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כללי'!$A$1:$H$90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69" i="24" l="1"/>
  <c r="H56" i="24"/>
  <c r="H14" i="24"/>
  <c r="H15" i="22"/>
  <c r="D19" i="20"/>
  <c r="H15" i="20"/>
  <c r="D19" i="19"/>
  <c r="D19" i="18"/>
  <c r="H15" i="18"/>
  <c r="D19" i="10"/>
  <c r="H15" i="10"/>
  <c r="D19" i="1"/>
  <c r="H15" i="1"/>
  <c r="D41" i="24" l="1"/>
  <c r="D40" i="24"/>
  <c r="D36" i="24" l="1"/>
  <c r="D35" i="24"/>
  <c r="D34" i="24"/>
  <c r="D22" i="20" l="1"/>
  <c r="D21" i="20"/>
  <c r="D22" i="19"/>
  <c r="D21" i="19"/>
  <c r="D22" i="18"/>
  <c r="D21" i="18"/>
  <c r="D22" i="1"/>
  <c r="D21" i="1"/>
  <c r="D22" i="10"/>
  <c r="D21" i="10"/>
  <c r="D30" i="24" l="1"/>
  <c r="D17" i="22" l="1"/>
  <c r="D18" i="22"/>
  <c r="D26" i="24" l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74" i="24" l="1"/>
  <c r="D75" i="24"/>
  <c r="D72" i="24"/>
  <c r="D73" i="24"/>
  <c r="D71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88" i="24" l="1"/>
  <c r="H52" i="24"/>
  <c r="H55" i="24" l="1"/>
  <c r="D54" i="24"/>
  <c r="C54" i="24"/>
  <c r="H53" i="24"/>
  <c r="B53" i="24"/>
  <c r="B54" i="24" s="1"/>
  <c r="H51" i="24"/>
  <c r="H49" i="24"/>
  <c r="H47" i="24"/>
  <c r="H45" i="24"/>
  <c r="H54" i="24" l="1"/>
  <c r="H13" i="24"/>
  <c r="C12" i="24"/>
  <c r="B12" i="24"/>
  <c r="H11" i="24"/>
  <c r="H10" i="24"/>
  <c r="H9" i="24"/>
  <c r="H7" i="24"/>
  <c r="H5" i="24"/>
  <c r="H3" i="24"/>
  <c r="H68" i="24"/>
  <c r="D67" i="24"/>
  <c r="C67" i="24"/>
  <c r="H66" i="24"/>
  <c r="H65" i="24"/>
  <c r="H64" i="24"/>
  <c r="H62" i="24"/>
  <c r="B62" i="24"/>
  <c r="H60" i="24"/>
  <c r="B60" i="24"/>
  <c r="H58" i="24"/>
  <c r="B58" i="24"/>
  <c r="B67" i="24" l="1"/>
  <c r="H67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<sst xmlns="http://schemas.openxmlformats.org/spreadsheetml/2006/main" count="1506" uniqueCount="536">
  <si>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</si>
  <si>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</si>
  <si>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</si>
  <si>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</si>
  <si>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</si>
  <si>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</si>
  <si>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</si>
  <si>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</si>
  <si>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</si>
  <si>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</si>
  <si>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</si>
  <si>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</si>
  <si>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</si>
  <si>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</si>
  <si>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</si>
  <si>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</si>
  <si>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</si>
  <si>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</si>
  <si>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</si>
  <si>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</si>
  <si>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</si>
  <si>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</si>
  <si>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</si>
  <si>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</si>
  <si>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</si>
  <si>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</si>
  <si>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</si>
  <si>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</si>
  <si>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</si>
  <si>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</si>
  <si>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</si>
  <si>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</si>
  <si>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</si>
  <si>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</si>
  <si>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</si>
  <si>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</si>
  <si>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</si>
  <si>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</si>
  <si>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</si>
  <si>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</si>
  <si>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</si>
  <si>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</si>
  <si>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</si>
  <si>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</si>
  <si>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</si>
  <si>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</si>
  <si>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</si>
  <si>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</si>
  <si>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</si>
  <si>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</si>
  <si>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</si>
  <si>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</si>
  <si>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</si>
  <si>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</si>
  <si>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</si>
  <si>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</si>
  <si>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</si>
  <si>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</si>
  <si>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</si>
  <si>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</si>
  <si>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</si>
  <si>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</si>
  <si>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</si>
  <si>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</si>
  <si>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</si>
  <si>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</si>
  <si>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</si>
  <si>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</si>
  <si>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</si>
  <si>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</si>
  <si>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</si>
  <si>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</si>
  <si>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</si>
  <si>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</si>
  <si>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</si>
  <si>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</si>
  <si>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</si>
  <si>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</si>
  <si>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</si>
  <si>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</si>
  <si>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</si>
  <si>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</si>
  <si>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</si>
  <si>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</si>
  <si>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</si>
  <si>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</si>
  <si>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</si>
  <si>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</si>
  <si>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</si>
  <si>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</si>
  <si>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</si>
  <si>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</si>
  <si>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</si>
  <si>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</si>
  <si>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</si>
  <si>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</si>
  <si>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</si>
  <si>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</si>
  <si>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</si>
  <si>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</si>
  <si>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</si>
  <si>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</si>
  <si>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</si>
  <si>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</si>
  <si>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</si>
  <si>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</si>
  <si>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</si>
  <si>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</si>
  <si>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</si>
  <si>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</si>
  <si>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</si>
  <si>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</si>
  <si>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</si>
  <si>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</si>
  <si>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</si>
  <si>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</si>
  <si>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</si>
  <si>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</si>
  <si>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</si>
  <si>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</si>
  <si>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</si>
  <si>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</si>
  <si>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</si>
  <si>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</si>
  <si>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</si>
  <si>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</si>
  <si>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</si>
  <si>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</si>
  <si>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</si>
  <si>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</si>
  <si>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</si>
  <si>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</si>
  <si>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</si>
  <si>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</si>
  <si>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</si>
  <si>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</si>
  <si>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</si>
  <si>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</si>
  <si>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</si>
  <si>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</si>
  <si>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</si>
  <si>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</si>
  <si>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</si>
  <si>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</si>
  <si>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</si>
  <si>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</si>
  <si>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</si>
  <si>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</si>
  <si>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</si>
  <si>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</si>
  <si>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</si>
  <si>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</si>
  <si>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</si>
  <si>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</si>
  <si>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</si>
  <si>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</si>
  <si>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</si>
  <si>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</si>
  <si>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</si>
  <si>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</si>
  <si>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</si>
  <si>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</si>
  <si>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</si>
  <si>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</si>
  <si>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</si>
  <si>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</si>
  <si>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</si>
  <si>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</si>
  <si>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</si>
  <si>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</si>
  <si>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</si>
  <si>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</si>
  <si>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</si>
  <si>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</si>
  <si>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</si>
  <si>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</si>
  <si>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</si>
  <si>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</si>
  <si>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</si>
  <si>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</si>
  <si>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</si>
  <si>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</si>
  <si>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</si>
  <si>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</si>
  <si>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</si>
  <si>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</si>
  <si>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</si>
  <si>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</si>
  <si>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</si>
  <si>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</si>
  <si>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</si>
  <si>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</si>
  <si>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</si>
  <si>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</si>
  <si>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</si>
  <si>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</si>
  <si>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</si>
  <si>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</si>
  <si>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</si>
  <si>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</si>
  <si>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</si>
  <si>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</si>
  <si>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</si>
  <si>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</si>
  <si>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</si>
  <si>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</si>
  <si>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</si>
  <si>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</si>
  <si>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</si>
  <si>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</si>
  <si>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</si>
  <si>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</si>
  <si>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</si>
  <si>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</si>
  <si>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</si>
  <si>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</si>
  <si>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</si>
  <si>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</si>
  <si>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</si>
  <si>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</si>
  <si>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</si>
  <si>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</si>
  <si>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</si>
  <si>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</si>
  <si>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</si>
  <si>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</si>
  <si>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</si>
  <si>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</si>
  <si>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</si>
  <si>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</si>
  <si>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</si>
  <si>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</si>
  <si>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</si>
  <si>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</si>
  <si>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</si>
  <si>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</si>
  <si>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</si>
  <si>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</si>
  <si>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</si>
  <si>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</si>
  <si>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</si>
  <si>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</si>
  <si>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</si>
  <si>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</si>
  <si>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</si>
  <si>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</si>
  <si>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</si>
  <si>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</si>
  <si>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</si>
  <si>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</si>
  <si>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</si>
  <si>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</si>
  <si>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</si>
  <si>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</si>
  <si>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</si>
  <si>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</si>
  <si>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</si>
  <si>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</si>
  <si>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</si>
  <si>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</si>
  <si>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</si>
  <si>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</si>
  <si>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</si>
  <si>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</si>
  <si>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</si>
  <si>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</si>
  <si>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</si>
  <si>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</si>
  <si>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</si>
  <si>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</si>
  <si>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</si>
  <si>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</si>
  <si>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</si>
  <si>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</si>
  <si>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</si>
  <si>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</si>
  <si>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</si>
  <si>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</si>
  <si>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</si>
  <si>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</si>
  <si>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</si>
  <si>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</si>
  <si>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</si>
  <si>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</si>
  <si>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</si>
  <si>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</si>
  <si>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</si>
  <si>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</si>
  <si>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</si>
  <si>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</si>
  <si>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</si>
  <si>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</si>
  <si>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</si>
  <si>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</si>
  <si>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</si>
  <si>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</si>
  <si>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</si>
  <si>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</si>
  <si>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</si>
  <si>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</si>
  <si>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</si>
  <si>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</si>
  <si>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</si>
  <si>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</si>
  <si>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</si>
  <si>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</si>
  <si>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</si>
  <si>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</si>
  <si>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</si>
  <si>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</si>
  <si>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</si>
  <si>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</si>
  <si>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</si>
  <si>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</si>
  <si>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</si>
  <si>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</si>
  <si>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</si>
  <si>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</si>
  <si>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</si>
  <si>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</si>
  <si>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</si>
  <si>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</si>
  <si>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</si>
  <si>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</si>
  <si>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</si>
  <si>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</si>
  <si>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</si>
  <si>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</si>
  <si>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</si>
  <si>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</si>
  <si>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</si>
  <si>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</si>
  <si>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</si>
  <si>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</si>
  <si>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</si>
  <si>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</si>
  <si>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</si>
  <si>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</si>
  <si>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</si>
  <si>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</si>
  <si>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</si>
  <si>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</si>
  <si>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</si>
  <si>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</si>
  <si>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</si>
  <si>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</si>
  <si>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</si>
  <si>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</si>
  <si>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</si>
  <si>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</si>
  <si>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</si>
  <si>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</si>
  <si>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</si>
  <si>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</si>
  <si>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</si>
  <si>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</si>
  <si>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</si>
  <si>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</si>
  <si>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</si>
  <si>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</si>
  <si>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</si>
  <si>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</si>
  <si>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</si>
  <si>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</si>
  <si>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</si>
  <si>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</si>
  <si>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</si>
  <si>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</si>
  <si>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</si>
  <si>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</si>
  <si>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</si>
  <si>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</si>
  <si>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</si>
  <si>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</si>
  <si>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</si>
  <si>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</si>
  <si>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</si>
  <si>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</si>
  <si>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</si>
  <si>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</si>
  <si>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</si>
  <si>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</si>
  <si>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</si>
  <si>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</si>
  <si>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</si>
  <si>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</si>
  <si>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</si>
  <si>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</si>
  <si>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</si>
  <si>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</si>
  <si>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</si>
  <si>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</si>
  <si>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</si>
  <si>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</si>
  <si>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</si>
  <si>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</si>
  <si>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</si>
  <si>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</si>
  <si>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</si>
  <si>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</si>
  <si>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</si>
  <si>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</si>
  <si>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</si>
  <si>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</si>
  <si>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</si>
  <si>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</si>
  <si>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</si>
  <si>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</si>
  <si>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</si>
  <si>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</si>
  <si>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</si>
  <si>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</si>
  <si>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</si>
  <si>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</si>
  <si>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</si>
  <si>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</si>
  <si>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</si>
  <si>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</si>
  <si>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</si>
  <si>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</si>
  <si>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</si>
  <si>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</si>
  <si>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</si>
  <si>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</si>
  <si>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</si>
  <si>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</si>
  <si>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</si>
  <si>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</si>
  <si>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</si>
  <si>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</si>
  <si>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</si>
  <si>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</si>
  <si>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</si>
  <si>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</si>
  <si>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</si>
  <si>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</si>
  <si>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</si>
  <si>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</si>
  <si>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</si>
  <si>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</si>
  <si>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</si>
  <si>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</si>
  <si>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</si>
  <si>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</si>
  <si>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</si>
  <si>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</si>
  <si>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</si>
  <si>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</si>
  <si>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</si>
  <si>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</si>
  <si>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</si>
  <si>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</si>
  <si>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</si>
  <si>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</si>
  <si>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</si>
  <si>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</si>
  <si>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</si>
  <si>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</si>
  <si>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</si>
  <si>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</si>
  <si>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</si>
  <si>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</si>
  <si>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</si>
  <si>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</si>
  <si>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</si>
  <si>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</si>
  <si>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</si>
  <si>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</si>
  <si>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</si>
  <si>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</si>
  <si>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</si>
  <si>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</si>
  <si>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</si>
  <si>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</si>
  <si>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</si>
  <si>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</si>
  <si>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</si>
  <si>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</si>
  <si>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</si>
  <si>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</si>
  <si>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</si>
  <si>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</si>
  <si>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</si>
  <si>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</si>
  <si>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</si>
  <si>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</si>
  <si>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</si>
  <si>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</si>
  <si>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</si>
  <si>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</si>
  <si>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</si>
  <si>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</si>
  <si>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</si>
  <si>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</si>
  <si>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</si>
  <si>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</si>
  <si>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</si>
  <si>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</si>
  <si>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</si>
  <si>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</si>
  <si>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</si>
  <si>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</si>
  <si>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</si>
  <si>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</si>
  <si>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</si>
  <si>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</si>
  <si>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</si>
  <si>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</si>
  <si>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</si>
  <si>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</si>
  <si>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</si>
  <si>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</si>
  <si>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</si>
  <si>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</si>
  <si>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</si>
  <si>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</si>
  <si>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</si>
  <si>
    <t>שינוי החל מתאריך 25.5.20</t>
  </si>
  <si>
    <t>בתאריך 27.5.2020 אישר הדירקטוריון את השינוי הבא</t>
  </si>
  <si>
    <t>בתאריך 15.6.2020 אישר הדירקטוריון את השינוי הבא</t>
  </si>
  <si>
    <t>שינוי החל מתאריך 15.6.20</t>
  </si>
  <si>
    <t>בתאריך 29.7.2020 אישר הדירקטוריון את השינוי הבא</t>
  </si>
  <si>
    <t>שינוי החל מתאריך 29.7.20</t>
  </si>
  <si>
    <t>20%-32%</t>
  </si>
  <si>
    <t>שינוי ממדיניות קודמת</t>
  </si>
  <si>
    <t>18%-28%</t>
  </si>
  <si>
    <t>15%-25%</t>
  </si>
  <si>
    <t>25%-35%</t>
  </si>
  <si>
    <t>6%-16%</t>
  </si>
  <si>
    <t>בתאריך 26.8.2020 אישר הדירקטוריון את השינוי הבא</t>
  </si>
  <si>
    <t>שינוי החל מתאריך 26.8.20</t>
  </si>
  <si>
    <t>32%-42%</t>
  </si>
  <si>
    <t>17%-29%</t>
  </si>
  <si>
    <t>36%-46%</t>
  </si>
  <si>
    <t>13%-25%</t>
  </si>
  <si>
    <t>בתאריך 28.10.2020 אישר הדירקטוריון את השינוי הבא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</si>
</sst>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  <font>
      <sz val="11"/>
      <color theme="1"/>
      <name val="Arial"/>
      <scheme val="minor"/>
    </font>
    <font>
      <sz val="11"/>
      <name val="Arial"/>
      <scheme val="minor"/>
    </font>
    <font>
      <b/>
      <sz val="11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0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0" borderId="12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0" fontId="10" fillId="3" borderId="51" xfId="3" applyFont="1" applyFill="1" applyBorder="1" applyAlignment="1">
      <alignment horizontal="center" vertical="center"/>
    </xf>
    <xf numFmtId="0" fontId="0" fillId="3" borderId="46" xfId="3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7" fillId="3" borderId="42" xfId="3" applyNumberFormat="1" applyFont="1" applyFill="1" applyBorder="1" applyAlignment="1">
      <alignment horizontal="center" vertical="center"/>
    </xf>
    <xf numFmtId="49" fontId="7" fillId="3" borderId="26" xfId="3" applyNumberFormat="1" applyFont="1" applyFill="1" applyBorder="1" applyAlignment="1">
      <alignment horizontal="center" vertical="center"/>
    </xf>
    <xf numFmtId="9" fontId="10" fillId="4" borderId="36" xfId="3" applyNumberFormat="1" applyFill="1" applyBorder="1" applyAlignment="1">
      <alignment horizontal="center" vertical="center"/>
    </xf>
    <xf numFmtId="9" fontId="10" fillId="4" borderId="35" xfId="3" applyNumberFormat="1" applyFill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10" borderId="35" xfId="3" applyNumberFormat="1" applyFill="1" applyBorder="1" applyAlignment="1">
      <alignment horizontal="center" vertical="center"/>
    </xf>
    <xf numFmtId="164" fontId="0" fillId="3" borderId="43" xfId="1" applyNumberFormat="1" applyFont="1" applyFill="1" applyBorder="1" applyAlignment="1">
      <alignment horizontal="center" vertical="center" wrapText="1"/>
    </xf>
    <xf numFmtId="164" fontId="0" fillId="3" borderId="38" xfId="1" applyNumberFormat="1" applyFont="1" applyFill="1" applyBorder="1" applyAlignment="1">
      <alignment horizontal="center" vertical="center" wrapText="1"/>
    </xf>
    <xf numFmtId="9" fontId="10" fillId="10" borderId="36" xfId="3" applyNumberFormat="1" applyFill="1" applyBorder="1" applyAlignment="1">
      <alignment horizontal="center" vertical="center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17" fillId="10" borderId="36" xfId="3" applyNumberFormat="1" applyFont="1" applyFill="1" applyBorder="1" applyAlignment="1">
      <alignment horizontal="center" vertical="center"/>
    </xf>
    <xf numFmtId="9" fontId="17" fillId="4" borderId="36" xfId="3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3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17" fillId="0" borderId="2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/>
    </xf>
    <xf numFmtId="10" fontId="0" fillId="3" borderId="56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10" fontId="0" fillId="3" borderId="38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10" fontId="10" fillId="0" borderId="43" xfId="1" applyNumberFormat="1" applyFont="1" applyBorder="1" applyAlignment="1">
      <alignment vertical="center"/>
    </xf>
    <xf numFmtId="9" fontId="10" fillId="10" borderId="4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0" fontId="0" fillId="3" borderId="63" xfId="3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57" xfId="3" applyNumberFormat="1" applyFont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164" fontId="17" fillId="10" borderId="0" xfId="3" applyNumberFormat="1" applyFont="1" applyFill="1" applyAlignment="1">
      <alignment horizontal="center" vertical="center"/>
    </xf>
    <xf numFmtId="164" fontId="17" fillId="4" borderId="13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7" fillId="0" borderId="0" xfId="3" applyNumberFormat="1" applyFont="1" applyFill="1" applyAlignment="1">
      <alignment horizontal="center" vertical="center"/>
    </xf>
    <xf numFmtId="164" fontId="17" fillId="10" borderId="13" xfId="3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7" fillId="10" borderId="0" xfId="3" applyFont="1" applyFill="1" applyBorder="1" applyAlignment="1">
      <alignment horizontal="center" vertical="center" wrapText="1"/>
    </xf>
    <xf numFmtId="0" fontId="7" fillId="10" borderId="9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0" fontId="10" fillId="0" borderId="45" xfId="3" applyBorder="1" applyAlignment="1">
      <alignment horizontal="center" vertical="center"/>
    </xf>
    <xf numFmtId="0" fontId="0" fillId="0" borderId="30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9" fontId="10" fillId="0" borderId="27" xfId="3" applyNumberFormat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9" fontId="10" fillId="3" borderId="46" xfId="3" applyNumberFormat="1" applyFont="1" applyFill="1" applyBorder="1" applyAlignment="1">
      <alignment horizontal="center" vertical="center"/>
    </xf>
    <xf numFmtId="0" fontId="7" fillId="10" borderId="22" xfId="3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7" fillId="10" borderId="27" xfId="3" applyFont="1" applyFill="1" applyBorder="1" applyAlignment="1">
      <alignment horizontal="center" vertical="center" wrapText="1"/>
    </xf>
    <xf numFmtId="0" fontId="0" fillId="3" borderId="27" xfId="3" applyFont="1" applyFill="1" applyBorder="1" applyAlignment="1">
      <alignment horizontal="center" vertical="center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9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194" tableBorderDxfId="193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92"/>
    <tableColumn id="4" name="שיעור חשיפה מומלץ לשנת 2020" dataDxfId="191"/>
    <tableColumn id="5" name="טווח סטייה"/>
    <tableColumn id="6" name="גבולות שיעור החשיפה הצפויה" dataDxfId="190"/>
    <tableColumn id="7" name="מדד ייחוס"/>
    <tableColumn id="8" name="שינוי ממדיניות 2019" dataDxfId="18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20:E22" totalsRowShown="0" headerRowDxfId="136" tableBorderDxfId="135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34" dataCellStyle="Percent"/>
    <tableColumn id="2" name="שיעור חשיפה מומלץ לשנת 2020" dataDxfId="133"/>
    <tableColumn id="3" name="שינוי החל מתאריך 27.4.20" dataDxfId="132"/>
    <tableColumn id="4" name="שינוי ממדיניות קודמת" dataDxfId="131">
      <calculatedColumnFormula>C21-B21</calculatedColumnFormula>
    </tableColumn>
    <tableColumn id="5" name="גבולות גזרה חדשים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1.xml><?xml version="1.0" encoding="utf-8"?>
<table xmlns="http://schemas.openxmlformats.org/spreadsheetml/2006/main" id="11" name="טבלה11" displayName="טבלה11" ref="A2:H15" totalsRowShown="0" headerRowBorderDxfId="129" tableBorderDxfId="128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27" dataCellStyle="Normal 100"/>
    <tableColumn id="3" name="מדיניות השקעות 2019" dataDxfId="126" dataCellStyle="Normal 100"/>
    <tableColumn id="4" name="שיעור חשיפה מומלץ לשנת 2020" dataDxfId="125" dataCellStyle="Normal 100"/>
    <tableColumn id="5" name="טווח סטייה" dataDxfId="124"/>
    <tableColumn id="6" name="גבולות שיעור החשיפה הצפויה" dataDxfId="123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12.xml><?xml version="1.0" encoding="utf-8"?>
<table xmlns="http://schemas.openxmlformats.org/spreadsheetml/2006/main" id="12" name="טבלה12" displayName="טבלה12" ref="A16:E19" totalsRowShown="0" headerRowDxfId="122" tableBorderDxfId="121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0" dataCellStyle="Percent"/>
    <tableColumn id="2" name="שיעור חשיפה מומלץ לשנת 2020" dataDxfId="119"/>
    <tableColumn id="3" name="שינוי החל מתאריך 27.4.20" dataDxfId="118"/>
    <tableColumn id="4" name="שינוי ממדיניות קודמת" dataDxfId="117">
      <calculatedColumnFormula>C17-B17</calculatedColumnFormula>
    </tableColumn>
    <tableColumn id="5" name="גבולות גזרה חדשים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E22" totalsRowShown="0" headerRowDxfId="115" tableBorderDxfId="114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13" dataCellStyle="Percent"/>
    <tableColumn id="2" name="שיעור חשיפה מומלץ לשנת 2020" dataDxfId="112"/>
    <tableColumn id="3" name="שינוי החל מתאריך 27.4.20" dataDxfId="111"/>
    <tableColumn id="4" name="שינוי ממדיניות קודמת" dataDxfId="110">
      <calculatedColumnFormula>C21-B21</calculatedColumnFormula>
    </tableColumn>
    <tableColumn id="5" name="גבולות גזרה חדשים" dataDxfId="1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4.xml><?xml version="1.0" encoding="utf-8"?>
<table xmlns="http://schemas.openxmlformats.org/spreadsheetml/2006/main" id="14" name="טבלה14" displayName="טבלה14" ref="A2:H15" totalsRowShown="0" headerRowBorderDxfId="108" tableBorderDxfId="10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06" dataCellStyle="Normal 100"/>
    <tableColumn id="3" name="מדיניות השקעות 2019" dataDxfId="105" dataCellStyle="Normal 100"/>
    <tableColumn id="4" name="שיעור חשיפה מומלץ לשנת 2020" dataDxfId="104" dataCellStyle="Normal 100"/>
    <tableColumn id="5" name="טווח סטייה" dataDxfId="103"/>
    <tableColumn id="6" name="גבולות שיעור החשיפה הצפויה" dataDxfId="102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15.xml><?xml version="1.0" encoding="utf-8"?>
<table xmlns="http://schemas.openxmlformats.org/spreadsheetml/2006/main" id="15" name="טבלה15" displayName="טבלה15" ref="A16:E19" totalsRowShown="0" headerRowDxfId="101" tableBorderDxfId="100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9" dataCellStyle="Percent"/>
    <tableColumn id="2" name="שיעור חשיפה מומלץ לשנת 2020" dataDxfId="98"/>
    <tableColumn id="3" name="שינוי החל מתאריך 27.4.20" dataDxfId="97"/>
    <tableColumn id="4" name="שינוי ממדיניות קודמת" dataDxfId="96">
      <calculatedColumnFormula>C17-B17</calculatedColumnFormula>
    </tableColumn>
    <tableColumn id="5" name="גבולות גזרה חדשים" dataDxfId="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6.xml><?xml version="1.0" encoding="utf-8"?>
<table xmlns="http://schemas.openxmlformats.org/spreadsheetml/2006/main" id="16" name="טבלה16" displayName="טבלה16" ref="A20:E22" totalsRowShown="0" headerRowDxfId="94" tableBorderDxfId="93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2" dataCellStyle="Percent"/>
    <tableColumn id="2" name="שיעור חשיפה מומלץ לשנת 2020" dataDxfId="91"/>
    <tableColumn id="3" name="שינוי החל מתאריך 27.4.20" dataDxfId="90"/>
    <tableColumn id="4" name="שינוי ממדיניות קודמת" dataDxfId="89">
      <calculatedColumnFormula>C21-B21</calculatedColumnFormula>
    </tableColumn>
    <tableColumn id="5" name="גבולות גזרה חדשים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17.xml><?xml version="1.0" encoding="utf-8"?>
<table xmlns="http://schemas.openxmlformats.org/spreadsheetml/2006/main" id="17" name="טבלה17" displayName="טבלה17" ref="A2:H15" totalsRowShown="0" headerRowBorderDxfId="87" tableBorderDxfId="86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85" dataCellStyle="Normal 100"/>
    <tableColumn id="3" name="מדיניות השקעות 2019" dataDxfId="84" dataCellStyle="Normal 100"/>
    <tableColumn id="4" name="שיעור חשיפה מומלץ לשנת 2020" dataDxfId="83" dataCellStyle="Normal 100"/>
    <tableColumn id="5" name="טווח סטייה" dataDxfId="82"/>
    <tableColumn id="6" name="גבולות שיעור החשיפה הצפויה" dataDxfId="81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18.xml><?xml version="1.0" encoding="utf-8"?>
<table xmlns="http://schemas.openxmlformats.org/spreadsheetml/2006/main" id="18" name="טבלה18" displayName="טבלה18" ref="A16:E18" totalsRowShown="0" headerRowDxfId="80" tableBorderDxfId="79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 dataDxfId="78"/>
    <tableColumn id="3" name="שינוי החל מתאריך 15.6.20" dataDxfId="77"/>
    <tableColumn id="4" name="שינוי ממדיניות קודמת" dataDxfId="76">
      <calculatedColumnFormula>C17-B17</calculatedColumnFormula>
    </tableColumn>
    <tableColumn id="5" name="גבולות גזרה חדשים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15.6.2020 אישר הדירקטוריון את השינוי הבא"/>
    </ext>
  </extLst>
</table>
</file>

<file path=xl/tables/table19.xml><?xml version="1.0" encoding="utf-8"?>
<table xmlns="http://schemas.openxmlformats.org/spreadsheetml/2006/main" id="19" name="טבלה19" displayName="טבלה19" ref="A2:B6" totalsRowShown="0" headerRowDxfId="74" tableBorderDxfId="73">
  <autoFilter ref="A2:B6">
    <filterColumn colId="0" hiddenButton="1"/>
    <filterColumn colId="1" hiddenButton="1"/>
  </autoFilter>
  <tableColumns count="2">
    <tableColumn id="1" name="מדיניות השקעה" dataDxfId="72"/>
    <tableColumn id="2" name="מדד יחו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2.xml><?xml version="1.0" encoding="utf-8"?>
<table xmlns="http://schemas.openxmlformats.org/spreadsheetml/2006/main" id="2" name="טבלה2" displayName="טבלה2" ref="A2:H15" totalsRowShown="0" tableBorderDxfId="188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87" dataCellStyle="Normal 100"/>
    <tableColumn id="4" name="שיעור חשיפה מומלץ לשנת 2020" dataDxfId="186" dataCellStyle="Normal 100"/>
    <tableColumn id="5" name="טווח סטייה" dataDxfId="185"/>
    <tableColumn id="6" name="גבולות שיעור החשיפה הצפויה" dataDxfId="184"/>
    <tableColumn id="7" name="מדד ייחוס"/>
    <tableColumn id="8" name="שינוי ממדיניות 2019" dataDxfId="183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20.xml><?xml version="1.0" encoding="utf-8"?>
<table xmlns="http://schemas.openxmlformats.org/spreadsheetml/2006/main" id="20" name="טבלה20" displayName="טבלה20" ref="A3:B5" totalsRowShown="0" headerRowDxfId="70" tableBorderDxfId="69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21.xml><?xml version="1.0" encoding="utf-8"?>
<table xmlns="http://schemas.openxmlformats.org/spreadsheetml/2006/main" id="21" name="טבלה21" displayName="טבלה21" ref="A3:B6" totalsRowShown="0" headerRowDxfId="67" tableBorderDxfId="66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22.xml><?xml version="1.0" encoding="utf-8"?>
<table xmlns="http://schemas.openxmlformats.org/spreadsheetml/2006/main" id="22" name="טבלה22" displayName="טבלה22" ref="A2:H14" totalsRowShown="0" headerRowBorderDxfId="64" tableBorderDxfId="63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23.xml><?xml version="1.0" encoding="utf-8"?>
<table xmlns="http://schemas.openxmlformats.org/spreadsheetml/2006/main" id="23" name="טבלה23" displayName="טבלה23" ref="A15:E17" totalsRowShown="0" headerRowDxfId="62" tableBorderDxfId="61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60" dataCellStyle="Percent"/>
    <tableColumn id="2" name="שיעור חשיפה מומלץ לשנת 2020" dataDxfId="59"/>
    <tableColumn id="3" name="שינוי החל מתאריך 26.3.20" dataDxfId="58"/>
    <tableColumn id="4" name="שינוי ממדיניות קודמת" dataDxfId="57">
      <calculatedColumnFormula>C16-B16</calculatedColumnFormula>
    </tableColumn>
    <tableColumn id="5" name="גבולות גזרה חדשים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24.xml><?xml version="1.0" encoding="utf-8"?>
<table xmlns="http://schemas.openxmlformats.org/spreadsheetml/2006/main" id="24" name="טבלה24" displayName="טבלה24" ref="A20:E22" totalsRowShown="0" headerRowDxfId="55" tableBorderDxfId="54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53" dataCellStyle="Percent"/>
    <tableColumn id="2" name="שיעור חשיפה מומלץ לשנת 2020" dataDxfId="52"/>
    <tableColumn id="3" name="שינוי החל מתאריך 27.4.20" dataDxfId="51"/>
    <tableColumn id="4" name="שינוי ממדיניות קודמת" dataDxfId="50">
      <calculatedColumnFormula>C21-B21</calculatedColumnFormula>
    </tableColumn>
    <tableColumn id="5" name="גבולות גזרה חדשים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25.xml><?xml version="1.0" encoding="utf-8"?>
<table xmlns="http://schemas.openxmlformats.org/spreadsheetml/2006/main" id="25" name="טבלה25" displayName="טבלה25" ref="A25:E26" totalsRowShown="0" headerRowDxfId="48" tableBorderDxfId="47" headerRowCellStyle="Normal 100">
  <autoFilter ref="A25:E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6" dataCellStyle="Percent"/>
    <tableColumn id="2" name="שיעור חשיפה מומלץ לשנת 2020" dataDxfId="45"/>
    <tableColumn id="3" name="שינוי החל מתאריך 25.5.20" dataDxfId="44"/>
    <tableColumn id="4" name="שינוי ממדיניות קודמת" dataDxfId="43">
      <calculatedColumnFormula>C26-B26</calculatedColumnFormula>
    </tableColumn>
    <tableColumn id="5" name="גבולות גזרה חדשים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5.2020 אישר הדירקטוריון את השינוי הבא"/>
    </ext>
  </extLst>
</table>
</file>

<file path=xl/tables/table26.xml><?xml version="1.0" encoding="utf-8"?>
<table xmlns="http://schemas.openxmlformats.org/spreadsheetml/2006/main" id="26" name="טבלה26" displayName="טבלה26" ref="A29:E30" totalsRowShown="0" headerRowDxfId="41" tableBorderDxfId="40" headerRowCellStyle="Normal 100">
  <autoFilter ref="A29:E3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9" dataCellStyle="Percent"/>
    <tableColumn id="2" name="שיעור חשיפה מומלץ לשנת 2020" dataDxfId="38"/>
    <tableColumn id="3" name="שינוי החל מתאריך 29.7.20" dataDxfId="37"/>
    <tableColumn id="4" name="שינוי ממדיניות קודמת" dataDxfId="36">
      <calculatedColumnFormula>C30-B30</calculatedColumnFormula>
    </tableColumn>
    <tableColumn id="5" name="גבולות גזרה חדשים" dataDxfId="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27.xml><?xml version="1.0" encoding="utf-8"?>
<table xmlns="http://schemas.openxmlformats.org/spreadsheetml/2006/main" id="27" name="טבלה27" displayName="טבלה27" ref="A33:E36" totalsRowShown="0" headerRowDxfId="34" tableBorderDxfId="33" headerRowCellStyle="Normal 100">
  <autoFilter ref="A33:E3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2" dataCellStyle="Percent"/>
    <tableColumn id="2" name="שיעור חשיפה מומלץ לשנת 2020" dataDxfId="31"/>
    <tableColumn id="3" name="שינוי החל מתאריך 26.8.20" dataDxfId="30"/>
    <tableColumn id="4" name="שינוי ממדיניות קודמת" dataDxfId="29">
      <calculatedColumnFormula>C34-B34</calculatedColumnFormula>
    </tableColumn>
    <tableColumn id="5" name="גבולות גזרה חדשים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6.8.2020 אישר הדירקטוריון את השינוי הבא"/>
    </ext>
  </extLst>
</table>
</file>

<file path=xl/tables/table28.xml><?xml version="1.0" encoding="utf-8"?>
<table xmlns="http://schemas.openxmlformats.org/spreadsheetml/2006/main" id="28" name="טבלה28" displayName="טבלה28" ref="A39:E41" totalsRowShown="0" headerRowDxfId="27" tableBorderDxfId="26" headerRowCellStyle="Normal 100">
  <autoFilter ref="A39:E4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5" dataCellStyle="Percent"/>
    <tableColumn id="2" name="שיעור חשיפה מומלץ לשנת 2020" dataDxfId="24"/>
    <tableColumn id="3" name="שינוי החל מתאריך 26.8.20" dataDxfId="23"/>
    <tableColumn id="4" name="שינוי ממדיניות קודמת" dataDxfId="22">
      <calculatedColumnFormula>C40-B40</calculatedColumnFormula>
    </tableColumn>
    <tableColumn id="5" name="גבולות גזרה חדשים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10.2020 אישר הדירקטוריון את השינוי הבא"/>
    </ext>
  </extLst>
</table>
</file>

<file path=xl/tables/table29.xml><?xml version="1.0" encoding="utf-8"?>
<table xmlns="http://schemas.openxmlformats.org/spreadsheetml/2006/main" id="29" name="טבלה29" displayName="טבלה29" ref="A44:H56" totalsRowShown="0" headerRowBorderDxfId="20" tableBorderDxfId="19">
  <autoFilter ref="A44:H5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D45-C45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3.xml><?xml version="1.0" encoding="utf-8"?>
<table xmlns="http://schemas.openxmlformats.org/spreadsheetml/2006/main" id="3" name="טבלה3" displayName="טבלה3" ref="A16:E19" totalsRowShown="0" headerRowDxfId="182" tableBorderDxfId="181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80" dataCellStyle="Percent"/>
    <tableColumn id="2" name="שיעור חשיפה מומלץ לשנת 2020" dataDxfId="179"/>
    <tableColumn id="3" name="שינוי החל מתאריך 27.4.20" dataDxfId="178"/>
    <tableColumn id="4" name="שינוי ממדיניות קודמת" dataDxfId="177">
      <calculatedColumnFormula>C17-B17</calculatedColumnFormula>
    </tableColumn>
    <tableColumn id="5" name="גבולות גזרה חדשים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30.xml><?xml version="1.0" encoding="utf-8"?>
<table xmlns="http://schemas.openxmlformats.org/spreadsheetml/2006/main" id="30" name="טבלה30" displayName="טבלה30" ref="A57:H69" totalsRowShown="0" headerRowBorderDxfId="18" tableBorderDxfId="17">
  <autoFilter ref="A57:H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D58-C58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31.xml><?xml version="1.0" encoding="utf-8"?>
<table xmlns="http://schemas.openxmlformats.org/spreadsheetml/2006/main" id="31" name="טבלה31" displayName="טבלה31" ref="A70:E75" totalsRowShown="0" headerRowDxfId="16" tableBorderDxfId="15" headerRowCellStyle="Normal 100">
  <autoFilter ref="A70:E7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קודמת" dataDxfId="13">
      <calculatedColumnFormula>C71-B71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32.xml><?xml version="1.0" encoding="utf-8"?>
<table xmlns="http://schemas.openxmlformats.org/spreadsheetml/2006/main" id="32" name="טבלה32" displayName="טבלה32" ref="A78:F89" totalsRowShown="0" headerRowBorderDxfId="11" tableBorderDxfId="10">
  <autoFilter ref="A78:F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33.xml><?xml version="1.0" encoding="utf-8"?>
<table xmlns="http://schemas.openxmlformats.org/spreadsheetml/2006/main" id="33" name="טבלה33" displayName="טבלה33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4.xml><?xml version="1.0" encoding="utf-8"?>
<table xmlns="http://schemas.openxmlformats.org/spreadsheetml/2006/main" id="4" name="טבלה4" displayName="טבלה4" ref="A20:E22" totalsRowShown="0" headerRowDxfId="175" tableBorderDxfId="174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73" dataCellStyle="Percent"/>
    <tableColumn id="2" name="שיעור חשיפה מומלץ לשנת 2020" dataDxfId="172"/>
    <tableColumn id="3" name="שינוי החל מתאריך 27.4.20" dataDxfId="171"/>
    <tableColumn id="4" name="שינוי ממדיניות קודמת" dataDxfId="170">
      <calculatedColumnFormula>C21-B21</calculatedColumnFormula>
    </tableColumn>
    <tableColumn id="5" name="גבולות גזרה חדשים" dataDxfId="1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5.xml><?xml version="1.0" encoding="utf-8"?>
<table xmlns="http://schemas.openxmlformats.org/spreadsheetml/2006/main" id="5" name="טבלה5" displayName="טבלה5" ref="A2:H15" totalsRowShown="0" headerRowBorderDxfId="168" tableBorderDxfId="16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166" dataCellStyle="Normal 100"/>
    <tableColumn id="4" name="שיעור חשיפה מומלץ לשנת 2020" dataDxfId="165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6.xml><?xml version="1.0" encoding="utf-8"?>
<table xmlns="http://schemas.openxmlformats.org/spreadsheetml/2006/main" id="6" name="טבלה6" displayName="טבלה6" ref="A16:E19" totalsRowShown="0" headerRowDxfId="164" tableBorderDxfId="163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62" dataCellStyle="Percent"/>
    <tableColumn id="2" name="שיעור חשיפה מומלץ לשנת 2020" dataDxfId="161"/>
    <tableColumn id="3" name="שינוי החל מתאריך 27.4.20" dataDxfId="160"/>
    <tableColumn id="4" name="שינוי ממדיניות קודמת" dataDxfId="159">
      <calculatedColumnFormula>C17-B17</calculatedColumnFormula>
    </tableColumn>
    <tableColumn id="5" name="גבולות גזרה חדשים" dataDxfId="1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7.xml><?xml version="1.0" encoding="utf-8"?>
<table xmlns="http://schemas.openxmlformats.org/spreadsheetml/2006/main" id="7" name="טבלה7" displayName="טבלה7" ref="A20:E22" totalsRowShown="0" headerRowDxfId="157" tableBorderDxfId="156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55" dataCellStyle="Percent"/>
    <tableColumn id="2" name="שיעור חשיפה מומלץ לשנת 2020" dataDxfId="154"/>
    <tableColumn id="3" name="שינוי החל מתאריך 27.4.20" dataDxfId="153"/>
    <tableColumn id="4" name="שינוי ממדיניות קודמת" dataDxfId="152">
      <calculatedColumnFormula>C21-B21</calculatedColumnFormula>
    </tableColumn>
    <tableColumn id="5" name="גבולות גזרה חדשים" dataDxfId="1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7.2020 אישר הדירקטוריון את השינוי הבא"/>
    </ext>
  </extLst>
</table>
</file>

<file path=xl/tables/table8.xml><?xml version="1.0" encoding="utf-8"?>
<table xmlns="http://schemas.openxmlformats.org/spreadsheetml/2006/main" id="8" name="טבלה8" displayName="טבלה8" ref="A2:H15" totalsRowShown="0" headerRowBorderDxfId="150" tableBorderDxfId="149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48" dataCellStyle="Normal 100"/>
    <tableColumn id="3" name="מדיניות השקעות 2019" dataDxfId="147" dataCellStyle="Normal 100"/>
    <tableColumn id="4" name="שיעור חשיפה מומלץ לשנת 2020" dataDxfId="146" dataCellStyle="Normal 100"/>
    <tableColumn id="5" name="טווח סטייה" dataDxfId="145"/>
    <tableColumn id="6" name="גבולות שיעור החשיפה הצפויה" dataDxfId="144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9.xml><?xml version="1.0" encoding="utf-8"?>
<table xmlns="http://schemas.openxmlformats.org/spreadsheetml/2006/main" id="9" name="טבלה9" displayName="טבלה9" ref="A16:E19" totalsRowShown="0" headerRowDxfId="143" tableBorderDxfId="142" headerRowCellStyle="Normal 100">
  <autoFilter ref="A16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41" dataCellStyle="Percent"/>
    <tableColumn id="2" name="שיעור חשיפה מומלץ לשנת 2020" dataDxfId="140"/>
    <tableColumn id="3" name="שינוי החל מתאריך 27.4.20" dataDxfId="139"/>
    <tableColumn id="4" name="שינוי ממדיניות קודמת" dataDxfId="138">
      <calculatedColumnFormula>C17-B17</calculatedColumnFormula>
    </tableColumn>
    <tableColumn id="5" name="גבולות גזרה חדשים" dataDxfId="1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12" Type="http://schemas.openxmlformats.org/officeDocument/2006/relationships/table" Target="../tables/table32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0" Type="http://schemas.openxmlformats.org/officeDocument/2006/relationships/table" Target="../tables/table30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7" sqref="A7"/>
    </sheetView>
  </sheetViews>
  <sheetFormatPr defaultColWidth="0" defaultRowHeight="14.25" zeroHeight="1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29</v>
      </c>
      <c r="B1" s="1"/>
      <c r="C1" s="2"/>
      <c r="D1" s="2"/>
      <c r="E1" s="3"/>
      <c r="F1" s="4"/>
    </row>
    <row r="2" spans="1:8" ht="15.75" thickBot="1">
      <c r="A2" s="249" t="s">
        <v>0</v>
      </c>
      <c r="B2" s="250" t="s">
        <v>450</v>
      </c>
      <c r="C2" s="251" t="s">
        <v>431</v>
      </c>
      <c r="D2" s="252" t="s">
        <v>440</v>
      </c>
      <c r="E2" s="253" t="s">
        <v>1</v>
      </c>
      <c r="F2" s="254" t="s">
        <v>2</v>
      </c>
      <c r="G2" s="56" t="s">
        <v>3</v>
      </c>
      <c r="H2" s="255" t="s">
        <v>467</v>
      </c>
    </row>
    <row r="3" spans="1:8" ht="15" customHeight="1">
      <c r="A3" s="232" t="s">
        <v>437</v>
      </c>
      <c r="B3" s="218">
        <f>36.67%+0.74%</f>
        <v>0.37410000000000004</v>
      </c>
      <c r="C3" s="219">
        <v>0.36</v>
      </c>
      <c r="D3" s="220">
        <v>0.38</v>
      </c>
      <c r="E3" s="221" t="s">
        <v>6</v>
      </c>
      <c r="F3" s="222" t="s">
        <v>435</v>
      </c>
      <c r="G3" s="50" t="s">
        <v>39</v>
      </c>
      <c r="H3" s="242">
        <f>D3-C3</f>
        <v>2.0000000000000018E-2</v>
      </c>
    </row>
    <row r="4" spans="1:8">
      <c r="A4" s="233"/>
      <c r="B4" s="223"/>
      <c r="C4" s="224"/>
      <c r="D4" s="225"/>
      <c r="E4" s="226"/>
      <c r="F4" s="227"/>
      <c r="G4" s="50" t="s">
        <v>22</v>
      </c>
      <c r="H4" s="243"/>
    </row>
    <row r="5" spans="1:8">
      <c r="A5" s="234" t="s">
        <v>14</v>
      </c>
      <c r="B5" s="228">
        <v>0.39460000000000001</v>
      </c>
      <c r="C5" s="229">
        <f>C8+C7</f>
        <v>0.43</v>
      </c>
      <c r="D5" s="230">
        <f>D8+D7</f>
        <v>0.43</v>
      </c>
      <c r="E5" s="226" t="s">
        <v>7</v>
      </c>
      <c r="F5" s="231" t="s">
        <v>64</v>
      </c>
      <c r="G5" s="51" t="s">
        <v>24</v>
      </c>
      <c r="H5" s="244">
        <f>D5-C5</f>
        <v>0</v>
      </c>
    </row>
    <row r="6" spans="1:8">
      <c r="A6" s="235" t="s">
        <v>13</v>
      </c>
      <c r="B6" s="228"/>
      <c r="C6" s="229"/>
      <c r="D6" s="230"/>
      <c r="E6" s="226"/>
      <c r="F6" s="231"/>
      <c r="G6" s="26" t="s">
        <v>25</v>
      </c>
      <c r="H6" s="243"/>
    </row>
    <row r="7" spans="1:8">
      <c r="A7" s="235" t="s">
        <v>11</v>
      </c>
      <c r="B7" s="154">
        <f>B5-B8</f>
        <v>1.3000000000000012E-2</v>
      </c>
      <c r="C7" s="52">
        <v>0.04</v>
      </c>
      <c r="D7" s="145">
        <v>0.04</v>
      </c>
      <c r="E7" s="53"/>
      <c r="F7" s="58"/>
      <c r="G7" s="26"/>
      <c r="H7" s="245">
        <f>D7-C7</f>
        <v>0</v>
      </c>
    </row>
    <row r="8" spans="1:8">
      <c r="A8" s="234" t="s">
        <v>12</v>
      </c>
      <c r="B8" s="154">
        <v>0.38159999999999999</v>
      </c>
      <c r="C8" s="112">
        <v>0.39</v>
      </c>
      <c r="D8" s="146">
        <v>0.39</v>
      </c>
      <c r="E8" s="53"/>
      <c r="F8" s="58"/>
      <c r="G8" s="54"/>
      <c r="H8" s="245">
        <f>D8-C8</f>
        <v>0</v>
      </c>
    </row>
    <row r="9" spans="1:8" ht="14.25" customHeight="1">
      <c r="A9" s="236" t="s">
        <v>439</v>
      </c>
      <c r="B9" s="223">
        <v>0.1061</v>
      </c>
      <c r="C9" s="224">
        <v>0.14000000000000001</v>
      </c>
      <c r="D9" s="225">
        <v>0.12</v>
      </c>
      <c r="E9" s="226" t="s">
        <v>6</v>
      </c>
      <c r="F9" s="231" t="s">
        <v>469</v>
      </c>
      <c r="G9" s="51" t="s">
        <v>26</v>
      </c>
      <c r="H9" s="244">
        <f>D9-C9</f>
        <v>-2.0000000000000018E-2</v>
      </c>
    </row>
    <row r="10" spans="1:8">
      <c r="A10" s="237"/>
      <c r="B10" s="223"/>
      <c r="C10" s="224"/>
      <c r="D10" s="225"/>
      <c r="E10" s="226"/>
      <c r="F10" s="231"/>
      <c r="G10" s="26" t="s">
        <v>27</v>
      </c>
      <c r="H10" s="243"/>
    </row>
    <row r="11" spans="1:8">
      <c r="A11" s="238" t="s">
        <v>15</v>
      </c>
      <c r="B11" s="141">
        <v>0</v>
      </c>
      <c r="C11" s="49">
        <v>0.02</v>
      </c>
      <c r="D11" s="79">
        <v>0.01</v>
      </c>
      <c r="E11" s="118" t="s">
        <v>7</v>
      </c>
      <c r="F11" s="59" t="s">
        <v>430</v>
      </c>
      <c r="G11" s="103" t="s">
        <v>465</v>
      </c>
      <c r="H11" s="246">
        <f>D11-C11</f>
        <v>-0.01</v>
      </c>
    </row>
    <row r="12" spans="1:8" s="71" customFormat="1">
      <c r="A12" s="239" t="s">
        <v>453</v>
      </c>
      <c r="B12" s="141">
        <v>6.6900000000000001E-2</v>
      </c>
      <c r="C12" s="49">
        <v>0.04</v>
      </c>
      <c r="D12" s="79">
        <v>0.08</v>
      </c>
      <c r="E12" s="118" t="s">
        <v>7</v>
      </c>
      <c r="F12" s="59" t="s">
        <v>470</v>
      </c>
      <c r="G12" s="83" t="s">
        <v>477</v>
      </c>
      <c r="H12" s="245">
        <f>D12-C12</f>
        <v>0.04</v>
      </c>
    </row>
    <row r="13" spans="1:8">
      <c r="A13" s="239" t="s">
        <v>452</v>
      </c>
      <c r="B13" s="142">
        <v>2.7699999999999999E-2</v>
      </c>
      <c r="C13" s="112">
        <v>0.02</v>
      </c>
      <c r="D13" s="146">
        <v>0.02</v>
      </c>
      <c r="E13" s="111" t="s">
        <v>7</v>
      </c>
      <c r="F13" s="59" t="s">
        <v>69</v>
      </c>
      <c r="G13" s="104" t="s">
        <v>466</v>
      </c>
      <c r="H13" s="245">
        <f>D13-C13</f>
        <v>0</v>
      </c>
    </row>
    <row r="14" spans="1:8" ht="15" thickBot="1">
      <c r="A14" s="240" t="s">
        <v>457</v>
      </c>
      <c r="B14" s="143">
        <v>3.0599999999999999E-2</v>
      </c>
      <c r="C14" s="144">
        <v>0.01</v>
      </c>
      <c r="D14" s="147">
        <v>0.02</v>
      </c>
      <c r="E14" s="114" t="s">
        <v>7</v>
      </c>
      <c r="F14" s="127" t="s">
        <v>69</v>
      </c>
      <c r="G14" s="87" t="s">
        <v>18</v>
      </c>
      <c r="H14" s="247">
        <f>D14-C14</f>
        <v>0.01</v>
      </c>
    </row>
    <row r="15" spans="1:8" ht="15.75" thickBot="1">
      <c r="A15" s="241" t="s">
        <v>4</v>
      </c>
      <c r="B15" s="151">
        <f>B3+B5+B9+B11+B12+B13+B14</f>
        <v>0.99999999999999989</v>
      </c>
      <c r="C15" s="62">
        <f>SUM(C3:C14)-C7-C8</f>
        <v>1.0200000000000005</v>
      </c>
      <c r="D15" s="140">
        <f>SUM(D3:D14)-D7-D8</f>
        <v>1.0600000000000005</v>
      </c>
      <c r="E15" s="138"/>
      <c r="F15" s="128"/>
      <c r="G15" s="129"/>
      <c r="H15" s="248">
        <f>SUM(H3:H14)</f>
        <v>0.04</v>
      </c>
    </row>
    <row r="16" spans="1:8">
      <c r="A16" s="256" t="s">
        <v>5</v>
      </c>
      <c r="B16" s="257">
        <v>0.20849999999999999</v>
      </c>
      <c r="C16" s="258">
        <v>0.17</v>
      </c>
      <c r="D16" s="259">
        <v>0.17</v>
      </c>
      <c r="E16" s="260" t="s">
        <v>6</v>
      </c>
      <c r="F16" s="261" t="s">
        <v>434</v>
      </c>
      <c r="G16" s="50" t="s">
        <v>28</v>
      </c>
      <c r="H16" s="262">
        <f>D16-C16</f>
        <v>0</v>
      </c>
    </row>
    <row r="17" spans="1:7" hidden="1">
      <c r="A17" s="6"/>
      <c r="B17" s="7"/>
      <c r="C17" s="1"/>
      <c r="D17" s="1"/>
      <c r="E17" s="8"/>
      <c r="F17" s="6"/>
      <c r="G17" s="9"/>
    </row>
    <row r="18" spans="1:7" hidden="1">
      <c r="A18" s="126"/>
    </row>
    <row r="19" spans="1:7" ht="15" hidden="1">
      <c r="A19" s="27"/>
    </row>
    <row r="20" spans="1:7" hidden="1"/>
    <row r="21" spans="1:7" hidden="1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6" sqref="A6"/>
    </sheetView>
  </sheetViews>
  <sheetFormatPr defaultColWidth="0" defaultRowHeight="14.25" zeroHeight="1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>
      <c r="A1" s="156" t="s">
        <v>33</v>
      </c>
    </row>
    <row r="2" spans="1:4" ht="15.75">
      <c r="A2" s="183" t="s">
        <v>515</v>
      </c>
    </row>
    <row r="3" spans="1:4" ht="15" thickBot="1">
      <c r="A3" s="404" t="s">
        <v>8</v>
      </c>
      <c r="B3" s="404" t="s">
        <v>9</v>
      </c>
    </row>
    <row r="4" spans="1:4">
      <c r="A4" s="157" t="s">
        <v>19</v>
      </c>
      <c r="B4" s="18" t="s">
        <v>39</v>
      </c>
      <c r="D4" s="19"/>
    </row>
    <row r="5" spans="1:4" ht="15.75">
      <c r="A5" s="158" t="s">
        <v>20</v>
      </c>
      <c r="B5" s="20" t="s">
        <v>22</v>
      </c>
      <c r="D5" s="19"/>
    </row>
    <row r="6" spans="1:4" ht="57.75" customHeight="1">
      <c r="A6" s="158" t="s">
        <v>21</v>
      </c>
      <c r="B6" s="20"/>
    </row>
    <row r="7" spans="1:4">
      <c r="A7" t="s">
        <v>433</v>
      </c>
    </row>
    <row r="8" spans="1:4">
      <c r="A8" s="182" t="s">
        <v>492</v>
      </c>
    </row>
    <row r="9" spans="1:4" hidden="1"/>
    <row r="10" spans="1:4" hidden="1"/>
    <row r="11" spans="1:4" hidden="1"/>
    <row r="12" spans="1:4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91"/>
  <sheetViews>
    <sheetView rightToLeft="1" topLeftCell="A64" zoomScaleNormal="100" zoomScaleSheetLayoutView="85" workbookViewId="0">
      <selection activeCell="A18" sqref="A18"/>
    </sheetView>
  </sheetViews>
  <sheetFormatPr defaultColWidth="0" defaultRowHeight="15" zeroHeight="1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>
      <c r="A1" s="405" t="s">
        <v>454</v>
      </c>
      <c r="B1" s="406"/>
      <c r="C1" s="407"/>
      <c r="D1" s="71"/>
      <c r="E1" s="72"/>
      <c r="F1" s="71"/>
      <c r="G1" s="71"/>
      <c r="H1" s="71"/>
    </row>
    <row r="2" spans="1:8" s="31" customFormat="1" ht="15.75" thickBot="1">
      <c r="A2" s="426" t="s">
        <v>0</v>
      </c>
      <c r="B2" s="350" t="s">
        <v>459</v>
      </c>
      <c r="C2" s="251" t="s">
        <v>431</v>
      </c>
      <c r="D2" s="252" t="s">
        <v>440</v>
      </c>
      <c r="E2" s="351" t="s">
        <v>1</v>
      </c>
      <c r="F2" s="427" t="s">
        <v>441</v>
      </c>
      <c r="G2" s="353" t="s">
        <v>3</v>
      </c>
      <c r="H2" s="427" t="s">
        <v>443</v>
      </c>
    </row>
    <row r="3" spans="1:8" s="31" customFormat="1" ht="14.25" customHeight="1">
      <c r="A3" s="307" t="s">
        <v>437</v>
      </c>
      <c r="B3" s="408">
        <v>0.37640000000000001</v>
      </c>
      <c r="C3" s="409">
        <v>0.38</v>
      </c>
      <c r="D3" s="410">
        <v>0.38</v>
      </c>
      <c r="E3" s="305" t="s">
        <v>6</v>
      </c>
      <c r="F3" s="306" t="s">
        <v>435</v>
      </c>
      <c r="G3" s="73" t="s">
        <v>39</v>
      </c>
      <c r="H3" s="421">
        <f>D3-C3</f>
        <v>0</v>
      </c>
    </row>
    <row r="4" spans="1:8" s="31" customFormat="1" ht="14.25" customHeight="1">
      <c r="A4" s="307"/>
      <c r="B4" s="408"/>
      <c r="C4" s="409"/>
      <c r="D4" s="410"/>
      <c r="E4" s="305"/>
      <c r="F4" s="311"/>
      <c r="G4" s="73" t="s">
        <v>22</v>
      </c>
      <c r="H4" s="421"/>
    </row>
    <row r="5" spans="1:8" s="31" customFormat="1" ht="14.25" customHeight="1">
      <c r="A5" s="414" t="s">
        <v>438</v>
      </c>
      <c r="B5" s="415">
        <v>0.4249</v>
      </c>
      <c r="C5" s="416">
        <v>0.39</v>
      </c>
      <c r="D5" s="417">
        <v>0.46</v>
      </c>
      <c r="E5" s="318" t="s">
        <v>7</v>
      </c>
      <c r="F5" s="319" t="s">
        <v>455</v>
      </c>
      <c r="G5" s="75" t="s">
        <v>24</v>
      </c>
      <c r="H5" s="422">
        <f>D5-C5</f>
        <v>7.0000000000000007E-2</v>
      </c>
    </row>
    <row r="6" spans="1:8" s="31" customFormat="1" ht="14.25" customHeight="1">
      <c r="A6" s="418"/>
      <c r="B6" s="419"/>
      <c r="C6" s="412"/>
      <c r="D6" s="413"/>
      <c r="E6" s="323"/>
      <c r="F6" s="324"/>
      <c r="G6" s="74" t="s">
        <v>25</v>
      </c>
      <c r="H6" s="423"/>
    </row>
    <row r="7" spans="1:8" s="31" customFormat="1" ht="14.25" customHeight="1">
      <c r="A7" s="185" t="s">
        <v>439</v>
      </c>
      <c r="B7" s="420">
        <v>0.2079</v>
      </c>
      <c r="C7" s="416">
        <v>0.23</v>
      </c>
      <c r="D7" s="417">
        <v>0.21</v>
      </c>
      <c r="E7" s="326" t="s">
        <v>6</v>
      </c>
      <c r="F7" s="327" t="s">
        <v>456</v>
      </c>
      <c r="G7" s="75" t="s">
        <v>26</v>
      </c>
      <c r="H7" s="424">
        <f>D7-C7</f>
        <v>-2.0000000000000018E-2</v>
      </c>
    </row>
    <row r="8" spans="1:8" s="31" customFormat="1" ht="14.25" customHeight="1">
      <c r="A8" s="186"/>
      <c r="B8" s="411"/>
      <c r="C8" s="412"/>
      <c r="D8" s="413"/>
      <c r="E8" s="313"/>
      <c r="F8" s="314"/>
      <c r="G8" s="76" t="s">
        <v>27</v>
      </c>
      <c r="H8" s="425"/>
    </row>
    <row r="9" spans="1:8" s="31" customFormat="1">
      <c r="A9" s="77" t="s">
        <v>453</v>
      </c>
      <c r="B9" s="67">
        <v>1.2999999999999999E-3</v>
      </c>
      <c r="C9" s="80">
        <v>0.02</v>
      </c>
      <c r="D9" s="68">
        <v>0.02</v>
      </c>
      <c r="E9" s="81" t="s">
        <v>7</v>
      </c>
      <c r="F9" s="82" t="s">
        <v>69</v>
      </c>
      <c r="G9" s="83" t="s">
        <v>477</v>
      </c>
      <c r="H9" s="345">
        <f t="shared" ref="H9:H14" si="0">D9-C9</f>
        <v>0</v>
      </c>
    </row>
    <row r="10" spans="1:8" s="71" customFormat="1">
      <c r="A10" s="96" t="s">
        <v>452</v>
      </c>
      <c r="B10" s="67">
        <v>9.7000000000000003E-3</v>
      </c>
      <c r="C10" s="80">
        <v>0</v>
      </c>
      <c r="D10" s="68">
        <v>0.02</v>
      </c>
      <c r="E10" s="81" t="s">
        <v>7</v>
      </c>
      <c r="F10" s="82" t="s">
        <v>69</v>
      </c>
      <c r="G10" s="125" t="s">
        <v>466</v>
      </c>
      <c r="H10" s="345">
        <f t="shared" si="0"/>
        <v>0.02</v>
      </c>
    </row>
    <row r="11" spans="1:8" s="31" customFormat="1" ht="15.75" thickBot="1">
      <c r="A11" s="84" t="s">
        <v>457</v>
      </c>
      <c r="B11" s="69">
        <v>7.2800000000000004E-2</v>
      </c>
      <c r="C11" s="119">
        <v>0.05</v>
      </c>
      <c r="D11" s="184">
        <v>0.05</v>
      </c>
      <c r="E11" s="86" t="s">
        <v>7</v>
      </c>
      <c r="F11" s="64" t="s">
        <v>10</v>
      </c>
      <c r="G11" s="87" t="s">
        <v>18</v>
      </c>
      <c r="H11" s="347">
        <f t="shared" si="0"/>
        <v>0</v>
      </c>
    </row>
    <row r="12" spans="1:8" s="31" customFormat="1" ht="15.75" thickBot="1">
      <c r="A12" s="88" t="s">
        <v>4</v>
      </c>
      <c r="B12" s="65">
        <f>SUM(B3:B11)</f>
        <v>1.0930000000000002</v>
      </c>
      <c r="C12" s="89">
        <f>SUM(C3:C11)</f>
        <v>1.07</v>
      </c>
      <c r="D12" s="70">
        <f>SUM(D3:D11)</f>
        <v>1.1400000000000001</v>
      </c>
      <c r="E12" s="90"/>
      <c r="F12" s="91"/>
      <c r="G12" s="92"/>
      <c r="H12" s="348">
        <f t="shared" si="0"/>
        <v>7.0000000000000062E-2</v>
      </c>
    </row>
    <row r="13" spans="1:8" s="31" customFormat="1">
      <c r="A13" s="84" t="s">
        <v>5</v>
      </c>
      <c r="B13" s="428">
        <v>0.1283</v>
      </c>
      <c r="C13" s="429">
        <v>0.13</v>
      </c>
      <c r="D13" s="211">
        <v>0.13</v>
      </c>
      <c r="E13" s="86" t="s">
        <v>6</v>
      </c>
      <c r="F13" s="94" t="s">
        <v>458</v>
      </c>
      <c r="G13" s="356" t="s">
        <v>28</v>
      </c>
      <c r="H13" s="188">
        <f t="shared" si="0"/>
        <v>0</v>
      </c>
    </row>
    <row r="14" spans="1:8" s="71" customFormat="1">
      <c r="A14" s="27" t="s">
        <v>497</v>
      </c>
      <c r="B14" s="44"/>
      <c r="C14" s="189"/>
      <c r="E14" s="72"/>
      <c r="G14" s="187"/>
      <c r="H14" s="188">
        <f t="shared" si="0"/>
        <v>0</v>
      </c>
    </row>
    <row r="15" spans="1:8" s="71" customFormat="1">
      <c r="A15" s="293" t="s">
        <v>0</v>
      </c>
      <c r="B15" s="293" t="s">
        <v>440</v>
      </c>
      <c r="C15" s="293" t="s">
        <v>498</v>
      </c>
      <c r="D15" s="293" t="s">
        <v>524</v>
      </c>
      <c r="E15" s="293" t="s">
        <v>493</v>
      </c>
      <c r="G15" s="187"/>
      <c r="H15" s="188"/>
    </row>
    <row r="16" spans="1:8" s="71" customFormat="1">
      <c r="A16" s="191" t="s">
        <v>494</v>
      </c>
      <c r="B16" s="192">
        <v>0.46</v>
      </c>
      <c r="C16" s="193">
        <v>0.44</v>
      </c>
      <c r="D16" s="193">
        <f>C16-B16</f>
        <v>-2.0000000000000018E-2</v>
      </c>
      <c r="E16" s="194" t="s">
        <v>510</v>
      </c>
      <c r="G16" s="187"/>
      <c r="H16" s="188"/>
    </row>
    <row r="17" spans="1:8" ht="15" customHeight="1">
      <c r="A17" s="397" t="s">
        <v>495</v>
      </c>
      <c r="B17" s="296">
        <v>0.21</v>
      </c>
      <c r="C17" s="297">
        <v>0.28000000000000003</v>
      </c>
      <c r="D17" s="297">
        <f>C17-B17</f>
        <v>7.0000000000000034E-2</v>
      </c>
      <c r="E17" s="398" t="s">
        <v>499</v>
      </c>
    </row>
    <row r="18" spans="1:8">
      <c r="A18" s="430" t="s">
        <v>496</v>
      </c>
      <c r="B18" s="430"/>
      <c r="C18" s="430"/>
      <c r="D18" s="430"/>
      <c r="E18" s="430"/>
      <c r="F18" s="195"/>
    </row>
    <row r="19" spans="1:8" s="71" customFormat="1">
      <c r="A19" s="27" t="s">
        <v>508</v>
      </c>
      <c r="B19" s="44"/>
      <c r="C19" s="189"/>
      <c r="E19" s="72"/>
      <c r="G19" s="187"/>
      <c r="H19" s="188"/>
    </row>
    <row r="20" spans="1:8" s="71" customFormat="1">
      <c r="A20" s="293" t="s">
        <v>0</v>
      </c>
      <c r="B20" s="293" t="s">
        <v>440</v>
      </c>
      <c r="C20" s="293" t="s">
        <v>509</v>
      </c>
      <c r="D20" s="293" t="s">
        <v>524</v>
      </c>
      <c r="E20" s="293" t="s">
        <v>493</v>
      </c>
      <c r="G20" s="187"/>
      <c r="H20" s="188"/>
    </row>
    <row r="21" spans="1:8" s="71" customFormat="1">
      <c r="A21" s="191" t="s">
        <v>494</v>
      </c>
      <c r="B21" s="192">
        <v>0.44</v>
      </c>
      <c r="C21" s="193">
        <v>0.39</v>
      </c>
      <c r="D21" s="193">
        <f>C21-B21</f>
        <v>-4.9999999999999989E-2</v>
      </c>
      <c r="E21" s="194" t="s">
        <v>511</v>
      </c>
      <c r="G21" s="187"/>
      <c r="H21" s="188"/>
    </row>
    <row r="22" spans="1:8" s="71" customFormat="1" ht="15" customHeight="1">
      <c r="A22" s="397" t="s">
        <v>5</v>
      </c>
      <c r="B22" s="296">
        <v>0.13</v>
      </c>
      <c r="C22" s="297">
        <v>0.22</v>
      </c>
      <c r="D22" s="297">
        <f>C22-B22</f>
        <v>0.09</v>
      </c>
      <c r="E22" s="398" t="s">
        <v>66</v>
      </c>
    </row>
    <row r="23" spans="1:8" s="71" customFormat="1">
      <c r="A23" s="430" t="s">
        <v>496</v>
      </c>
      <c r="B23" s="430"/>
      <c r="C23" s="430"/>
      <c r="D23" s="430"/>
      <c r="E23" s="430"/>
      <c r="F23" s="195"/>
    </row>
    <row r="24" spans="1:8" s="71" customFormat="1">
      <c r="A24" s="27" t="s">
        <v>518</v>
      </c>
      <c r="B24" s="44"/>
      <c r="C24" s="189"/>
      <c r="E24" s="72"/>
      <c r="G24" s="187"/>
      <c r="H24" s="188"/>
    </row>
    <row r="25" spans="1:8" s="71" customFormat="1">
      <c r="A25" s="293" t="s">
        <v>0</v>
      </c>
      <c r="B25" s="293" t="s">
        <v>440</v>
      </c>
      <c r="C25" s="293" t="s">
        <v>517</v>
      </c>
      <c r="D25" s="293" t="s">
        <v>524</v>
      </c>
      <c r="E25" s="293" t="s">
        <v>493</v>
      </c>
      <c r="G25" s="187"/>
      <c r="H25" s="188"/>
    </row>
    <row r="26" spans="1:8" s="71" customFormat="1">
      <c r="A26" s="397" t="s">
        <v>500</v>
      </c>
      <c r="B26" s="296">
        <v>0.38</v>
      </c>
      <c r="C26" s="297">
        <v>0.32</v>
      </c>
      <c r="D26" s="297">
        <f>C26-B26</f>
        <v>-0.06</v>
      </c>
      <c r="E26" s="398" t="s">
        <v>37</v>
      </c>
      <c r="G26" s="187"/>
      <c r="H26" s="188"/>
    </row>
    <row r="27" spans="1:8" s="71" customFormat="1">
      <c r="A27" s="430" t="s">
        <v>496</v>
      </c>
      <c r="B27" s="430"/>
      <c r="C27" s="430"/>
      <c r="D27" s="430"/>
      <c r="E27" s="430"/>
      <c r="F27" s="195"/>
    </row>
    <row r="28" spans="1:8" s="71" customFormat="1">
      <c r="A28" s="27" t="s">
        <v>521</v>
      </c>
      <c r="B28" s="44"/>
      <c r="C28" s="189"/>
      <c r="E28" s="72"/>
      <c r="G28" s="187"/>
      <c r="H28" s="188"/>
    </row>
    <row r="29" spans="1:8" s="71" customFormat="1">
      <c r="A29" s="293" t="s">
        <v>0</v>
      </c>
      <c r="B29" s="293" t="s">
        <v>440</v>
      </c>
      <c r="C29" s="293" t="s">
        <v>522</v>
      </c>
      <c r="D29" s="293" t="s">
        <v>524</v>
      </c>
      <c r="E29" s="293" t="s">
        <v>493</v>
      </c>
      <c r="G29" s="187"/>
      <c r="H29" s="188"/>
    </row>
    <row r="30" spans="1:8" s="71" customFormat="1">
      <c r="A30" s="397" t="s">
        <v>5</v>
      </c>
      <c r="B30" s="296">
        <v>0.22</v>
      </c>
      <c r="C30" s="297">
        <v>0.26</v>
      </c>
      <c r="D30" s="297">
        <f>C30-B30</f>
        <v>4.0000000000000008E-2</v>
      </c>
      <c r="E30" s="398" t="s">
        <v>523</v>
      </c>
      <c r="G30" s="187"/>
      <c r="H30" s="188"/>
    </row>
    <row r="31" spans="1:8" s="71" customFormat="1">
      <c r="A31" s="430" t="s">
        <v>496</v>
      </c>
      <c r="B31" s="430"/>
      <c r="C31" s="430"/>
      <c r="D31" s="430"/>
      <c r="E31" s="430"/>
      <c r="F31" s="195"/>
    </row>
    <row r="32" spans="1:8" s="71" customFormat="1">
      <c r="A32" s="27" t="s">
        <v>529</v>
      </c>
      <c r="B32" s="44"/>
      <c r="C32" s="189"/>
      <c r="E32" s="72"/>
      <c r="G32" s="187"/>
      <c r="H32" s="188"/>
    </row>
    <row r="33" spans="1:8" s="71" customFormat="1">
      <c r="A33" s="293" t="s">
        <v>0</v>
      </c>
      <c r="B33" s="293" t="s">
        <v>440</v>
      </c>
      <c r="C33" s="293" t="s">
        <v>530</v>
      </c>
      <c r="D33" s="293" t="s">
        <v>524</v>
      </c>
      <c r="E33" s="293" t="s">
        <v>493</v>
      </c>
      <c r="G33" s="187"/>
      <c r="H33" s="188"/>
    </row>
    <row r="34" spans="1:8" s="71" customFormat="1">
      <c r="A34" s="191" t="s">
        <v>500</v>
      </c>
      <c r="B34" s="192">
        <v>0.32</v>
      </c>
      <c r="C34" s="193">
        <v>0.39</v>
      </c>
      <c r="D34" s="193">
        <f>C34-B34</f>
        <v>7.0000000000000007E-2</v>
      </c>
      <c r="E34" s="194" t="s">
        <v>479</v>
      </c>
      <c r="G34" s="187"/>
      <c r="H34" s="188"/>
    </row>
    <row r="35" spans="1:8" s="71" customFormat="1">
      <c r="A35" s="191" t="s">
        <v>494</v>
      </c>
      <c r="B35" s="192">
        <v>0.39</v>
      </c>
      <c r="C35" s="193">
        <v>0.37</v>
      </c>
      <c r="D35" s="193">
        <f>C35-B35</f>
        <v>-2.0000000000000018E-2</v>
      </c>
      <c r="E35" s="194" t="s">
        <v>531</v>
      </c>
      <c r="G35" s="187"/>
      <c r="H35" s="188"/>
    </row>
    <row r="36" spans="1:8" s="71" customFormat="1">
      <c r="A36" s="397" t="s">
        <v>495</v>
      </c>
      <c r="B36" s="296">
        <v>0.28000000000000003</v>
      </c>
      <c r="C36" s="297">
        <v>0.23</v>
      </c>
      <c r="D36" s="297">
        <f>C36-B36</f>
        <v>-5.0000000000000017E-2</v>
      </c>
      <c r="E36" s="398" t="s">
        <v>532</v>
      </c>
      <c r="G36" s="187"/>
      <c r="H36" s="188"/>
    </row>
    <row r="37" spans="1:8" s="71" customFormat="1">
      <c r="A37" s="430" t="s">
        <v>496</v>
      </c>
      <c r="B37" s="430"/>
      <c r="C37" s="430"/>
      <c r="D37" s="430"/>
      <c r="E37" s="430"/>
      <c r="F37" s="195"/>
    </row>
    <row r="38" spans="1:8" s="71" customFormat="1">
      <c r="A38" s="27" t="s">
        <v>535</v>
      </c>
      <c r="B38" s="44"/>
      <c r="C38" s="189"/>
      <c r="E38" s="72"/>
      <c r="F38" s="195"/>
    </row>
    <row r="39" spans="1:8" s="71" customFormat="1">
      <c r="A39" s="293" t="s">
        <v>0</v>
      </c>
      <c r="B39" s="293" t="s">
        <v>440</v>
      </c>
      <c r="C39" s="293" t="s">
        <v>530</v>
      </c>
      <c r="D39" s="293" t="s">
        <v>524</v>
      </c>
      <c r="E39" s="293" t="s">
        <v>493</v>
      </c>
      <c r="F39" s="195"/>
    </row>
    <row r="40" spans="1:8" s="71" customFormat="1">
      <c r="A40" s="191" t="s">
        <v>494</v>
      </c>
      <c r="B40" s="192">
        <v>0.37</v>
      </c>
      <c r="C40" s="193">
        <v>0.41</v>
      </c>
      <c r="D40" s="193">
        <f>C40-B40</f>
        <v>3.999999999999998E-2</v>
      </c>
      <c r="E40" s="194" t="s">
        <v>533</v>
      </c>
      <c r="F40" s="195"/>
    </row>
    <row r="41" spans="1:8" s="71" customFormat="1">
      <c r="A41" s="397" t="s">
        <v>495</v>
      </c>
      <c r="B41" s="296">
        <v>0.23</v>
      </c>
      <c r="C41" s="297">
        <v>0.19</v>
      </c>
      <c r="D41" s="297">
        <f>C41-B41</f>
        <v>-4.0000000000000008E-2</v>
      </c>
      <c r="E41" s="398" t="s">
        <v>534</v>
      </c>
      <c r="F41" s="195"/>
    </row>
    <row r="42" spans="1:8" s="71" customFormat="1" ht="15.75" thickBot="1">
      <c r="A42" s="430" t="s">
        <v>496</v>
      </c>
      <c r="B42" s="430"/>
      <c r="C42" s="430"/>
      <c r="D42" s="430"/>
      <c r="E42" s="430"/>
      <c r="F42" s="195"/>
    </row>
    <row r="43" spans="1:8" s="31" customFormat="1" ht="14.25" customHeight="1">
      <c r="A43" s="405" t="s">
        <v>485</v>
      </c>
      <c r="B43" s="406"/>
      <c r="C43" s="407"/>
      <c r="D43" s="71"/>
      <c r="E43" s="72"/>
      <c r="F43" s="71"/>
      <c r="G43" s="71"/>
      <c r="H43" s="71"/>
    </row>
    <row r="44" spans="1:8" s="31" customFormat="1" ht="30.75" customHeight="1" thickBot="1">
      <c r="A44" s="349" t="s">
        <v>0</v>
      </c>
      <c r="B44" s="350" t="s">
        <v>461</v>
      </c>
      <c r="C44" s="251" t="s">
        <v>431</v>
      </c>
      <c r="D44" s="252" t="s">
        <v>440</v>
      </c>
      <c r="E44" s="441" t="s">
        <v>1</v>
      </c>
      <c r="F44" s="427" t="s">
        <v>441</v>
      </c>
      <c r="G44" s="353" t="s">
        <v>3</v>
      </c>
      <c r="H44" s="93" t="s">
        <v>442</v>
      </c>
    </row>
    <row r="45" spans="1:8" s="31" customFormat="1" ht="14.25" customHeight="1">
      <c r="A45" s="329" t="s">
        <v>437</v>
      </c>
      <c r="B45" s="408">
        <v>0.39040000000000002</v>
      </c>
      <c r="C45" s="409">
        <v>0.36</v>
      </c>
      <c r="D45" s="410">
        <v>0.36</v>
      </c>
      <c r="E45" s="431" t="s">
        <v>6</v>
      </c>
      <c r="F45" s="306" t="s">
        <v>63</v>
      </c>
      <c r="G45" s="73" t="s">
        <v>39</v>
      </c>
      <c r="H45" s="421">
        <f>D45-C45</f>
        <v>0</v>
      </c>
    </row>
    <row r="46" spans="1:8" s="31" customFormat="1" ht="14.25" customHeight="1">
      <c r="A46" s="329"/>
      <c r="B46" s="408"/>
      <c r="C46" s="409"/>
      <c r="D46" s="410"/>
      <c r="E46" s="431"/>
      <c r="F46" s="311"/>
      <c r="G46" s="73" t="s">
        <v>22</v>
      </c>
      <c r="H46" s="421"/>
    </row>
    <row r="47" spans="1:8" s="31" customFormat="1" ht="14.25" customHeight="1">
      <c r="A47" s="330" t="s">
        <v>438</v>
      </c>
      <c r="B47" s="433">
        <v>0.22359999999999999</v>
      </c>
      <c r="C47" s="416">
        <v>0.26</v>
      </c>
      <c r="D47" s="417">
        <v>0.26</v>
      </c>
      <c r="E47" s="434" t="s">
        <v>7</v>
      </c>
      <c r="F47" s="319" t="s">
        <v>428</v>
      </c>
      <c r="G47" s="75" t="s">
        <v>24</v>
      </c>
      <c r="H47" s="422">
        <f>D47-C47</f>
        <v>0</v>
      </c>
    </row>
    <row r="48" spans="1:8" s="31" customFormat="1" ht="14.25" customHeight="1">
      <c r="A48" s="331"/>
      <c r="B48" s="435"/>
      <c r="C48" s="412"/>
      <c r="D48" s="413"/>
      <c r="E48" s="436"/>
      <c r="F48" s="324"/>
      <c r="G48" s="74" t="s">
        <v>25</v>
      </c>
      <c r="H48" s="423"/>
    </row>
    <row r="49" spans="1:8" s="31" customFormat="1" ht="14.25" customHeight="1">
      <c r="A49" s="332" t="s">
        <v>439</v>
      </c>
      <c r="B49" s="437">
        <v>0.34860000000000002</v>
      </c>
      <c r="C49" s="416">
        <v>0.32</v>
      </c>
      <c r="D49" s="417">
        <v>0.32</v>
      </c>
      <c r="E49" s="438" t="s">
        <v>6</v>
      </c>
      <c r="F49" s="327" t="s">
        <v>37</v>
      </c>
      <c r="G49" s="75" t="s">
        <v>26</v>
      </c>
      <c r="H49" s="424">
        <f>D49-C49</f>
        <v>0</v>
      </c>
    </row>
    <row r="50" spans="1:8" s="31" customFormat="1" ht="14.25" customHeight="1">
      <c r="A50" s="333"/>
      <c r="B50" s="439"/>
      <c r="C50" s="412"/>
      <c r="D50" s="413"/>
      <c r="E50" s="432"/>
      <c r="F50" s="314"/>
      <c r="G50" s="76" t="s">
        <v>27</v>
      </c>
      <c r="H50" s="425"/>
    </row>
    <row r="51" spans="1:8" s="71" customFormat="1" ht="14.25" customHeight="1">
      <c r="A51" s="335" t="s">
        <v>453</v>
      </c>
      <c r="B51" s="78">
        <v>0</v>
      </c>
      <c r="C51" s="80">
        <v>0.01</v>
      </c>
      <c r="D51" s="68">
        <v>0.01</v>
      </c>
      <c r="E51" s="97" t="s">
        <v>7</v>
      </c>
      <c r="F51" s="82" t="s">
        <v>430</v>
      </c>
      <c r="G51" s="83" t="s">
        <v>477</v>
      </c>
      <c r="H51" s="345">
        <f t="shared" ref="H51:H56" si="1">D51-C51</f>
        <v>0</v>
      </c>
    </row>
    <row r="52" spans="1:8" s="31" customFormat="1">
      <c r="A52" s="335" t="s">
        <v>460</v>
      </c>
      <c r="B52" s="67">
        <v>8.3000000000000001E-3</v>
      </c>
      <c r="C52" s="80">
        <v>0.02</v>
      </c>
      <c r="D52" s="68">
        <v>0.02</v>
      </c>
      <c r="E52" s="124" t="s">
        <v>7</v>
      </c>
      <c r="F52" s="82" t="s">
        <v>69</v>
      </c>
      <c r="G52" s="125" t="s">
        <v>466</v>
      </c>
      <c r="H52" s="440">
        <f t="shared" si="1"/>
        <v>0</v>
      </c>
    </row>
    <row r="53" spans="1:8" s="31" customFormat="1" ht="15.75" thickBot="1">
      <c r="A53" s="336" t="s">
        <v>457</v>
      </c>
      <c r="B53" s="85">
        <f>5.55%-B52</f>
        <v>4.7199999999999999E-2</v>
      </c>
      <c r="C53" s="119">
        <v>0.04</v>
      </c>
      <c r="D53" s="122">
        <v>0.04</v>
      </c>
      <c r="E53" s="98" t="s">
        <v>7</v>
      </c>
      <c r="F53" s="94" t="s">
        <v>38</v>
      </c>
      <c r="G53" s="87" t="s">
        <v>18</v>
      </c>
      <c r="H53" s="347">
        <f t="shared" si="1"/>
        <v>0</v>
      </c>
    </row>
    <row r="54" spans="1:8" s="31" customFormat="1" ht="15.75" thickBot="1">
      <c r="A54" s="337" t="s">
        <v>4</v>
      </c>
      <c r="B54" s="65">
        <f>SUM(B45:B53)</f>
        <v>1.0181</v>
      </c>
      <c r="C54" s="89">
        <f>SUM(C45:C53)</f>
        <v>1.01</v>
      </c>
      <c r="D54" s="70">
        <f>SUM(D45:D53)</f>
        <v>1.01</v>
      </c>
      <c r="E54" s="99"/>
      <c r="F54" s="91"/>
      <c r="G54" s="92"/>
      <c r="H54" s="348">
        <f t="shared" si="1"/>
        <v>0</v>
      </c>
    </row>
    <row r="55" spans="1:8" s="31" customFormat="1" ht="15.75" thickBot="1">
      <c r="A55" s="336" t="s">
        <v>5</v>
      </c>
      <c r="B55" s="442">
        <v>0.2127</v>
      </c>
      <c r="C55" s="429">
        <v>0.18</v>
      </c>
      <c r="D55" s="211">
        <v>0.22</v>
      </c>
      <c r="E55" s="98" t="s">
        <v>6</v>
      </c>
      <c r="F55" s="94" t="s">
        <v>66</v>
      </c>
      <c r="G55" s="356" t="s">
        <v>28</v>
      </c>
      <c r="H55" s="188">
        <f t="shared" si="1"/>
        <v>4.0000000000000008E-2</v>
      </c>
    </row>
    <row r="56" spans="1:8" s="31" customFormat="1" ht="14.25" customHeight="1">
      <c r="A56" s="405" t="s">
        <v>445</v>
      </c>
      <c r="B56" s="406"/>
      <c r="C56" s="407"/>
      <c r="D56" s="71"/>
      <c r="E56" s="72"/>
      <c r="F56" s="71"/>
      <c r="G56" s="71"/>
      <c r="H56" s="19">
        <f t="shared" si="1"/>
        <v>0</v>
      </c>
    </row>
    <row r="57" spans="1:8" s="31" customFormat="1" ht="30.75" customHeight="1" thickBot="1">
      <c r="A57" s="349" t="s">
        <v>0</v>
      </c>
      <c r="B57" s="350" t="s">
        <v>459</v>
      </c>
      <c r="C57" s="251" t="s">
        <v>431</v>
      </c>
      <c r="D57" s="252" t="s">
        <v>440</v>
      </c>
      <c r="E57" s="351" t="s">
        <v>1</v>
      </c>
      <c r="F57" s="427" t="s">
        <v>441</v>
      </c>
      <c r="G57" s="353" t="s">
        <v>3</v>
      </c>
      <c r="H57" s="93" t="s">
        <v>443</v>
      </c>
    </row>
    <row r="58" spans="1:8" s="31" customFormat="1" ht="14.25" customHeight="1">
      <c r="A58" s="444" t="s">
        <v>437</v>
      </c>
      <c r="B58" s="408">
        <f>38.5340359769867%</f>
        <v>0.38534035976986702</v>
      </c>
      <c r="C58" s="409">
        <v>0.39</v>
      </c>
      <c r="D58" s="410">
        <v>0.4</v>
      </c>
      <c r="E58" s="305" t="s">
        <v>6</v>
      </c>
      <c r="F58" s="306" t="s">
        <v>65</v>
      </c>
      <c r="G58" s="73" t="s">
        <v>39</v>
      </c>
      <c r="H58" s="421">
        <f>D58-C58</f>
        <v>1.0000000000000009E-2</v>
      </c>
    </row>
    <row r="59" spans="1:8" s="31" customFormat="1" ht="14.25" customHeight="1">
      <c r="A59" s="444"/>
      <c r="B59" s="408"/>
      <c r="C59" s="409"/>
      <c r="D59" s="410"/>
      <c r="E59" s="305"/>
      <c r="F59" s="311"/>
      <c r="G59" s="73" t="s">
        <v>22</v>
      </c>
      <c r="H59" s="421"/>
    </row>
    <row r="60" spans="1:8" s="31" customFormat="1" ht="14.25" customHeight="1">
      <c r="A60" s="445" t="s">
        <v>438</v>
      </c>
      <c r="B60" s="443">
        <f>32.7650143129071%</f>
        <v>0.32765014312907098</v>
      </c>
      <c r="C60" s="416">
        <v>0.34</v>
      </c>
      <c r="D60" s="417">
        <v>0.34</v>
      </c>
      <c r="E60" s="434" t="s">
        <v>7</v>
      </c>
      <c r="F60" s="319" t="s">
        <v>97</v>
      </c>
      <c r="G60" s="75" t="s">
        <v>24</v>
      </c>
      <c r="H60" s="422">
        <f>D60-C60</f>
        <v>0</v>
      </c>
    </row>
    <row r="61" spans="1:8" s="31" customFormat="1" ht="14.25" customHeight="1">
      <c r="A61" s="446"/>
      <c r="B61" s="435"/>
      <c r="C61" s="412"/>
      <c r="D61" s="413"/>
      <c r="E61" s="436"/>
      <c r="F61" s="324"/>
      <c r="G61" s="74" t="s">
        <v>25</v>
      </c>
      <c r="H61" s="423"/>
    </row>
    <row r="62" spans="1:8" s="31" customFormat="1" ht="14.25" customHeight="1">
      <c r="A62" s="447" t="s">
        <v>439</v>
      </c>
      <c r="B62" s="215">
        <f>30.9264750676344%-0.0118394429539267</f>
        <v>0.29742530772241732</v>
      </c>
      <c r="C62" s="217">
        <v>0.32</v>
      </c>
      <c r="D62" s="209">
        <v>0.32</v>
      </c>
      <c r="E62" s="207" t="s">
        <v>6</v>
      </c>
      <c r="F62" s="205" t="s">
        <v>37</v>
      </c>
      <c r="G62" s="75" t="s">
        <v>26</v>
      </c>
      <c r="H62" s="449">
        <f>D62-C62</f>
        <v>0</v>
      </c>
    </row>
    <row r="63" spans="1:8" s="31" customFormat="1" ht="14.25" customHeight="1">
      <c r="A63" s="333"/>
      <c r="B63" s="216"/>
      <c r="C63" s="214"/>
      <c r="D63" s="210"/>
      <c r="E63" s="208"/>
      <c r="F63" s="204"/>
      <c r="G63" s="76" t="s">
        <v>27</v>
      </c>
      <c r="H63" s="344"/>
    </row>
    <row r="64" spans="1:8" s="31" customFormat="1">
      <c r="A64" s="335" t="s">
        <v>453</v>
      </c>
      <c r="B64" s="78">
        <v>0</v>
      </c>
      <c r="C64" s="80">
        <v>0</v>
      </c>
      <c r="D64" s="68">
        <v>0.01</v>
      </c>
      <c r="E64" s="81" t="s">
        <v>7</v>
      </c>
      <c r="F64" s="82" t="s">
        <v>430</v>
      </c>
      <c r="G64" s="83" t="s">
        <v>477</v>
      </c>
      <c r="H64" s="345">
        <f t="shared" ref="H64:H69" si="2">D64-C64</f>
        <v>0.01</v>
      </c>
    </row>
    <row r="65" spans="1:8" s="71" customFormat="1">
      <c r="A65" s="335" t="s">
        <v>452</v>
      </c>
      <c r="B65" s="78">
        <v>1.1900000000000001E-2</v>
      </c>
      <c r="C65" s="80">
        <v>0</v>
      </c>
      <c r="D65" s="68">
        <v>0.01</v>
      </c>
      <c r="E65" s="81" t="s">
        <v>7</v>
      </c>
      <c r="F65" s="82" t="s">
        <v>430</v>
      </c>
      <c r="G65" s="125" t="s">
        <v>466</v>
      </c>
      <c r="H65" s="345">
        <f t="shared" si="2"/>
        <v>0.01</v>
      </c>
    </row>
    <row r="66" spans="1:8" s="31" customFormat="1" ht="15.75" thickBot="1">
      <c r="A66" s="448" t="s">
        <v>457</v>
      </c>
      <c r="B66" s="85">
        <v>5.3400000000000003E-2</v>
      </c>
      <c r="C66" s="213">
        <v>0.03</v>
      </c>
      <c r="D66" s="212">
        <v>0.03</v>
      </c>
      <c r="E66" s="86" t="s">
        <v>7</v>
      </c>
      <c r="F66" s="94" t="s">
        <v>478</v>
      </c>
      <c r="G66" s="87" t="s">
        <v>18</v>
      </c>
      <c r="H66" s="347">
        <f t="shared" si="2"/>
        <v>0</v>
      </c>
    </row>
    <row r="67" spans="1:8" s="31" customFormat="1" ht="15.75" thickBot="1">
      <c r="A67" s="337" t="s">
        <v>4</v>
      </c>
      <c r="B67" s="95">
        <f>SUM(B58:B66)</f>
        <v>1.0757158106213556</v>
      </c>
      <c r="C67" s="89">
        <f>SUM(C58:C66)</f>
        <v>1.08</v>
      </c>
      <c r="D67" s="70">
        <f>SUM(D58:D66)</f>
        <v>1.1100000000000001</v>
      </c>
      <c r="E67" s="90"/>
      <c r="F67" s="91"/>
      <c r="G67" s="92"/>
      <c r="H67" s="348">
        <f t="shared" si="2"/>
        <v>3.0000000000000027E-2</v>
      </c>
    </row>
    <row r="68" spans="1:8" s="31" customFormat="1">
      <c r="A68" s="448" t="s">
        <v>5</v>
      </c>
      <c r="B68" s="442">
        <v>0.14690393710716201</v>
      </c>
      <c r="C68" s="429">
        <v>0.16</v>
      </c>
      <c r="D68" s="211">
        <v>0.15</v>
      </c>
      <c r="E68" s="86" t="s">
        <v>6</v>
      </c>
      <c r="F68" s="94" t="s">
        <v>446</v>
      </c>
      <c r="G68" s="356" t="s">
        <v>28</v>
      </c>
      <c r="H68" s="188">
        <f t="shared" si="2"/>
        <v>-1.0000000000000009E-2</v>
      </c>
    </row>
    <row r="69" spans="1:8" s="71" customFormat="1" ht="15.75" thickBot="1">
      <c r="A69" s="27" t="s">
        <v>497</v>
      </c>
      <c r="B69" s="44"/>
      <c r="C69" s="189"/>
      <c r="E69" s="72"/>
      <c r="F69" s="94"/>
      <c r="G69" s="187"/>
      <c r="H69" s="188">
        <f t="shared" si="2"/>
        <v>0</v>
      </c>
    </row>
    <row r="70" spans="1:8" s="71" customFormat="1">
      <c r="A70" s="450" t="s">
        <v>0</v>
      </c>
      <c r="B70" s="198" t="s">
        <v>440</v>
      </c>
      <c r="C70" s="198" t="s">
        <v>498</v>
      </c>
      <c r="D70" s="190" t="s">
        <v>524</v>
      </c>
      <c r="E70" s="453" t="s">
        <v>493</v>
      </c>
      <c r="F70" s="94"/>
      <c r="G70" s="187"/>
      <c r="H70" s="188"/>
    </row>
    <row r="71" spans="1:8" s="71" customFormat="1" ht="14.25">
      <c r="A71" s="451" t="s">
        <v>500</v>
      </c>
      <c r="B71" s="193">
        <v>0.4</v>
      </c>
      <c r="C71" s="193">
        <v>0.34</v>
      </c>
      <c r="D71" s="193">
        <f>C71-B71</f>
        <v>-0.06</v>
      </c>
      <c r="E71" s="454" t="s">
        <v>502</v>
      </c>
      <c r="F71" s="94"/>
      <c r="G71" s="187"/>
      <c r="H71" s="188"/>
    </row>
    <row r="72" spans="1:8" s="71" customFormat="1" ht="14.25">
      <c r="A72" s="289" t="s">
        <v>494</v>
      </c>
      <c r="B72" s="192">
        <v>0.34</v>
      </c>
      <c r="C72" s="193">
        <v>0.35</v>
      </c>
      <c r="D72" s="193">
        <f t="shared" ref="D72:D75" si="3">C72-B72</f>
        <v>9.9999999999999534E-3</v>
      </c>
      <c r="E72" s="454" t="s">
        <v>503</v>
      </c>
      <c r="F72" s="94"/>
      <c r="G72" s="187"/>
      <c r="H72" s="188"/>
    </row>
    <row r="73" spans="1:8" s="71" customFormat="1" ht="14.25">
      <c r="A73" s="289" t="s">
        <v>495</v>
      </c>
      <c r="B73" s="192">
        <v>0.32</v>
      </c>
      <c r="C73" s="193">
        <v>0.35</v>
      </c>
      <c r="D73" s="193">
        <f t="shared" si="3"/>
        <v>2.9999999999999971E-2</v>
      </c>
      <c r="E73" s="454" t="s">
        <v>504</v>
      </c>
      <c r="F73" s="94"/>
      <c r="G73" s="187"/>
      <c r="H73" s="188"/>
    </row>
    <row r="74" spans="1:8" s="71" customFormat="1" ht="14.25">
      <c r="A74" s="452" t="s">
        <v>501</v>
      </c>
      <c r="B74" s="196">
        <v>0.03</v>
      </c>
      <c r="C74" s="197">
        <v>0.06</v>
      </c>
      <c r="D74" s="193">
        <f t="shared" si="3"/>
        <v>0.03</v>
      </c>
      <c r="E74" s="454" t="s">
        <v>505</v>
      </c>
      <c r="F74" s="94"/>
      <c r="G74" s="187"/>
      <c r="H74" s="188"/>
    </row>
    <row r="75" spans="1:8" s="71" customFormat="1" ht="14.25">
      <c r="A75" s="455" t="s">
        <v>506</v>
      </c>
      <c r="B75" s="456">
        <v>0.15</v>
      </c>
      <c r="C75" s="457">
        <v>0.14000000000000001</v>
      </c>
      <c r="D75" s="297">
        <f t="shared" si="3"/>
        <v>-9.9999999999999811E-3</v>
      </c>
      <c r="E75" s="458" t="s">
        <v>507</v>
      </c>
      <c r="F75" s="94"/>
      <c r="G75" s="187"/>
      <c r="H75" s="188"/>
    </row>
    <row r="76" spans="1:8" ht="15.75" thickBot="1">
      <c r="A76" s="430" t="s">
        <v>496</v>
      </c>
      <c r="B76" s="430"/>
      <c r="C76" s="430"/>
      <c r="D76" s="430"/>
      <c r="E76" s="430"/>
    </row>
    <row r="77" spans="1:8">
      <c r="A77" s="459" t="s">
        <v>489</v>
      </c>
      <c r="B77" s="460"/>
      <c r="C77" s="461"/>
      <c r="D77" s="71"/>
      <c r="E77" s="72"/>
      <c r="F77" s="71"/>
      <c r="G77" s="71"/>
      <c r="H77" s="71"/>
    </row>
    <row r="78" spans="1:8" ht="15.75" thickBot="1">
      <c r="A78" s="349" t="s">
        <v>0</v>
      </c>
      <c r="B78" s="478" t="s">
        <v>431</v>
      </c>
      <c r="C78" s="252" t="s">
        <v>440</v>
      </c>
      <c r="D78" s="351" t="s">
        <v>1</v>
      </c>
      <c r="E78" s="427" t="s">
        <v>441</v>
      </c>
      <c r="F78" s="479" t="s">
        <v>3</v>
      </c>
    </row>
    <row r="79" spans="1:8" ht="14.25" customHeight="1">
      <c r="A79" s="329" t="s">
        <v>437</v>
      </c>
      <c r="B79" s="462" t="s">
        <v>481</v>
      </c>
      <c r="C79" s="463">
        <v>0.38</v>
      </c>
      <c r="D79" s="464" t="s">
        <v>6</v>
      </c>
      <c r="E79" s="465" t="s">
        <v>435</v>
      </c>
      <c r="F79" s="472" t="s">
        <v>39</v>
      </c>
    </row>
    <row r="80" spans="1:8" ht="14.25" customHeight="1">
      <c r="A80" s="329"/>
      <c r="B80" s="466"/>
      <c r="C80" s="410"/>
      <c r="D80" s="431"/>
      <c r="E80" s="467"/>
      <c r="F80" s="472" t="s">
        <v>22</v>
      </c>
    </row>
    <row r="81" spans="1:6" ht="14.25" customHeight="1">
      <c r="A81" s="330" t="s">
        <v>438</v>
      </c>
      <c r="B81" s="466"/>
      <c r="C81" s="417">
        <v>0.4</v>
      </c>
      <c r="D81" s="434" t="s">
        <v>7</v>
      </c>
      <c r="E81" s="469" t="s">
        <v>473</v>
      </c>
      <c r="F81" s="473" t="s">
        <v>24</v>
      </c>
    </row>
    <row r="82" spans="1:6" ht="14.25" customHeight="1">
      <c r="A82" s="331"/>
      <c r="B82" s="466"/>
      <c r="C82" s="413"/>
      <c r="D82" s="436"/>
      <c r="E82" s="470"/>
      <c r="F82" s="474" t="s">
        <v>25</v>
      </c>
    </row>
    <row r="83" spans="1:6" ht="14.25" customHeight="1">
      <c r="A83" s="332" t="s">
        <v>439</v>
      </c>
      <c r="B83" s="466"/>
      <c r="C83" s="417">
        <v>0.3</v>
      </c>
      <c r="D83" s="438" t="s">
        <v>6</v>
      </c>
      <c r="E83" s="471" t="s">
        <v>486</v>
      </c>
      <c r="F83" s="473" t="s">
        <v>26</v>
      </c>
    </row>
    <row r="84" spans="1:6" ht="14.25" customHeight="1">
      <c r="A84" s="333"/>
      <c r="B84" s="466"/>
      <c r="C84" s="413"/>
      <c r="D84" s="432"/>
      <c r="E84" s="468"/>
      <c r="F84" s="475" t="s">
        <v>27</v>
      </c>
    </row>
    <row r="85" spans="1:6">
      <c r="A85" s="335" t="s">
        <v>453</v>
      </c>
      <c r="B85" s="466"/>
      <c r="C85" s="68">
        <v>0</v>
      </c>
      <c r="D85" s="81" t="s">
        <v>7</v>
      </c>
      <c r="E85" s="82" t="s">
        <v>480</v>
      </c>
      <c r="F85" s="134" t="s">
        <v>477</v>
      </c>
    </row>
    <row r="86" spans="1:6">
      <c r="A86" s="335" t="s">
        <v>452</v>
      </c>
      <c r="B86" s="466"/>
      <c r="C86" s="68">
        <v>0.02</v>
      </c>
      <c r="D86" s="81" t="s">
        <v>7</v>
      </c>
      <c r="E86" s="82" t="s">
        <v>69</v>
      </c>
      <c r="F86" s="476" t="s">
        <v>466</v>
      </c>
    </row>
    <row r="87" spans="1:6" ht="15.75" thickBot="1">
      <c r="A87" s="336" t="s">
        <v>457</v>
      </c>
      <c r="B87" s="466"/>
      <c r="C87" s="212">
        <v>0.05</v>
      </c>
      <c r="D87" s="86" t="s">
        <v>7</v>
      </c>
      <c r="E87" s="94" t="s">
        <v>10</v>
      </c>
      <c r="F87" s="282" t="s">
        <v>18</v>
      </c>
    </row>
    <row r="88" spans="1:6" ht="15.75" thickBot="1">
      <c r="A88" s="337" t="s">
        <v>4</v>
      </c>
      <c r="B88" s="466"/>
      <c r="C88" s="70">
        <f>SUM(C79:C87)</f>
        <v>1.1500000000000001</v>
      </c>
      <c r="D88" s="90"/>
      <c r="E88" s="91"/>
      <c r="F88" s="477"/>
    </row>
    <row r="89" spans="1:6">
      <c r="A89" s="336" t="s">
        <v>5</v>
      </c>
      <c r="B89" s="466"/>
      <c r="C89" s="211">
        <v>0.1</v>
      </c>
      <c r="D89" s="86" t="s">
        <v>6</v>
      </c>
      <c r="E89" s="94" t="s">
        <v>487</v>
      </c>
      <c r="F89" s="480" t="s">
        <v>28</v>
      </c>
    </row>
    <row r="90" spans="1:6">
      <c r="A90" s="182" t="s">
        <v>491</v>
      </c>
    </row>
    <row r="91" spans="1:6" hidden="1"/>
  </sheetData>
  <pageMargins left="0.70866141732283472" right="0.70866141732283472" top="0.74803149606299213" bottom="0.74803149606299213" header="0.31496062992125984" footer="0.31496062992125984"/>
  <pageSetup paperSize="9" scale="31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1" customFormat="1" ht="15.75">
      <c r="A1" s="15" t="s">
        <v>483</v>
      </c>
    </row>
    <row r="2" spans="1:8" ht="56.25" customHeight="1" thickBot="1">
      <c r="A2" s="488" t="s">
        <v>62</v>
      </c>
      <c r="B2" s="489" t="s">
        <v>450</v>
      </c>
      <c r="C2" s="490" t="s">
        <v>431</v>
      </c>
      <c r="D2" s="491" t="s">
        <v>451</v>
      </c>
      <c r="E2" s="489" t="s">
        <v>1</v>
      </c>
      <c r="F2" s="492" t="s">
        <v>71</v>
      </c>
      <c r="G2" s="493" t="s">
        <v>3</v>
      </c>
      <c r="H2" s="494" t="s">
        <v>443</v>
      </c>
    </row>
    <row r="3" spans="1:8">
      <c r="A3" s="481" t="s">
        <v>36</v>
      </c>
      <c r="B3" s="168">
        <v>2.53E-2</v>
      </c>
      <c r="C3" s="162">
        <v>0.04</v>
      </c>
      <c r="D3" s="163">
        <v>0.04</v>
      </c>
      <c r="E3" s="164" t="s">
        <v>72</v>
      </c>
      <c r="F3" s="165" t="s">
        <v>41</v>
      </c>
      <c r="G3" s="166" t="s">
        <v>18</v>
      </c>
      <c r="H3" s="485">
        <f>D3-C3</f>
        <v>0</v>
      </c>
    </row>
    <row r="4" spans="1:8">
      <c r="A4" s="482" t="s">
        <v>43</v>
      </c>
      <c r="B4" s="169">
        <v>0.2397</v>
      </c>
      <c r="C4" s="159">
        <v>0.24</v>
      </c>
      <c r="D4" s="161">
        <v>0.24</v>
      </c>
      <c r="E4" s="160" t="s">
        <v>72</v>
      </c>
      <c r="F4" s="14" t="s">
        <v>42</v>
      </c>
      <c r="G4" s="167" t="str">
        <f>A4</f>
        <v>אג"ח ממשלתי כללי</v>
      </c>
      <c r="H4" s="485"/>
    </row>
    <row r="5" spans="1:8">
      <c r="A5" s="482" t="s">
        <v>45</v>
      </c>
      <c r="B5" s="170">
        <v>0.1777</v>
      </c>
      <c r="C5" s="159">
        <v>0.18</v>
      </c>
      <c r="D5" s="161">
        <v>0.18</v>
      </c>
      <c r="E5" s="160" t="s">
        <v>72</v>
      </c>
      <c r="F5" s="14" t="s">
        <v>44</v>
      </c>
      <c r="G5" s="167" t="str">
        <f>A5</f>
        <v>תל בונד מאגר</v>
      </c>
      <c r="H5" s="344"/>
    </row>
    <row r="6" spans="1:8">
      <c r="A6" s="482" t="s">
        <v>46</v>
      </c>
      <c r="B6" s="170">
        <v>4.1300000000000003E-2</v>
      </c>
      <c r="C6" s="159">
        <v>0.04</v>
      </c>
      <c r="D6" s="161">
        <v>0.04</v>
      </c>
      <c r="E6" s="160" t="s">
        <v>72</v>
      </c>
      <c r="F6" s="14" t="s">
        <v>41</v>
      </c>
      <c r="G6" s="167" t="s">
        <v>57</v>
      </c>
      <c r="H6" s="486">
        <f>D6-C6</f>
        <v>0</v>
      </c>
    </row>
    <row r="7" spans="1:8">
      <c r="A7" s="482" t="s">
        <v>48</v>
      </c>
      <c r="B7" s="169">
        <v>5.8799999999999998E-2</v>
      </c>
      <c r="C7" s="159">
        <v>0.06</v>
      </c>
      <c r="D7" s="161">
        <v>0.06</v>
      </c>
      <c r="E7" s="160" t="s">
        <v>72</v>
      </c>
      <c r="F7" s="14" t="s">
        <v>47</v>
      </c>
      <c r="G7" s="167" t="s">
        <v>67</v>
      </c>
      <c r="H7" s="487"/>
    </row>
    <row r="8" spans="1:8">
      <c r="A8" s="482" t="s">
        <v>49</v>
      </c>
      <c r="B8" s="170">
        <v>3.9100000000000003E-2</v>
      </c>
      <c r="C8" s="159">
        <v>0.04</v>
      </c>
      <c r="D8" s="161">
        <v>0.04</v>
      </c>
      <c r="E8" s="160" t="s">
        <v>72</v>
      </c>
      <c r="F8" s="14" t="s">
        <v>41</v>
      </c>
      <c r="G8" s="167" t="s">
        <v>58</v>
      </c>
      <c r="H8" s="449">
        <f>D8-C8</f>
        <v>0</v>
      </c>
    </row>
    <row r="9" spans="1:8">
      <c r="A9" s="482" t="s">
        <v>51</v>
      </c>
      <c r="B9" s="170">
        <v>0.10589999999999999</v>
      </c>
      <c r="C9" s="159">
        <v>0.1</v>
      </c>
      <c r="D9" s="161">
        <v>0.1</v>
      </c>
      <c r="E9" s="160" t="s">
        <v>72</v>
      </c>
      <c r="F9" s="14" t="s">
        <v>50</v>
      </c>
      <c r="G9" s="167" t="s">
        <v>51</v>
      </c>
      <c r="H9" s="344"/>
    </row>
    <row r="10" spans="1:8">
      <c r="A10" s="482" t="s">
        <v>52</v>
      </c>
      <c r="B10" s="170">
        <v>7.5999999999999998E-2</v>
      </c>
      <c r="C10" s="159">
        <v>7.0000000000000007E-2</v>
      </c>
      <c r="D10" s="161">
        <v>7.0000000000000007E-2</v>
      </c>
      <c r="E10" s="160" t="s">
        <v>72</v>
      </c>
      <c r="F10" s="14" t="s">
        <v>449</v>
      </c>
      <c r="G10" s="167" t="s">
        <v>59</v>
      </c>
      <c r="H10" s="345">
        <f>D10-C10</f>
        <v>0</v>
      </c>
    </row>
    <row r="11" spans="1:8">
      <c r="A11" s="482" t="s">
        <v>53</v>
      </c>
      <c r="B11" s="170">
        <v>7.3400000000000007E-2</v>
      </c>
      <c r="C11" s="159">
        <v>7.0000000000000007E-2</v>
      </c>
      <c r="D11" s="161">
        <v>7.0000000000000007E-2</v>
      </c>
      <c r="E11" s="160" t="s">
        <v>72</v>
      </c>
      <c r="F11" s="14" t="str">
        <f>F10</f>
        <v>5%-9%</v>
      </c>
      <c r="G11" s="167" t="s">
        <v>60</v>
      </c>
      <c r="H11" s="440">
        <f>D11-C11</f>
        <v>0</v>
      </c>
    </row>
    <row r="12" spans="1:8">
      <c r="A12" s="482" t="s">
        <v>447</v>
      </c>
      <c r="B12" s="170">
        <v>3.0700000000000002E-2</v>
      </c>
      <c r="C12" s="159">
        <v>0.03</v>
      </c>
      <c r="D12" s="161">
        <v>0.03</v>
      </c>
      <c r="E12" s="160" t="s">
        <v>72</v>
      </c>
      <c r="F12" s="14" t="s">
        <v>54</v>
      </c>
      <c r="G12" s="167" t="s">
        <v>448</v>
      </c>
      <c r="H12" s="347">
        <f>D12-C12</f>
        <v>0</v>
      </c>
    </row>
    <row r="13" spans="1:8" ht="15" thickBot="1">
      <c r="A13" s="483" t="s">
        <v>56</v>
      </c>
      <c r="B13" s="171">
        <v>0.1321</v>
      </c>
      <c r="C13" s="172">
        <v>0.13</v>
      </c>
      <c r="D13" s="173">
        <v>0.13</v>
      </c>
      <c r="E13" s="174" t="s">
        <v>72</v>
      </c>
      <c r="F13" s="17" t="s">
        <v>55</v>
      </c>
      <c r="G13" s="175" t="s">
        <v>61</v>
      </c>
      <c r="H13" s="347">
        <f>D13-C13</f>
        <v>0</v>
      </c>
    </row>
    <row r="14" spans="1:8" s="71" customFormat="1" ht="15.75" thickBot="1">
      <c r="A14" s="484" t="s">
        <v>4</v>
      </c>
      <c r="B14" s="176">
        <f>SUM(B3:B13)</f>
        <v>0.99999999999999989</v>
      </c>
      <c r="C14" s="177">
        <f>SUM(C3:C13)</f>
        <v>1</v>
      </c>
      <c r="D14" s="178">
        <f>SUM(D3:D13)</f>
        <v>1</v>
      </c>
      <c r="E14" s="179"/>
      <c r="F14" s="180"/>
      <c r="G14" s="181"/>
      <c r="H14" s="348">
        <f>D13-C13</f>
        <v>0</v>
      </c>
    </row>
    <row r="15" spans="1:8" s="71" customFormat="1">
      <c r="A15" s="495" t="s">
        <v>5</v>
      </c>
      <c r="B15" s="496"/>
      <c r="C15" s="497">
        <v>0.15</v>
      </c>
      <c r="D15" s="498">
        <v>0.15</v>
      </c>
      <c r="E15" s="499" t="s">
        <v>474</v>
      </c>
      <c r="F15" s="404" t="s">
        <v>475</v>
      </c>
      <c r="G15" s="500"/>
      <c r="H15" s="188">
        <f>D15-C15</f>
        <v>0</v>
      </c>
    </row>
    <row r="16" spans="1:8" s="28" customFormat="1" hidden="1">
      <c r="G16" s="29"/>
      <c r="H16" s="29"/>
    </row>
    <row r="17" spans="1:8" s="28" customFormat="1" hidden="1">
      <c r="G17" s="29"/>
      <c r="H17" s="29"/>
    </row>
    <row r="18" spans="1:8" ht="14.25" hidden="1" customHeight="1">
      <c r="A18" s="501"/>
      <c r="B18" s="501"/>
      <c r="C18" s="501"/>
      <c r="D18" s="501"/>
      <c r="E18" s="501"/>
      <c r="F18" s="501"/>
      <c r="G18" s="501"/>
    </row>
    <row r="19" spans="1:8" ht="14.25" hidden="1" customHeight="1">
      <c r="A19" s="501"/>
      <c r="B19" s="501"/>
      <c r="C19" s="501"/>
      <c r="D19" s="501"/>
      <c r="E19" s="501"/>
      <c r="F19" s="501"/>
      <c r="G19" s="501"/>
    </row>
    <row r="20" spans="1:8" hidden="1">
      <c r="A20" s="30"/>
      <c r="B20" s="30"/>
      <c r="C20" s="30"/>
      <c r="D20" s="30"/>
      <c r="E20" s="30"/>
      <c r="F20" s="30"/>
      <c r="G20" s="30"/>
    </row>
    <row r="21" spans="1:8" hidden="1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Normal="100" workbookViewId="0">
      <selection activeCell="A7" sqref="A7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70</v>
      </c>
    </row>
    <row r="2" spans="1:8" ht="43.5" customHeight="1" thickBot="1">
      <c r="A2" s="234" t="s">
        <v>0</v>
      </c>
      <c r="B2" s="250" t="s">
        <v>450</v>
      </c>
      <c r="C2" s="251" t="s">
        <v>431</v>
      </c>
      <c r="D2" s="252" t="s">
        <v>440</v>
      </c>
      <c r="E2" s="253" t="s">
        <v>1</v>
      </c>
      <c r="F2" s="254" t="s">
        <v>2</v>
      </c>
      <c r="G2" s="255" t="s">
        <v>3</v>
      </c>
      <c r="H2" s="255" t="s">
        <v>467</v>
      </c>
    </row>
    <row r="3" spans="1:8">
      <c r="A3" s="233" t="s">
        <v>437</v>
      </c>
      <c r="B3" s="263">
        <f>40.52%+2.03%</f>
        <v>0.42549999999999999</v>
      </c>
      <c r="C3" s="219">
        <v>0.4</v>
      </c>
      <c r="D3" s="220">
        <v>0.4</v>
      </c>
      <c r="E3" s="221" t="s">
        <v>6</v>
      </c>
      <c r="F3" s="222" t="s">
        <v>65</v>
      </c>
      <c r="G3" s="131" t="s">
        <v>39</v>
      </c>
      <c r="H3" s="277">
        <f>D3-C3</f>
        <v>0</v>
      </c>
    </row>
    <row r="4" spans="1:8">
      <c r="A4" s="233"/>
      <c r="B4" s="263"/>
      <c r="C4" s="224"/>
      <c r="D4" s="225"/>
      <c r="E4" s="226"/>
      <c r="F4" s="227"/>
      <c r="G4" s="131" t="s">
        <v>22</v>
      </c>
      <c r="H4" s="278"/>
    </row>
    <row r="5" spans="1:8" ht="14.25" customHeight="1">
      <c r="A5" s="274" t="s">
        <v>438</v>
      </c>
      <c r="B5" s="264">
        <v>0.23280000000000001</v>
      </c>
      <c r="C5" s="229">
        <v>0.22</v>
      </c>
      <c r="D5" s="230">
        <v>0.28999999999999998</v>
      </c>
      <c r="E5" s="226" t="s">
        <v>7</v>
      </c>
      <c r="F5" s="227" t="s">
        <v>462</v>
      </c>
      <c r="G5" s="131" t="s">
        <v>24</v>
      </c>
      <c r="H5" s="279">
        <f>D5-C5</f>
        <v>6.9999999999999979E-2</v>
      </c>
    </row>
    <row r="6" spans="1:8">
      <c r="A6" s="275"/>
      <c r="B6" s="265"/>
      <c r="C6" s="229"/>
      <c r="D6" s="230"/>
      <c r="E6" s="226"/>
      <c r="F6" s="266"/>
      <c r="G6" s="131" t="s">
        <v>25</v>
      </c>
      <c r="H6" s="278"/>
    </row>
    <row r="7" spans="1:8" ht="14.25" customHeight="1">
      <c r="A7" s="235" t="s">
        <v>439</v>
      </c>
      <c r="B7" s="264">
        <v>0.1229</v>
      </c>
      <c r="C7" s="229">
        <v>0.18</v>
      </c>
      <c r="D7" s="230">
        <v>0.17</v>
      </c>
      <c r="E7" s="267" t="s">
        <v>6</v>
      </c>
      <c r="F7" s="268" t="s">
        <v>434</v>
      </c>
      <c r="G7" s="51" t="s">
        <v>26</v>
      </c>
      <c r="H7" s="280">
        <f>D7-C7</f>
        <v>-9.9999999999999811E-3</v>
      </c>
    </row>
    <row r="8" spans="1:8">
      <c r="A8" s="234"/>
      <c r="B8" s="269"/>
      <c r="C8" s="270"/>
      <c r="D8" s="271"/>
      <c r="E8" s="272"/>
      <c r="F8" s="273"/>
      <c r="G8" s="132" t="s">
        <v>27</v>
      </c>
      <c r="H8" s="277"/>
    </row>
    <row r="9" spans="1:8">
      <c r="A9" s="239" t="s">
        <v>15</v>
      </c>
      <c r="B9" s="136">
        <v>4.1300000000000003E-2</v>
      </c>
      <c r="C9" s="113">
        <v>7.0000000000000007E-2</v>
      </c>
      <c r="D9" s="139">
        <v>0.04</v>
      </c>
      <c r="E9" s="118" t="s">
        <v>7</v>
      </c>
      <c r="F9" s="59" t="s">
        <v>38</v>
      </c>
      <c r="G9" s="55" t="s">
        <v>465</v>
      </c>
      <c r="H9" s="245">
        <f>D9-C9</f>
        <v>-3.0000000000000006E-2</v>
      </c>
    </row>
    <row r="10" spans="1:8" s="71" customFormat="1">
      <c r="A10" s="276" t="s">
        <v>453</v>
      </c>
      <c r="B10" s="136">
        <v>0.1013</v>
      </c>
      <c r="C10" s="113">
        <v>0.1</v>
      </c>
      <c r="D10" s="139">
        <v>0.12</v>
      </c>
      <c r="E10" s="118" t="s">
        <v>7</v>
      </c>
      <c r="F10" s="59" t="s">
        <v>463</v>
      </c>
      <c r="G10" s="83" t="s">
        <v>477</v>
      </c>
      <c r="H10" s="245">
        <f>D10-C10</f>
        <v>1.999999999999999E-2</v>
      </c>
    </row>
    <row r="11" spans="1:8">
      <c r="A11" s="238" t="s">
        <v>452</v>
      </c>
      <c r="B11" s="137">
        <v>3.7499999999999999E-2</v>
      </c>
      <c r="C11" s="49">
        <v>0.02</v>
      </c>
      <c r="D11" s="79">
        <v>0.02</v>
      </c>
      <c r="E11" s="118" t="s">
        <v>7</v>
      </c>
      <c r="F11" s="59" t="s">
        <v>69</v>
      </c>
      <c r="G11" s="133" t="s">
        <v>466</v>
      </c>
      <c r="H11" s="246">
        <f>D11-C11</f>
        <v>0</v>
      </c>
    </row>
    <row r="12" spans="1:8" ht="15" thickBot="1">
      <c r="A12" s="239" t="s">
        <v>457</v>
      </c>
      <c r="B12" s="136">
        <v>3.8699999999999998E-2</v>
      </c>
      <c r="C12" s="49">
        <v>0.03</v>
      </c>
      <c r="D12" s="79">
        <v>0.03</v>
      </c>
      <c r="E12" s="118" t="s">
        <v>7</v>
      </c>
      <c r="F12" s="59" t="s">
        <v>478</v>
      </c>
      <c r="G12" s="134" t="s">
        <v>18</v>
      </c>
      <c r="H12" s="245">
        <f>D12-C12</f>
        <v>0</v>
      </c>
    </row>
    <row r="13" spans="1:8" ht="15.75" thickBot="1">
      <c r="A13" s="241" t="s">
        <v>4</v>
      </c>
      <c r="B13" s="153">
        <f t="shared" ref="B13" si="0">SUM(B3:B12)</f>
        <v>0.99999999999999989</v>
      </c>
      <c r="C13" s="62">
        <f>SUM(C3:C12)</f>
        <v>1.02</v>
      </c>
      <c r="D13" s="140">
        <f>SUM(D3:D12)</f>
        <v>1.07</v>
      </c>
      <c r="E13" s="138"/>
      <c r="F13" s="128"/>
      <c r="G13" s="135"/>
      <c r="H13" s="248">
        <f>SUM(H3:H12)</f>
        <v>4.9999999999999982E-2</v>
      </c>
    </row>
    <row r="14" spans="1:8">
      <c r="A14" s="240" t="s">
        <v>5</v>
      </c>
      <c r="B14" s="281">
        <v>0.21560000000000001</v>
      </c>
      <c r="C14" s="202">
        <v>0.17</v>
      </c>
      <c r="D14" s="203">
        <v>0.17</v>
      </c>
      <c r="E14" s="114" t="s">
        <v>6</v>
      </c>
      <c r="F14" s="201" t="s">
        <v>434</v>
      </c>
      <c r="G14" s="282" t="s">
        <v>28</v>
      </c>
      <c r="H14" s="247">
        <f>D14-C14</f>
        <v>0</v>
      </c>
    </row>
    <row r="15" spans="1:8" ht="15">
      <c r="A15" s="283" t="s">
        <v>508</v>
      </c>
      <c r="B15" s="284"/>
      <c r="C15" s="285"/>
      <c r="D15" s="286"/>
      <c r="E15" s="287"/>
      <c r="F15" s="288"/>
      <c r="G15" s="6"/>
      <c r="H15" s="247">
        <f>D15-C15</f>
        <v>0</v>
      </c>
    </row>
    <row r="16" spans="1:8" ht="15">
      <c r="A16" s="291" t="s">
        <v>0</v>
      </c>
      <c r="B16" s="292" t="s">
        <v>440</v>
      </c>
      <c r="C16" s="292" t="s">
        <v>509</v>
      </c>
      <c r="D16" s="293" t="s">
        <v>524</v>
      </c>
      <c r="E16" s="294" t="s">
        <v>493</v>
      </c>
    </row>
    <row r="17" spans="1:5" ht="15">
      <c r="A17" s="289" t="s">
        <v>494</v>
      </c>
      <c r="B17" s="192">
        <v>0.28999999999999998</v>
      </c>
      <c r="C17" s="193">
        <v>0.26</v>
      </c>
      <c r="D17" s="193">
        <f>C17-B17</f>
        <v>-2.9999999999999971E-2</v>
      </c>
      <c r="E17" s="290" t="s">
        <v>428</v>
      </c>
    </row>
    <row r="18" spans="1:5" ht="15">
      <c r="A18" s="295" t="s">
        <v>501</v>
      </c>
      <c r="B18" s="296">
        <v>0.03</v>
      </c>
      <c r="C18" s="297">
        <v>0.06</v>
      </c>
      <c r="D18" s="297">
        <f>C18-B18</f>
        <v>0.03</v>
      </c>
      <c r="E18" s="298" t="s">
        <v>505</v>
      </c>
    </row>
    <row r="19" spans="1:5" ht="15">
      <c r="A19" s="299" t="s">
        <v>521</v>
      </c>
      <c r="B19" s="300"/>
      <c r="C19" s="297"/>
      <c r="D19" s="297">
        <f>C19-B19</f>
        <v>0</v>
      </c>
      <c r="E19" s="301"/>
    </row>
    <row r="20" spans="1:5" ht="15">
      <c r="A20" s="291" t="s">
        <v>0</v>
      </c>
      <c r="B20" s="292" t="s">
        <v>440</v>
      </c>
      <c r="C20" s="292" t="s">
        <v>509</v>
      </c>
      <c r="D20" s="293" t="s">
        <v>524</v>
      </c>
      <c r="E20" s="294" t="s">
        <v>493</v>
      </c>
    </row>
    <row r="21" spans="1:5" ht="15">
      <c r="A21" s="289" t="s">
        <v>494</v>
      </c>
      <c r="B21" s="192">
        <v>0.26</v>
      </c>
      <c r="C21" s="193">
        <v>0.23</v>
      </c>
      <c r="D21" s="193">
        <f>C21-B21</f>
        <v>-0.03</v>
      </c>
      <c r="E21" s="290" t="s">
        <v>525</v>
      </c>
    </row>
    <row r="22" spans="1:5" ht="15">
      <c r="A22" s="295" t="s">
        <v>501</v>
      </c>
      <c r="B22" s="296">
        <v>0.06</v>
      </c>
      <c r="C22" s="297">
        <v>0.09</v>
      </c>
      <c r="D22" s="297">
        <f>C22-B22</f>
        <v>0.03</v>
      </c>
      <c r="E22" s="298" t="s">
        <v>472</v>
      </c>
    </row>
    <row r="23" spans="1:5" hidden="1"/>
    <row r="24" spans="1:5" hidden="1"/>
    <row r="25" spans="1:5" hidden="1"/>
    <row r="26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Normal="100" workbookViewId="0">
      <selection activeCell="F12" sqref="F12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>
      <c r="A1" s="12" t="s">
        <v>40</v>
      </c>
    </row>
    <row r="2" spans="1:8" ht="15.75" thickBot="1">
      <c r="A2" s="349" t="s">
        <v>0</v>
      </c>
      <c r="B2" s="350" t="s">
        <v>459</v>
      </c>
      <c r="C2" s="251" t="s">
        <v>464</v>
      </c>
      <c r="D2" s="252" t="s">
        <v>440</v>
      </c>
      <c r="E2" s="351" t="s">
        <v>1</v>
      </c>
      <c r="F2" s="352" t="s">
        <v>34</v>
      </c>
      <c r="G2" s="353" t="s">
        <v>3</v>
      </c>
      <c r="H2" s="93" t="s">
        <v>443</v>
      </c>
    </row>
    <row r="3" spans="1:8" ht="15" customHeight="1">
      <c r="A3" s="328" t="s">
        <v>437</v>
      </c>
      <c r="B3" s="302">
        <v>0.38200000000000001</v>
      </c>
      <c r="C3" s="303">
        <v>0.39</v>
      </c>
      <c r="D3" s="304">
        <v>0.4</v>
      </c>
      <c r="E3" s="305" t="s">
        <v>6</v>
      </c>
      <c r="F3" s="306" t="s">
        <v>65</v>
      </c>
      <c r="G3" s="73" t="s">
        <v>39</v>
      </c>
      <c r="H3" s="338">
        <f>D3-C3</f>
        <v>1.0000000000000009E-2</v>
      </c>
    </row>
    <row r="4" spans="1:8" ht="14.25" customHeight="1">
      <c r="A4" s="329"/>
      <c r="B4" s="308"/>
      <c r="C4" s="309"/>
      <c r="D4" s="310"/>
      <c r="E4" s="305"/>
      <c r="F4" s="311"/>
      <c r="G4" s="73" t="s">
        <v>22</v>
      </c>
      <c r="H4" s="339"/>
    </row>
    <row r="5" spans="1:8" ht="14.25" customHeight="1">
      <c r="A5" s="330" t="s">
        <v>438</v>
      </c>
      <c r="B5" s="315">
        <v>0.2767</v>
      </c>
      <c r="C5" s="316">
        <v>0.25</v>
      </c>
      <c r="D5" s="317">
        <v>0.28999999999999998</v>
      </c>
      <c r="E5" s="318" t="s">
        <v>7</v>
      </c>
      <c r="F5" s="319" t="s">
        <v>462</v>
      </c>
      <c r="G5" s="75" t="s">
        <v>24</v>
      </c>
      <c r="H5" s="340">
        <f>D5-C5</f>
        <v>3.999999999999998E-2</v>
      </c>
    </row>
    <row r="6" spans="1:8" ht="14.25" customHeight="1">
      <c r="A6" s="331"/>
      <c r="B6" s="320"/>
      <c r="C6" s="321"/>
      <c r="D6" s="322"/>
      <c r="E6" s="323"/>
      <c r="F6" s="324"/>
      <c r="G6" s="74" t="s">
        <v>25</v>
      </c>
      <c r="H6" s="341"/>
    </row>
    <row r="7" spans="1:8" ht="14.25" customHeight="1">
      <c r="A7" s="332" t="s">
        <v>439</v>
      </c>
      <c r="B7" s="325">
        <v>0.13</v>
      </c>
      <c r="C7" s="316">
        <v>0.18</v>
      </c>
      <c r="D7" s="317">
        <v>0.17</v>
      </c>
      <c r="E7" s="326" t="s">
        <v>6</v>
      </c>
      <c r="F7" s="327" t="s">
        <v>434</v>
      </c>
      <c r="G7" s="75" t="s">
        <v>26</v>
      </c>
      <c r="H7" s="342">
        <f>D7-C7</f>
        <v>-9.9999999999999811E-3</v>
      </c>
    </row>
    <row r="8" spans="1:8" ht="14.25" customHeight="1">
      <c r="A8" s="333"/>
      <c r="B8" s="312"/>
      <c r="C8" s="321"/>
      <c r="D8" s="322"/>
      <c r="E8" s="313"/>
      <c r="F8" s="314"/>
      <c r="G8" s="76" t="s">
        <v>27</v>
      </c>
      <c r="H8" s="343">
        <f t="shared" ref="H8:H12" si="0">D8-C8</f>
        <v>0</v>
      </c>
    </row>
    <row r="9" spans="1:8" ht="15">
      <c r="A9" s="334" t="s">
        <v>15</v>
      </c>
      <c r="B9" s="121">
        <v>3.4700000000000002E-2</v>
      </c>
      <c r="C9" s="123">
        <v>0.05</v>
      </c>
      <c r="D9" s="120">
        <v>0.04</v>
      </c>
      <c r="E9" s="81" t="s">
        <v>7</v>
      </c>
      <c r="F9" s="102" t="s">
        <v>38</v>
      </c>
      <c r="G9" s="103" t="s">
        <v>465</v>
      </c>
      <c r="H9" s="344">
        <f>D9-C9</f>
        <v>-1.0000000000000002E-2</v>
      </c>
    </row>
    <row r="10" spans="1:8" ht="15">
      <c r="A10" s="335" t="s">
        <v>453</v>
      </c>
      <c r="B10" s="108">
        <v>9.2299999999999993E-2</v>
      </c>
      <c r="C10" s="105">
        <v>0.1</v>
      </c>
      <c r="D10" s="100">
        <v>0.12</v>
      </c>
      <c r="E10" s="81" t="s">
        <v>7</v>
      </c>
      <c r="F10" s="82" t="s">
        <v>463</v>
      </c>
      <c r="G10" s="83" t="s">
        <v>477</v>
      </c>
      <c r="H10" s="345">
        <f t="shared" si="0"/>
        <v>1.999999999999999E-2</v>
      </c>
    </row>
    <row r="11" spans="1:8" ht="15">
      <c r="A11" s="335" t="s">
        <v>452</v>
      </c>
      <c r="B11" s="109">
        <v>2.93E-2</v>
      </c>
      <c r="C11" s="105">
        <v>0.05</v>
      </c>
      <c r="D11" s="100">
        <v>0.02</v>
      </c>
      <c r="E11" s="81" t="s">
        <v>7</v>
      </c>
      <c r="F11" s="82" t="s">
        <v>69</v>
      </c>
      <c r="G11" s="104" t="s">
        <v>466</v>
      </c>
      <c r="H11" s="346">
        <f t="shared" si="0"/>
        <v>-3.0000000000000002E-2</v>
      </c>
    </row>
    <row r="12" spans="1:8" ht="15.75" thickBot="1">
      <c r="A12" s="336" t="s">
        <v>457</v>
      </c>
      <c r="B12" s="110">
        <v>5.5E-2</v>
      </c>
      <c r="C12" s="106">
        <v>0.03</v>
      </c>
      <c r="D12" s="101">
        <v>0.03</v>
      </c>
      <c r="E12" s="86" t="s">
        <v>7</v>
      </c>
      <c r="F12" s="94" t="s">
        <v>478</v>
      </c>
      <c r="G12" s="87" t="s">
        <v>18</v>
      </c>
      <c r="H12" s="347">
        <f t="shared" si="0"/>
        <v>0</v>
      </c>
    </row>
    <row r="13" spans="1:8" ht="15.75" thickBot="1">
      <c r="A13" s="337" t="s">
        <v>4</v>
      </c>
      <c r="B13" s="152">
        <f>SUM(B3:B12)</f>
        <v>1</v>
      </c>
      <c r="C13" s="107">
        <f>SUM(C3:C12)</f>
        <v>1.05</v>
      </c>
      <c r="D13" s="70">
        <f>SUM(D3:D12)</f>
        <v>1.07</v>
      </c>
      <c r="E13" s="90"/>
      <c r="F13" s="91"/>
      <c r="G13" s="92"/>
      <c r="H13" s="348">
        <f>D13-C13</f>
        <v>2.0000000000000018E-2</v>
      </c>
    </row>
    <row r="14" spans="1:8" ht="15">
      <c r="A14" s="336" t="s">
        <v>5</v>
      </c>
      <c r="B14" s="354">
        <v>0.20699999999999999</v>
      </c>
      <c r="C14" s="355">
        <v>0.17</v>
      </c>
      <c r="D14" s="211">
        <v>0.17</v>
      </c>
      <c r="E14" s="86" t="s">
        <v>6</v>
      </c>
      <c r="F14" s="94" t="s">
        <v>434</v>
      </c>
      <c r="G14" s="356" t="s">
        <v>28</v>
      </c>
      <c r="H14" s="188">
        <f>D14-C14</f>
        <v>0</v>
      </c>
    </row>
    <row r="15" spans="1:8" ht="15">
      <c r="A15" s="27" t="s">
        <v>508</v>
      </c>
      <c r="B15" s="44"/>
      <c r="C15" s="357"/>
      <c r="D15" s="358"/>
      <c r="E15" s="72"/>
      <c r="H15" s="19">
        <f>D15-C15</f>
        <v>0</v>
      </c>
    </row>
    <row r="16" spans="1:8" ht="15">
      <c r="A16" s="291" t="s">
        <v>0</v>
      </c>
      <c r="B16" s="292" t="s">
        <v>440</v>
      </c>
      <c r="C16" s="292" t="s">
        <v>509</v>
      </c>
      <c r="D16" s="293" t="s">
        <v>524</v>
      </c>
      <c r="E16" s="294" t="s">
        <v>493</v>
      </c>
    </row>
    <row r="17" spans="1:5" ht="15">
      <c r="A17" s="289" t="s">
        <v>494</v>
      </c>
      <c r="B17" s="192">
        <v>0.28999999999999998</v>
      </c>
      <c r="C17" s="193">
        <v>0.26</v>
      </c>
      <c r="D17" s="193">
        <f>C17-B17</f>
        <v>-2.9999999999999971E-2</v>
      </c>
      <c r="E17" s="290" t="s">
        <v>428</v>
      </c>
    </row>
    <row r="18" spans="1:5" ht="15">
      <c r="A18" s="295" t="s">
        <v>501</v>
      </c>
      <c r="B18" s="296">
        <v>0.03</v>
      </c>
      <c r="C18" s="297">
        <v>0.06</v>
      </c>
      <c r="D18" s="297">
        <f>C18-B18</f>
        <v>0.03</v>
      </c>
      <c r="E18" s="298" t="s">
        <v>505</v>
      </c>
    </row>
    <row r="19" spans="1:5" ht="15">
      <c r="A19" s="299" t="s">
        <v>521</v>
      </c>
      <c r="B19" s="300"/>
      <c r="C19" s="297"/>
      <c r="D19" s="297">
        <f>C19-B19</f>
        <v>0</v>
      </c>
      <c r="E19" s="301"/>
    </row>
    <row r="20" spans="1:5" ht="15">
      <c r="A20" s="291" t="s">
        <v>0</v>
      </c>
      <c r="B20" s="292" t="s">
        <v>440</v>
      </c>
      <c r="C20" s="292" t="s">
        <v>509</v>
      </c>
      <c r="D20" s="293" t="s">
        <v>524</v>
      </c>
      <c r="E20" s="294" t="s">
        <v>493</v>
      </c>
    </row>
    <row r="21" spans="1:5" ht="15">
      <c r="A21" s="289" t="s">
        <v>494</v>
      </c>
      <c r="B21" s="192">
        <v>0.26</v>
      </c>
      <c r="C21" s="193">
        <v>0.23</v>
      </c>
      <c r="D21" s="193">
        <f>C21-B21</f>
        <v>-0.03</v>
      </c>
      <c r="E21" s="290" t="s">
        <v>525</v>
      </c>
    </row>
    <row r="22" spans="1:5" ht="15">
      <c r="A22" s="295" t="s">
        <v>501</v>
      </c>
      <c r="B22" s="296">
        <v>0.06</v>
      </c>
      <c r="C22" s="297">
        <v>0.09</v>
      </c>
      <c r="D22" s="297">
        <f>C22-B22</f>
        <v>0.03</v>
      </c>
      <c r="E22" s="298" t="s">
        <v>472</v>
      </c>
    </row>
    <row r="23" spans="1:5" hidden="1"/>
    <row r="24" spans="1:5" hidden="1"/>
    <row r="25" spans="1:5" hidden="1"/>
    <row r="26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A9" sqref="A9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30</v>
      </c>
      <c r="B1" s="5"/>
      <c r="C1" s="5"/>
      <c r="D1" s="5"/>
      <c r="E1" s="6"/>
      <c r="F1" s="5"/>
      <c r="G1" s="6"/>
    </row>
    <row r="2" spans="1:8" ht="15.75" thickBot="1">
      <c r="A2" s="249" t="s">
        <v>0</v>
      </c>
      <c r="B2" s="386" t="s">
        <v>450</v>
      </c>
      <c r="C2" s="251" t="s">
        <v>431</v>
      </c>
      <c r="D2" s="252" t="s">
        <v>440</v>
      </c>
      <c r="E2" s="253" t="s">
        <v>1</v>
      </c>
      <c r="F2" s="387" t="s">
        <v>2</v>
      </c>
      <c r="G2" s="56" t="s">
        <v>3</v>
      </c>
      <c r="H2" s="255" t="s">
        <v>467</v>
      </c>
    </row>
    <row r="3" spans="1:8">
      <c r="A3" s="374" t="s">
        <v>437</v>
      </c>
      <c r="B3" s="130"/>
      <c r="C3" s="359">
        <v>0.42</v>
      </c>
      <c r="D3" s="310">
        <v>0.42</v>
      </c>
      <c r="E3" s="360" t="s">
        <v>6</v>
      </c>
      <c r="F3" s="361" t="s">
        <v>436</v>
      </c>
      <c r="G3" s="73" t="s">
        <v>39</v>
      </c>
      <c r="H3" s="381">
        <f>D3-C3</f>
        <v>0</v>
      </c>
    </row>
    <row r="4" spans="1:8">
      <c r="A4" s="374"/>
      <c r="B4" s="150">
        <v>0.435</v>
      </c>
      <c r="C4" s="359"/>
      <c r="D4" s="310"/>
      <c r="E4" s="362"/>
      <c r="F4" s="361"/>
      <c r="G4" s="73" t="s">
        <v>22</v>
      </c>
      <c r="H4" s="339"/>
    </row>
    <row r="5" spans="1:8">
      <c r="A5" s="375" t="s">
        <v>438</v>
      </c>
      <c r="B5" s="364">
        <v>0.2427</v>
      </c>
      <c r="C5" s="365">
        <v>0.22</v>
      </c>
      <c r="D5" s="317">
        <v>0.25</v>
      </c>
      <c r="E5" s="366" t="s">
        <v>7</v>
      </c>
      <c r="F5" s="367" t="s">
        <v>471</v>
      </c>
      <c r="G5" s="75" t="s">
        <v>24</v>
      </c>
      <c r="H5" s="340">
        <f>D5-C5</f>
        <v>0.03</v>
      </c>
    </row>
    <row r="6" spans="1:8">
      <c r="A6" s="376"/>
      <c r="B6" s="368"/>
      <c r="C6" s="369"/>
      <c r="D6" s="322"/>
      <c r="E6" s="366"/>
      <c r="F6" s="370"/>
      <c r="G6" s="74" t="s">
        <v>25</v>
      </c>
      <c r="H6" s="341"/>
    </row>
    <row r="7" spans="1:8" ht="14.25" customHeight="1">
      <c r="A7" s="236" t="s">
        <v>439</v>
      </c>
      <c r="B7" s="371">
        <v>0.2046</v>
      </c>
      <c r="C7" s="365">
        <v>0.22</v>
      </c>
      <c r="D7" s="317">
        <v>0.18</v>
      </c>
      <c r="E7" s="226" t="s">
        <v>6</v>
      </c>
      <c r="F7" s="372" t="s">
        <v>96</v>
      </c>
      <c r="G7" s="75" t="s">
        <v>26</v>
      </c>
      <c r="H7" s="340">
        <f>D7-C7</f>
        <v>-4.0000000000000008E-2</v>
      </c>
    </row>
    <row r="8" spans="1:8">
      <c r="A8" s="377"/>
      <c r="B8" s="373"/>
      <c r="C8" s="369"/>
      <c r="D8" s="322"/>
      <c r="E8" s="226"/>
      <c r="F8" s="363"/>
      <c r="G8" s="76" t="s">
        <v>27</v>
      </c>
      <c r="H8" s="341"/>
    </row>
    <row r="9" spans="1:8">
      <c r="A9" s="378" t="s">
        <v>15</v>
      </c>
      <c r="B9" s="148">
        <v>8.0000000000000004E-4</v>
      </c>
      <c r="C9" s="60">
        <v>0.05</v>
      </c>
      <c r="D9" s="100">
        <v>0.04</v>
      </c>
      <c r="E9" s="48" t="s">
        <v>7</v>
      </c>
      <c r="F9" s="47" t="s">
        <v>38</v>
      </c>
      <c r="G9" s="103" t="s">
        <v>465</v>
      </c>
      <c r="H9" s="382">
        <f>D9-C9</f>
        <v>-1.0000000000000002E-2</v>
      </c>
    </row>
    <row r="10" spans="1:8" s="71" customFormat="1">
      <c r="A10" s="239" t="s">
        <v>453</v>
      </c>
      <c r="B10" s="148">
        <v>6.13E-2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82">
        <f>D10-C10</f>
        <v>3.9999999999999994E-2</v>
      </c>
    </row>
    <row r="11" spans="1:8">
      <c r="A11" s="239" t="s">
        <v>452</v>
      </c>
      <c r="B11" s="148">
        <v>2.6200000000000001E-2</v>
      </c>
      <c r="C11" s="60">
        <v>0.02</v>
      </c>
      <c r="D11" s="100">
        <v>0.02</v>
      </c>
      <c r="E11" s="48" t="s">
        <v>7</v>
      </c>
      <c r="F11" s="16" t="s">
        <v>69</v>
      </c>
      <c r="G11" s="104" t="s">
        <v>466</v>
      </c>
      <c r="H11" s="383">
        <f>D11-C11</f>
        <v>0</v>
      </c>
    </row>
    <row r="12" spans="1:8" ht="15" thickBot="1">
      <c r="A12" s="379" t="s">
        <v>457</v>
      </c>
      <c r="B12" s="149">
        <v>2.9399999999999999E-2</v>
      </c>
      <c r="C12" s="57">
        <v>0.04</v>
      </c>
      <c r="D12" s="101">
        <v>0.04</v>
      </c>
      <c r="E12" s="61" t="s">
        <v>7</v>
      </c>
      <c r="F12" s="46" t="s">
        <v>38</v>
      </c>
      <c r="G12" s="87" t="s">
        <v>18</v>
      </c>
      <c r="H12" s="384">
        <f>D12-C12</f>
        <v>0</v>
      </c>
    </row>
    <row r="13" spans="1:8" ht="15.75" thickBot="1">
      <c r="A13" s="380" t="s">
        <v>4</v>
      </c>
      <c r="B13" s="151">
        <f>SUM(B3:B12)</f>
        <v>1</v>
      </c>
      <c r="C13" s="62">
        <f>SUM(C3:C12)</f>
        <v>1.02</v>
      </c>
      <c r="D13" s="140">
        <f>SUM(D3:D12)</f>
        <v>1.0399999999999998</v>
      </c>
      <c r="E13" s="63"/>
      <c r="F13" s="63"/>
      <c r="G13" s="92"/>
      <c r="H13" s="385">
        <f>SUM(H3:H12)</f>
        <v>1.9999999999999983E-2</v>
      </c>
    </row>
    <row r="14" spans="1:8">
      <c r="A14" s="379" t="s">
        <v>5</v>
      </c>
      <c r="B14" s="257">
        <v>0.2056</v>
      </c>
      <c r="C14" s="258">
        <v>0.17</v>
      </c>
      <c r="D14" s="259">
        <v>0.17</v>
      </c>
      <c r="E14" s="388" t="s">
        <v>6</v>
      </c>
      <c r="F14" s="389" t="s">
        <v>434</v>
      </c>
      <c r="G14" s="356" t="s">
        <v>28</v>
      </c>
      <c r="H14" s="262">
        <f>D14-C14</f>
        <v>0</v>
      </c>
    </row>
    <row r="15" spans="1:8" ht="15">
      <c r="A15" s="27" t="s">
        <v>508</v>
      </c>
      <c r="B15" s="390"/>
      <c r="C15" s="391"/>
      <c r="D15" s="358"/>
      <c r="E15" s="287"/>
      <c r="F15" s="206"/>
      <c r="H15" s="19">
        <f>D15-C15</f>
        <v>0</v>
      </c>
    </row>
    <row r="16" spans="1:8" ht="15">
      <c r="A16" s="291" t="s">
        <v>0</v>
      </c>
      <c r="B16" s="292" t="s">
        <v>440</v>
      </c>
      <c r="C16" s="292" t="s">
        <v>509</v>
      </c>
      <c r="D16" s="293" t="s">
        <v>524</v>
      </c>
      <c r="E16" s="294" t="s">
        <v>493</v>
      </c>
    </row>
    <row r="17" spans="1:5" ht="15">
      <c r="A17" s="289" t="s">
        <v>494</v>
      </c>
      <c r="B17" s="192">
        <v>0.25</v>
      </c>
      <c r="C17" s="193">
        <v>0.22</v>
      </c>
      <c r="D17" s="193">
        <f>C17-B17</f>
        <v>-0.03</v>
      </c>
      <c r="E17" s="290" t="s">
        <v>512</v>
      </c>
    </row>
    <row r="18" spans="1:5" ht="15">
      <c r="A18" s="295" t="s">
        <v>501</v>
      </c>
      <c r="B18" s="296">
        <v>0.04</v>
      </c>
      <c r="C18" s="297">
        <v>7.0000000000000007E-2</v>
      </c>
      <c r="D18" s="297">
        <f>C18-B18</f>
        <v>3.0000000000000006E-2</v>
      </c>
      <c r="E18" s="298" t="s">
        <v>429</v>
      </c>
    </row>
    <row r="19" spans="1:5" ht="15">
      <c r="A19" s="299" t="s">
        <v>521</v>
      </c>
      <c r="B19" s="300"/>
      <c r="C19" s="297"/>
      <c r="D19" s="297">
        <f>C19-B19</f>
        <v>0</v>
      </c>
      <c r="E19" s="301"/>
    </row>
    <row r="20" spans="1:5" ht="15">
      <c r="A20" s="291" t="s">
        <v>0</v>
      </c>
      <c r="B20" s="292" t="s">
        <v>440</v>
      </c>
      <c r="C20" s="292" t="s">
        <v>509</v>
      </c>
      <c r="D20" s="293" t="s">
        <v>524</v>
      </c>
      <c r="E20" s="294" t="s">
        <v>493</v>
      </c>
    </row>
    <row r="21" spans="1:5" ht="15">
      <c r="A21" s="289" t="s">
        <v>494</v>
      </c>
      <c r="B21" s="192">
        <v>0.22</v>
      </c>
      <c r="C21" s="193">
        <v>0.2</v>
      </c>
      <c r="D21" s="193">
        <f>C21-B21</f>
        <v>-1.999999999999999E-2</v>
      </c>
      <c r="E21" s="290" t="s">
        <v>526</v>
      </c>
    </row>
    <row r="22" spans="1:5" ht="15">
      <c r="A22" s="295" t="s">
        <v>501</v>
      </c>
      <c r="B22" s="296">
        <v>7.0000000000000007E-2</v>
      </c>
      <c r="C22" s="297">
        <v>0.09</v>
      </c>
      <c r="D22" s="297">
        <f>C22-B22</f>
        <v>1.999999999999999E-2</v>
      </c>
      <c r="E22" s="298" t="s">
        <v>472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F12" sqref="F12"/>
    </sheetView>
  </sheetViews>
  <sheetFormatPr defaultColWidth="0" defaultRowHeight="14.25" zeroHeight="1"/>
  <cols>
    <col min="1" max="1" width="57.5" bestFit="1" customWidth="1"/>
    <col min="2" max="2" width="27.625" customWidth="1"/>
    <col min="3" max="3" width="23.125" customWidth="1"/>
    <col min="4" max="4" width="27.625" customWidth="1"/>
    <col min="5" max="5" width="17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>
      <c r="A1" s="12" t="s">
        <v>31</v>
      </c>
      <c r="B1" s="5"/>
      <c r="C1" s="5"/>
      <c r="D1" s="6"/>
      <c r="E1" s="5"/>
      <c r="F1" s="6"/>
    </row>
    <row r="2" spans="1:8" ht="15.75" thickBot="1">
      <c r="A2" s="249" t="s">
        <v>0</v>
      </c>
      <c r="B2" s="386" t="s">
        <v>450</v>
      </c>
      <c r="C2" s="251" t="s">
        <v>431</v>
      </c>
      <c r="D2" s="252" t="s">
        <v>440</v>
      </c>
      <c r="E2" s="253" t="s">
        <v>1</v>
      </c>
      <c r="F2" s="387" t="s">
        <v>2</v>
      </c>
      <c r="G2" s="56" t="s">
        <v>3</v>
      </c>
      <c r="H2" s="255" t="s">
        <v>467</v>
      </c>
    </row>
    <row r="3" spans="1:8">
      <c r="A3" s="374" t="s">
        <v>437</v>
      </c>
      <c r="B3" s="392">
        <f>37.04%+0.48%</f>
        <v>0.37520000000000003</v>
      </c>
      <c r="C3" s="359">
        <v>0.35</v>
      </c>
      <c r="D3" s="310">
        <v>0.39</v>
      </c>
      <c r="E3" s="360" t="s">
        <v>6</v>
      </c>
      <c r="F3" s="361" t="s">
        <v>479</v>
      </c>
      <c r="G3" s="73" t="s">
        <v>39</v>
      </c>
      <c r="H3" s="381">
        <f>D3-C3</f>
        <v>4.0000000000000036E-2</v>
      </c>
    </row>
    <row r="4" spans="1:8">
      <c r="A4" s="374"/>
      <c r="B4" s="393"/>
      <c r="C4" s="359"/>
      <c r="D4" s="310"/>
      <c r="E4" s="362"/>
      <c r="F4" s="361"/>
      <c r="G4" s="73" t="s">
        <v>22</v>
      </c>
      <c r="H4" s="339"/>
    </row>
    <row r="5" spans="1:8">
      <c r="A5" s="375" t="s">
        <v>438</v>
      </c>
      <c r="B5" s="364">
        <v>0.27960000000000002</v>
      </c>
      <c r="C5" s="365">
        <v>0.26</v>
      </c>
      <c r="D5" s="317">
        <v>0.28000000000000003</v>
      </c>
      <c r="E5" s="366" t="s">
        <v>7</v>
      </c>
      <c r="F5" s="367" t="s">
        <v>444</v>
      </c>
      <c r="G5" s="75" t="s">
        <v>24</v>
      </c>
      <c r="H5" s="340">
        <f>D5-C5</f>
        <v>2.0000000000000018E-2</v>
      </c>
    </row>
    <row r="6" spans="1:8">
      <c r="A6" s="376"/>
      <c r="B6" s="368"/>
      <c r="C6" s="369"/>
      <c r="D6" s="322"/>
      <c r="E6" s="366"/>
      <c r="F6" s="370"/>
      <c r="G6" s="74" t="s">
        <v>25</v>
      </c>
      <c r="H6" s="341"/>
    </row>
    <row r="7" spans="1:8" ht="14.25" customHeight="1">
      <c r="A7" s="236" t="s">
        <v>439</v>
      </c>
      <c r="B7" s="371">
        <v>0.22109999999999999</v>
      </c>
      <c r="C7" s="365">
        <v>0.24</v>
      </c>
      <c r="D7" s="317">
        <v>0.21</v>
      </c>
      <c r="E7" s="226" t="s">
        <v>6</v>
      </c>
      <c r="F7" s="372" t="s">
        <v>456</v>
      </c>
      <c r="G7" s="75" t="s">
        <v>26</v>
      </c>
      <c r="H7" s="340">
        <f>D7-C7</f>
        <v>-0.03</v>
      </c>
    </row>
    <row r="8" spans="1:8">
      <c r="A8" s="377"/>
      <c r="B8" s="373"/>
      <c r="C8" s="369"/>
      <c r="D8" s="322"/>
      <c r="E8" s="226"/>
      <c r="F8" s="363"/>
      <c r="G8" s="76" t="s">
        <v>27</v>
      </c>
      <c r="H8" s="341"/>
    </row>
    <row r="9" spans="1:8">
      <c r="A9" s="378" t="s">
        <v>15</v>
      </c>
      <c r="B9" s="148">
        <v>6.9999999999999999E-4</v>
      </c>
      <c r="C9" s="60">
        <v>0.05</v>
      </c>
      <c r="D9" s="100">
        <v>0.04</v>
      </c>
      <c r="E9" s="118" t="s">
        <v>7</v>
      </c>
      <c r="F9" s="116" t="s">
        <v>38</v>
      </c>
      <c r="G9" s="103" t="s">
        <v>465</v>
      </c>
      <c r="H9" s="382">
        <f>D9-C9</f>
        <v>-1.0000000000000002E-2</v>
      </c>
    </row>
    <row r="10" spans="1:8">
      <c r="A10" s="239" t="s">
        <v>453</v>
      </c>
      <c r="B10" s="148">
        <v>5.8599999999999999E-2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82">
        <f>D10-C10</f>
        <v>3.9999999999999994E-2</v>
      </c>
    </row>
    <row r="11" spans="1:8">
      <c r="A11" s="239" t="s">
        <v>452</v>
      </c>
      <c r="B11" s="148">
        <v>2.3900000000000001E-2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83">
        <f>D11-C11</f>
        <v>0</v>
      </c>
    </row>
    <row r="12" spans="1:8" ht="15" thickBot="1">
      <c r="A12" s="379" t="s">
        <v>457</v>
      </c>
      <c r="B12" s="149">
        <v>4.0899999999999999E-2</v>
      </c>
      <c r="C12" s="57">
        <v>0.05</v>
      </c>
      <c r="D12" s="101">
        <v>0.03</v>
      </c>
      <c r="E12" s="115" t="s">
        <v>7</v>
      </c>
      <c r="F12" s="117" t="s">
        <v>478</v>
      </c>
      <c r="G12" s="87" t="s">
        <v>18</v>
      </c>
      <c r="H12" s="384">
        <f>D12-C12</f>
        <v>-2.0000000000000004E-2</v>
      </c>
    </row>
    <row r="13" spans="1:8" ht="15.75" thickBot="1">
      <c r="A13" s="380" t="s">
        <v>4</v>
      </c>
      <c r="B13" s="151">
        <f t="shared" ref="B13" si="0">SUM(B3:B12)</f>
        <v>1</v>
      </c>
      <c r="C13" s="62">
        <f>SUM(C3:C12)</f>
        <v>1.02</v>
      </c>
      <c r="D13" s="140">
        <f>SUM(D3:D12)</f>
        <v>1.06</v>
      </c>
      <c r="E13" s="63"/>
      <c r="F13" s="63"/>
      <c r="G13" s="92"/>
      <c r="H13" s="385">
        <f>SUM(H3:H12)</f>
        <v>4.0000000000000042E-2</v>
      </c>
    </row>
    <row r="14" spans="1:8">
      <c r="A14" s="379" t="s">
        <v>5</v>
      </c>
      <c r="B14" s="257">
        <v>0.20810000000000001</v>
      </c>
      <c r="C14" s="258">
        <v>0.17</v>
      </c>
      <c r="D14" s="259">
        <v>0.17</v>
      </c>
      <c r="E14" s="388" t="s">
        <v>6</v>
      </c>
      <c r="F14" s="389" t="s">
        <v>434</v>
      </c>
      <c r="G14" s="356" t="s">
        <v>28</v>
      </c>
      <c r="H14" s="262">
        <v>-0.03</v>
      </c>
    </row>
    <row r="15" spans="1:8" ht="15">
      <c r="A15" s="27" t="s">
        <v>508</v>
      </c>
      <c r="B15" s="390"/>
      <c r="C15" s="391"/>
      <c r="D15" s="358"/>
      <c r="E15" s="287"/>
      <c r="F15" s="206"/>
    </row>
    <row r="16" spans="1:8" ht="15">
      <c r="A16" s="291" t="s">
        <v>0</v>
      </c>
      <c r="B16" s="292" t="s">
        <v>440</v>
      </c>
      <c r="C16" s="292" t="s">
        <v>509</v>
      </c>
      <c r="D16" s="293" t="s">
        <v>524</v>
      </c>
      <c r="E16" s="294" t="s">
        <v>493</v>
      </c>
    </row>
    <row r="17" spans="1:5" ht="15">
      <c r="A17" s="289" t="s">
        <v>494</v>
      </c>
      <c r="B17" s="192">
        <v>0.28000000000000003</v>
      </c>
      <c r="C17" s="193">
        <v>0.25</v>
      </c>
      <c r="D17" s="193">
        <f>C17-B17</f>
        <v>-3.0000000000000027E-2</v>
      </c>
      <c r="E17" s="290" t="s">
        <v>471</v>
      </c>
    </row>
    <row r="18" spans="1:5" ht="15">
      <c r="A18" s="295" t="s">
        <v>501</v>
      </c>
      <c r="B18" s="296">
        <v>0.03</v>
      </c>
      <c r="C18" s="297">
        <v>0.06</v>
      </c>
      <c r="D18" s="297">
        <f>C18-B18</f>
        <v>0.03</v>
      </c>
      <c r="E18" s="298" t="s">
        <v>505</v>
      </c>
    </row>
    <row r="19" spans="1:5" ht="15">
      <c r="A19" s="299" t="s">
        <v>521</v>
      </c>
      <c r="B19" s="300"/>
      <c r="C19" s="297"/>
      <c r="D19" s="297">
        <f>C19-B19</f>
        <v>0</v>
      </c>
      <c r="E19" s="301"/>
    </row>
    <row r="20" spans="1:5" ht="15">
      <c r="A20" s="291" t="s">
        <v>0</v>
      </c>
      <c r="B20" s="292" t="s">
        <v>440</v>
      </c>
      <c r="C20" s="292" t="s">
        <v>509</v>
      </c>
      <c r="D20" s="293" t="s">
        <v>524</v>
      </c>
      <c r="E20" s="294" t="s">
        <v>493</v>
      </c>
    </row>
    <row r="21" spans="1:5" ht="15">
      <c r="A21" s="289" t="s">
        <v>494</v>
      </c>
      <c r="B21" s="192">
        <v>0.25</v>
      </c>
      <c r="C21" s="193">
        <v>0.23</v>
      </c>
      <c r="D21" s="193">
        <f>C21-B21</f>
        <v>-1.999999999999999E-2</v>
      </c>
      <c r="E21" s="290" t="s">
        <v>525</v>
      </c>
    </row>
    <row r="22" spans="1:5" ht="15">
      <c r="A22" s="295" t="s">
        <v>501</v>
      </c>
      <c r="B22" s="296">
        <v>0.06</v>
      </c>
      <c r="C22" s="297">
        <v>0.08</v>
      </c>
      <c r="D22" s="297">
        <f>C22-B22</f>
        <v>2.0000000000000004E-2</v>
      </c>
      <c r="E22" s="298" t="s">
        <v>470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F10" sqref="F10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32</v>
      </c>
      <c r="B1" s="5"/>
      <c r="C1" s="5"/>
      <c r="D1" s="5"/>
      <c r="E1" s="6"/>
      <c r="F1" s="5"/>
      <c r="G1" s="6"/>
    </row>
    <row r="2" spans="1:8" ht="15.75" thickBot="1">
      <c r="A2" s="249" t="s">
        <v>0</v>
      </c>
      <c r="B2" s="386" t="s">
        <v>450</v>
      </c>
      <c r="C2" s="251" t="s">
        <v>431</v>
      </c>
      <c r="D2" s="252" t="s">
        <v>440</v>
      </c>
      <c r="E2" s="253" t="s">
        <v>1</v>
      </c>
      <c r="F2" s="387" t="s">
        <v>2</v>
      </c>
      <c r="G2" s="56" t="s">
        <v>3</v>
      </c>
      <c r="H2" s="255" t="s">
        <v>467</v>
      </c>
    </row>
    <row r="3" spans="1:8">
      <c r="A3" s="374" t="s">
        <v>437</v>
      </c>
      <c r="B3" s="392">
        <f>25.47%-1.09%</f>
        <v>0.24379999999999999</v>
      </c>
      <c r="C3" s="359">
        <v>0.22</v>
      </c>
      <c r="D3" s="310">
        <v>0.24</v>
      </c>
      <c r="E3" s="360" t="s">
        <v>6</v>
      </c>
      <c r="F3" s="361" t="s">
        <v>476</v>
      </c>
      <c r="G3" s="73" t="s">
        <v>39</v>
      </c>
      <c r="H3" s="381">
        <f>D3-C3</f>
        <v>1.999999999999999E-2</v>
      </c>
    </row>
    <row r="4" spans="1:8">
      <c r="A4" s="374"/>
      <c r="B4" s="393"/>
      <c r="C4" s="359"/>
      <c r="D4" s="310"/>
      <c r="E4" s="362"/>
      <c r="F4" s="361"/>
      <c r="G4" s="73" t="s">
        <v>22</v>
      </c>
      <c r="H4" s="339"/>
    </row>
    <row r="5" spans="1:8">
      <c r="A5" s="375" t="s">
        <v>438</v>
      </c>
      <c r="B5" s="364">
        <v>0.33389999999999997</v>
      </c>
      <c r="C5" s="365">
        <v>0.34</v>
      </c>
      <c r="D5" s="317">
        <v>0.34</v>
      </c>
      <c r="E5" s="366" t="s">
        <v>7</v>
      </c>
      <c r="F5" s="367" t="s">
        <v>97</v>
      </c>
      <c r="G5" s="75" t="s">
        <v>24</v>
      </c>
      <c r="H5" s="340">
        <f>D5-C5</f>
        <v>0</v>
      </c>
    </row>
    <row r="6" spans="1:8">
      <c r="A6" s="376"/>
      <c r="B6" s="368"/>
      <c r="C6" s="369"/>
      <c r="D6" s="322"/>
      <c r="E6" s="366"/>
      <c r="F6" s="370"/>
      <c r="G6" s="74" t="s">
        <v>25</v>
      </c>
      <c r="H6" s="341"/>
    </row>
    <row r="7" spans="1:8" ht="14.25" customHeight="1">
      <c r="A7" s="236" t="s">
        <v>439</v>
      </c>
      <c r="B7" s="371">
        <v>0.27479999999999999</v>
      </c>
      <c r="C7" s="365">
        <v>0.27</v>
      </c>
      <c r="D7" s="317">
        <v>0.27</v>
      </c>
      <c r="E7" s="226" t="s">
        <v>6</v>
      </c>
      <c r="F7" s="372" t="s">
        <v>488</v>
      </c>
      <c r="G7" s="75" t="s">
        <v>26</v>
      </c>
      <c r="H7" s="340">
        <f>D7-C7</f>
        <v>0</v>
      </c>
    </row>
    <row r="8" spans="1:8">
      <c r="A8" s="377"/>
      <c r="B8" s="373"/>
      <c r="C8" s="369"/>
      <c r="D8" s="322"/>
      <c r="E8" s="226"/>
      <c r="F8" s="363"/>
      <c r="G8" s="76" t="s">
        <v>27</v>
      </c>
      <c r="H8" s="341"/>
    </row>
    <row r="9" spans="1:8">
      <c r="A9" s="378" t="s">
        <v>15</v>
      </c>
      <c r="B9" s="148">
        <v>8.0000000000000004E-4</v>
      </c>
      <c r="C9" s="60">
        <v>0.04</v>
      </c>
      <c r="D9" s="100">
        <v>0.04</v>
      </c>
      <c r="E9" s="118" t="s">
        <v>7</v>
      </c>
      <c r="F9" s="116" t="s">
        <v>38</v>
      </c>
      <c r="G9" s="103" t="s">
        <v>465</v>
      </c>
      <c r="H9" s="382">
        <f>D9-C9</f>
        <v>0</v>
      </c>
    </row>
    <row r="10" spans="1:8" s="71" customFormat="1">
      <c r="A10" s="239" t="s">
        <v>453</v>
      </c>
      <c r="B10" s="148">
        <v>6.5799999999999997E-2</v>
      </c>
      <c r="C10" s="60">
        <v>0.06</v>
      </c>
      <c r="D10" s="100">
        <v>0.08</v>
      </c>
      <c r="E10" s="118" t="s">
        <v>7</v>
      </c>
      <c r="F10" s="16" t="s">
        <v>470</v>
      </c>
      <c r="G10" s="83" t="s">
        <v>477</v>
      </c>
      <c r="H10" s="382">
        <f>D10-C10</f>
        <v>2.0000000000000004E-2</v>
      </c>
    </row>
    <row r="11" spans="1:8">
      <c r="A11" s="239" t="s">
        <v>452</v>
      </c>
      <c r="B11" s="148">
        <v>2.93E-2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83">
        <f>D11-C11</f>
        <v>0</v>
      </c>
    </row>
    <row r="12" spans="1:8" ht="15" thickBot="1">
      <c r="A12" s="379" t="s">
        <v>457</v>
      </c>
      <c r="B12" s="149">
        <v>5.16E-2</v>
      </c>
      <c r="C12" s="57">
        <v>7.0000000000000007E-2</v>
      </c>
      <c r="D12" s="101">
        <v>7.0000000000000007E-2</v>
      </c>
      <c r="E12" s="115" t="s">
        <v>7</v>
      </c>
      <c r="F12" s="117" t="s">
        <v>429</v>
      </c>
      <c r="G12" s="87" t="s">
        <v>18</v>
      </c>
      <c r="H12" s="384">
        <f>D12-C12</f>
        <v>0</v>
      </c>
    </row>
    <row r="13" spans="1:8" ht="15.75" thickBot="1">
      <c r="A13" s="380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1.06</v>
      </c>
      <c r="E13" s="63"/>
      <c r="F13" s="63"/>
      <c r="G13" s="92"/>
      <c r="H13" s="385">
        <f>SUM(H3:H12)</f>
        <v>3.9999999999999994E-2</v>
      </c>
    </row>
    <row r="14" spans="1:8" ht="16.5">
      <c r="A14" s="379" t="s">
        <v>5</v>
      </c>
      <c r="B14" s="257">
        <v>0.2044</v>
      </c>
      <c r="C14" s="258">
        <v>0.17</v>
      </c>
      <c r="D14" s="394">
        <v>0.13</v>
      </c>
      <c r="E14" s="388" t="s">
        <v>6</v>
      </c>
      <c r="F14" s="389" t="s">
        <v>458</v>
      </c>
      <c r="G14" s="356" t="s">
        <v>28</v>
      </c>
      <c r="H14" s="262">
        <f>D14-C14</f>
        <v>-4.0000000000000008E-2</v>
      </c>
    </row>
    <row r="15" spans="1:8" ht="15">
      <c r="A15" s="27" t="s">
        <v>508</v>
      </c>
      <c r="B15" s="390"/>
      <c r="C15" s="391"/>
      <c r="D15" s="358"/>
      <c r="E15" s="287"/>
      <c r="F15" s="206"/>
      <c r="H15" s="19">
        <f>D15-C15</f>
        <v>0</v>
      </c>
    </row>
    <row r="16" spans="1:8" ht="15">
      <c r="A16" s="291" t="s">
        <v>0</v>
      </c>
      <c r="B16" s="292" t="s">
        <v>440</v>
      </c>
      <c r="C16" s="292" t="s">
        <v>509</v>
      </c>
      <c r="D16" s="293" t="s">
        <v>524</v>
      </c>
      <c r="E16" s="294" t="s">
        <v>493</v>
      </c>
    </row>
    <row r="17" spans="1:5" ht="15">
      <c r="A17" s="289" t="s">
        <v>494</v>
      </c>
      <c r="B17" s="192">
        <v>0.34</v>
      </c>
      <c r="C17" s="193">
        <v>0.31</v>
      </c>
      <c r="D17" s="193">
        <f>C17-B17</f>
        <v>-3.0000000000000027E-2</v>
      </c>
      <c r="E17" s="290" t="s">
        <v>513</v>
      </c>
    </row>
    <row r="18" spans="1:5" ht="15">
      <c r="A18" s="295" t="s">
        <v>501</v>
      </c>
      <c r="B18" s="296">
        <v>7.0000000000000007E-2</v>
      </c>
      <c r="C18" s="297">
        <v>0.1</v>
      </c>
      <c r="D18" s="297">
        <f>C18-B18</f>
        <v>0.03</v>
      </c>
      <c r="E18" s="298" t="s">
        <v>514</v>
      </c>
    </row>
    <row r="19" spans="1:5" ht="15">
      <c r="A19" s="299" t="s">
        <v>521</v>
      </c>
      <c r="B19" s="300"/>
      <c r="C19" s="297"/>
      <c r="D19" s="297">
        <f>C19-B19</f>
        <v>0</v>
      </c>
      <c r="E19" s="301"/>
    </row>
    <row r="20" spans="1:5" ht="15">
      <c r="A20" s="291" t="s">
        <v>0</v>
      </c>
      <c r="B20" s="292" t="s">
        <v>440</v>
      </c>
      <c r="C20" s="292" t="s">
        <v>509</v>
      </c>
      <c r="D20" s="293" t="s">
        <v>524</v>
      </c>
      <c r="E20" s="294" t="s">
        <v>493</v>
      </c>
    </row>
    <row r="21" spans="1:5" ht="15">
      <c r="A21" s="289" t="s">
        <v>494</v>
      </c>
      <c r="B21" s="192">
        <v>0.31</v>
      </c>
      <c r="C21" s="193">
        <v>0.3</v>
      </c>
      <c r="D21" s="193">
        <f>C21-B21</f>
        <v>-1.0000000000000009E-2</v>
      </c>
      <c r="E21" s="290" t="s">
        <v>527</v>
      </c>
    </row>
    <row r="22" spans="1:5" ht="15">
      <c r="A22" s="295" t="s">
        <v>501</v>
      </c>
      <c r="B22" s="296">
        <v>0.1</v>
      </c>
      <c r="C22" s="297">
        <v>0.11</v>
      </c>
      <c r="D22" s="297">
        <f>C22-B22</f>
        <v>9.999999999999995E-3</v>
      </c>
      <c r="E22" s="298" t="s">
        <v>528</v>
      </c>
    </row>
    <row r="23" spans="1:5" hidden="1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E1" zoomScaleNormal="100" workbookViewId="0">
      <selection activeCell="G11" sqref="G11"/>
    </sheetView>
  </sheetViews>
  <sheetFormatPr defaultColWidth="0" defaultRowHeight="14.25" zeroHeight="1"/>
  <cols>
    <col min="1" max="1" width="54.2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468</v>
      </c>
    </row>
    <row r="2" spans="1:8" ht="83.25" customHeight="1" thickBot="1">
      <c r="A2" s="249" t="s">
        <v>0</v>
      </c>
      <c r="B2" s="386" t="s">
        <v>450</v>
      </c>
      <c r="C2" s="251" t="s">
        <v>431</v>
      </c>
      <c r="D2" s="252" t="s">
        <v>440</v>
      </c>
      <c r="E2" s="253" t="s">
        <v>1</v>
      </c>
      <c r="F2" s="387" t="s">
        <v>2</v>
      </c>
      <c r="G2" s="56" t="s">
        <v>3</v>
      </c>
      <c r="H2" s="255" t="s">
        <v>467</v>
      </c>
    </row>
    <row r="3" spans="1:8" ht="13.5" customHeight="1">
      <c r="A3" s="374" t="s">
        <v>437</v>
      </c>
      <c r="B3" s="392">
        <f>21.78%-1.67%</f>
        <v>0.20110000000000003</v>
      </c>
      <c r="C3" s="359">
        <v>0.2</v>
      </c>
      <c r="D3" s="310">
        <v>0.2</v>
      </c>
      <c r="E3" s="360" t="s">
        <v>6</v>
      </c>
      <c r="F3" s="361" t="s">
        <v>68</v>
      </c>
      <c r="G3" s="73" t="s">
        <v>39</v>
      </c>
      <c r="H3" s="381">
        <f>D3-C3</f>
        <v>0</v>
      </c>
    </row>
    <row r="4" spans="1:8" ht="13.5" customHeight="1">
      <c r="A4" s="374"/>
      <c r="B4" s="393"/>
      <c r="C4" s="359"/>
      <c r="D4" s="310"/>
      <c r="E4" s="362"/>
      <c r="F4" s="361"/>
      <c r="G4" s="73" t="s">
        <v>22</v>
      </c>
      <c r="H4" s="339"/>
    </row>
    <row r="5" spans="1:8" ht="13.5" customHeight="1">
      <c r="A5" s="375" t="s">
        <v>438</v>
      </c>
      <c r="B5" s="364">
        <v>0.41339999999999999</v>
      </c>
      <c r="C5" s="365">
        <v>0.38</v>
      </c>
      <c r="D5" s="317">
        <v>0.4</v>
      </c>
      <c r="E5" s="366" t="s">
        <v>7</v>
      </c>
      <c r="F5" s="367" t="s">
        <v>473</v>
      </c>
      <c r="G5" s="75" t="s">
        <v>24</v>
      </c>
      <c r="H5" s="340">
        <f>D5-C5</f>
        <v>2.0000000000000018E-2</v>
      </c>
    </row>
    <row r="6" spans="1:8" ht="13.5" customHeight="1">
      <c r="A6" s="376"/>
      <c r="B6" s="368"/>
      <c r="C6" s="369"/>
      <c r="D6" s="322"/>
      <c r="E6" s="366"/>
      <c r="F6" s="370"/>
      <c r="G6" s="74" t="s">
        <v>25</v>
      </c>
      <c r="H6" s="341"/>
    </row>
    <row r="7" spans="1:8" ht="13.5" customHeight="1">
      <c r="A7" s="236" t="s">
        <v>439</v>
      </c>
      <c r="B7" s="371">
        <v>0.22309999999999999</v>
      </c>
      <c r="C7" s="365">
        <v>0.27</v>
      </c>
      <c r="D7" s="317">
        <v>0.2</v>
      </c>
      <c r="E7" s="226" t="s">
        <v>6</v>
      </c>
      <c r="F7" s="372" t="s">
        <v>68</v>
      </c>
      <c r="G7" s="75" t="s">
        <v>26</v>
      </c>
      <c r="H7" s="340">
        <f>D7-C7</f>
        <v>-7.0000000000000007E-2</v>
      </c>
    </row>
    <row r="8" spans="1:8">
      <c r="A8" s="377"/>
      <c r="B8" s="373"/>
      <c r="C8" s="369"/>
      <c r="D8" s="322"/>
      <c r="E8" s="226"/>
      <c r="F8" s="363"/>
      <c r="G8" s="76" t="s">
        <v>27</v>
      </c>
      <c r="H8" s="341"/>
    </row>
    <row r="9" spans="1:8" ht="13.5" customHeight="1">
      <c r="A9" s="378" t="s">
        <v>15</v>
      </c>
      <c r="B9" s="148">
        <v>5.9999999999999995E-4</v>
      </c>
      <c r="C9" s="60">
        <v>0.05</v>
      </c>
      <c r="D9" s="100">
        <v>0.05</v>
      </c>
      <c r="E9" s="118" t="s">
        <v>7</v>
      </c>
      <c r="F9" s="116" t="s">
        <v>10</v>
      </c>
      <c r="G9" s="103" t="s">
        <v>465</v>
      </c>
      <c r="H9" s="382">
        <f>D9-C9</f>
        <v>0</v>
      </c>
    </row>
    <row r="10" spans="1:8" s="71" customFormat="1" ht="13.5" customHeight="1">
      <c r="A10" s="239" t="s">
        <v>453</v>
      </c>
      <c r="B10" s="148">
        <v>4.0500000000000001E-2</v>
      </c>
      <c r="C10" s="60">
        <v>0.04</v>
      </c>
      <c r="D10" s="100">
        <v>0.09</v>
      </c>
      <c r="E10" s="200" t="s">
        <v>7</v>
      </c>
      <c r="F10" s="16" t="s">
        <v>472</v>
      </c>
      <c r="G10" s="83" t="s">
        <v>477</v>
      </c>
      <c r="H10" s="382">
        <f>D10-C10</f>
        <v>4.9999999999999996E-2</v>
      </c>
    </row>
    <row r="11" spans="1:8" ht="13.5" customHeight="1">
      <c r="A11" s="239" t="s">
        <v>452</v>
      </c>
      <c r="B11" s="148">
        <v>1.83E-2</v>
      </c>
      <c r="C11" s="60">
        <v>0.02</v>
      </c>
      <c r="D11" s="100">
        <v>0.02</v>
      </c>
      <c r="E11" s="200" t="s">
        <v>7</v>
      </c>
      <c r="F11" s="16" t="s">
        <v>69</v>
      </c>
      <c r="G11" s="104" t="s">
        <v>466</v>
      </c>
      <c r="H11" s="383">
        <f>D11-C11</f>
        <v>0</v>
      </c>
    </row>
    <row r="12" spans="1:8" ht="13.5" customHeight="1" thickBot="1">
      <c r="A12" s="379" t="s">
        <v>457</v>
      </c>
      <c r="B12" s="149">
        <v>0.10299999999999999</v>
      </c>
      <c r="C12" s="57">
        <v>0.06</v>
      </c>
      <c r="D12" s="101">
        <v>0.09</v>
      </c>
      <c r="E12" s="115" t="s">
        <v>7</v>
      </c>
      <c r="F12" s="199" t="s">
        <v>472</v>
      </c>
      <c r="G12" s="87" t="s">
        <v>18</v>
      </c>
      <c r="H12" s="384">
        <f>D12-C12</f>
        <v>0.03</v>
      </c>
    </row>
    <row r="13" spans="1:8" ht="15.75" thickBot="1">
      <c r="A13" s="380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1.05</v>
      </c>
      <c r="E13" s="63"/>
      <c r="F13" s="63"/>
      <c r="G13" s="92"/>
      <c r="H13" s="385">
        <f>SUM(H3:H12)</f>
        <v>3.0000000000000006E-2</v>
      </c>
    </row>
    <row r="14" spans="1:8">
      <c r="A14" s="379" t="s">
        <v>5</v>
      </c>
      <c r="B14" s="257">
        <v>0.19750000000000001</v>
      </c>
      <c r="C14" s="258">
        <v>0.17</v>
      </c>
      <c r="D14" s="259">
        <v>0.13</v>
      </c>
      <c r="E14" s="388" t="s">
        <v>6</v>
      </c>
      <c r="F14" s="389" t="s">
        <v>458</v>
      </c>
      <c r="G14" s="356" t="s">
        <v>28</v>
      </c>
      <c r="H14" s="262">
        <f>D14-C14</f>
        <v>-4.0000000000000008E-2</v>
      </c>
    </row>
    <row r="15" spans="1:8" ht="15">
      <c r="A15" s="27" t="s">
        <v>519</v>
      </c>
      <c r="B15" s="390"/>
      <c r="C15" s="391"/>
      <c r="D15" s="358"/>
      <c r="E15" s="287"/>
      <c r="F15" s="206"/>
      <c r="H15" s="19">
        <f>D15-C15</f>
        <v>0</v>
      </c>
    </row>
    <row r="16" spans="1:8" ht="15">
      <c r="A16" s="293" t="s">
        <v>0</v>
      </c>
      <c r="B16" s="395" t="s">
        <v>440</v>
      </c>
      <c r="C16" s="293" t="s">
        <v>520</v>
      </c>
      <c r="D16" s="293" t="s">
        <v>524</v>
      </c>
      <c r="E16" s="396" t="s">
        <v>493</v>
      </c>
    </row>
    <row r="17" spans="1:5" ht="15">
      <c r="A17" s="96" t="s">
        <v>453</v>
      </c>
      <c r="B17" s="192">
        <v>0.09</v>
      </c>
      <c r="C17" s="193">
        <v>0.06</v>
      </c>
      <c r="D17" s="193">
        <f>C17-B17</f>
        <v>-0.03</v>
      </c>
      <c r="E17" s="194" t="s">
        <v>505</v>
      </c>
    </row>
    <row r="18" spans="1:5" ht="15">
      <c r="A18" s="397" t="s">
        <v>457</v>
      </c>
      <c r="B18" s="296">
        <v>0.09</v>
      </c>
      <c r="C18" s="297">
        <v>0.12</v>
      </c>
      <c r="D18" s="297">
        <f>C18-B18</f>
        <v>0.03</v>
      </c>
      <c r="E18" s="398" t="s">
        <v>463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>
      <c r="A1" s="15" t="s">
        <v>35</v>
      </c>
      <c r="B1" s="24"/>
    </row>
    <row r="2" spans="1:2" ht="15.75" thickTop="1" thickBot="1">
      <c r="A2" s="399" t="s">
        <v>8</v>
      </c>
      <c r="B2" s="400" t="s">
        <v>9</v>
      </c>
    </row>
    <row r="3" spans="1:2" ht="87.75" customHeight="1">
      <c r="A3" s="22" t="s">
        <v>490</v>
      </c>
      <c r="B3" s="11" t="s">
        <v>18</v>
      </c>
    </row>
    <row r="4" spans="1:2" ht="31.5">
      <c r="A4" s="23" t="s">
        <v>23</v>
      </c>
      <c r="B4" s="25"/>
    </row>
    <row r="5" spans="1:2" ht="31.5">
      <c r="A5" s="23" t="s">
        <v>20</v>
      </c>
      <c r="B5" s="25"/>
    </row>
    <row r="6" spans="1:2" ht="15.75">
      <c r="A6" s="23" t="s">
        <v>21</v>
      </c>
      <c r="B6" s="25"/>
    </row>
    <row r="7" spans="1:2" hidden="1"/>
    <row r="8" spans="1:2" hidden="1"/>
    <row r="9" spans="1:2" hidden="1"/>
    <row r="10" spans="1:2" hidden="1"/>
    <row r="11" spans="1:2" hidden="1"/>
    <row r="12" spans="1:2" hidden="1">
      <c r="A12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4" sqref="A4"/>
    </sheetView>
  </sheetViews>
  <sheetFormatPr defaultColWidth="0" defaultRowHeight="14.25" zeroHeight="1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>
      <c r="A1" s="156" t="s">
        <v>482</v>
      </c>
    </row>
    <row r="2" spans="1:2" ht="15.75">
      <c r="A2" s="10" t="s">
        <v>516</v>
      </c>
    </row>
    <row r="3" spans="1:2" ht="15" thickBot="1">
      <c r="A3" s="401" t="s">
        <v>8</v>
      </c>
      <c r="B3" s="401" t="s">
        <v>9</v>
      </c>
    </row>
    <row r="4" spans="1:2" ht="63">
      <c r="A4" s="155" t="s">
        <v>484</v>
      </c>
      <c r="B4" s="21" t="s">
        <v>17</v>
      </c>
    </row>
    <row r="5" spans="1:2" ht="56.25" customHeight="1">
      <c r="A5" s="402" t="s">
        <v>21</v>
      </c>
      <c r="B5" s="403" t="s">
        <v>16</v>
      </c>
    </row>
    <row r="6" spans="1:2">
      <c r="A6" t="s">
        <v>432</v>
      </c>
    </row>
    <row r="7" spans="1:2">
      <c r="A7" s="182" t="s">
        <v>492</v>
      </c>
    </row>
    <row r="8" spans="1:2" hidden="1"/>
    <row r="9" spans="1:2" hidden="1"/>
    <row r="10" spans="1:2" hidden="1"/>
    <row r="11" spans="1:2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1ca4df27-5183-4bee-9dbd-0c46c9c4aa40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95ABB82-C40E-4B06-9F87-5229B43D7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2022-03-31T12:27:36Z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