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0" windowWidth="11115" windowHeight="7320" tabRatio="587" activeTab="0"/>
  </bookViews>
  <sheets>
    <sheet name="נספח 1 מצרפי " sheetId="1" r:id="rId1"/>
    <sheet name="קרן י" sheetId="2" r:id="rId2"/>
    <sheet name="קרן ט" sheetId="3" r:id="rId3"/>
    <sheet name="מסלולית אגח" sheetId="4" r:id="rId4"/>
    <sheet name="מסלולית מניות" sheetId="5" r:id="rId5"/>
    <sheet name="מסלולית כללית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הכשרה הלכה" sheetId="12" r:id="rId12"/>
    <sheet name="אלטשולר כללי" sheetId="13" r:id="rId13"/>
    <sheet name="אלטשולר מניות" sheetId="14" r:id="rId14"/>
    <sheet name="אלטשולר אגח" sheetId="15" r:id="rId15"/>
    <sheet name="פסגות כללי" sheetId="16" r:id="rId16"/>
    <sheet name="פסגות מניות" sheetId="17" r:id="rId17"/>
    <sheet name="פסגות אגח" sheetId="18" r:id="rId18"/>
    <sheet name="מיטב דש כללי" sheetId="19" r:id="rId19"/>
    <sheet name="מיטב דש מניות" sheetId="20" r:id="rId20"/>
    <sheet name="מיטב דש אגח" sheetId="21" r:id="rId21"/>
    <sheet name="ילין לפידות כללי " sheetId="22" r:id="rId22"/>
    <sheet name="ילין לפידות מניות " sheetId="23" r:id="rId23"/>
    <sheet name="ילין לפידות אגח " sheetId="24" r:id="rId24"/>
    <sheet name="אקסלנס נשואה פסיבי כללי" sheetId="25" r:id="rId25"/>
    <sheet name="נספח 2 " sheetId="26" r:id="rId26"/>
    <sheet name="נספח 3" sheetId="27" r:id="rId27"/>
  </sheets>
  <definedNames>
    <definedName name="_xlnm.Print_Area" localSheetId="1">'קרן י'!#REF!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<sst xmlns="http://schemas.openxmlformats.org/spreadsheetml/2006/main" count="857" uniqueCount="123">
  <si>
    <t xml:space="preserve">אלפי ₪ </t>
  </si>
  <si>
    <t>סך עמלות קסטודיאן לצדדים קשורים</t>
  </si>
  <si>
    <t>סך עמלות קסטודיאן לצדדים שאינם קשורים</t>
  </si>
  <si>
    <t>סך תשלומים הנובעים מהשקעה בקרנות השקעה</t>
  </si>
  <si>
    <t>סך תשלומים בגין השקעה בקרנות נאמנות ישראליות</t>
  </si>
  <si>
    <t>שם חברת הביטוח: הכשרה חברה לביטוח - משתתפות ברווחים</t>
  </si>
  <si>
    <t>ברוקראז'- עמלות קניה ומכירה בגין עיסקאות בניירות ערך סחירים</t>
  </si>
  <si>
    <t>צדדים קשורים</t>
  </si>
  <si>
    <t>1</t>
  </si>
  <si>
    <t>אחרים</t>
  </si>
  <si>
    <t>צדדים שאינם קשורים</t>
  </si>
  <si>
    <t>2</t>
  </si>
  <si>
    <t>3</t>
  </si>
  <si>
    <t>סך עמלות ברוקראז'</t>
  </si>
  <si>
    <t>עמלות קסטודיאן</t>
  </si>
  <si>
    <t>4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</si>
  <si>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</si>
  <si>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</si>
  <si>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</si>
  <si>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</si>
  <si>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סך הכל עמלות והוצאות</t>
  </si>
  <si>
    <t>תשלום הנובע מהשקעה בקרנות השקעה</t>
  </si>
  <si>
    <t>תשלום למנהל תיקים ישראלי</t>
  </si>
  <si>
    <t>סך תשלומים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</si>
  <si>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</si>
  <si>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</si>
  <si>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</si>
  <si>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</t>
  </si>
  <si>
    <t>קרן נאמנות ישראלית</t>
  </si>
  <si>
    <t>ב.</t>
  </si>
  <si>
    <t>סך הכל עמלות ניהול חיצוני</t>
  </si>
  <si>
    <t>שם חברת הביטוח: הכשרה חברה לביטוח - מסלולית אגח</t>
  </si>
  <si>
    <t>שם חברת הביטוח: הכשרה חברה לביטוח - מסלולית מניות</t>
  </si>
  <si>
    <t>שם חברת הביטוח: הכשרה חברה לביטוח - מסלולית כללית</t>
  </si>
  <si>
    <t>שם חברת הביטוח: הכשרה חברה לביטוח - קרן ט'</t>
  </si>
  <si>
    <t>שם חברת הביטוח: הכשרה חברה לביטוח - קרן י'</t>
  </si>
  <si>
    <t xml:space="preserve">נספח 1 - סך התשלומים ששולמו בגין כל סוג הוצאה ישירה לשנה המסתיימת </t>
  </si>
  <si>
    <t>נספח 2 - פירוט עמלות והוצאות לשנה המסתיימת ביום</t>
  </si>
  <si>
    <t>נספח 3- פירוט עמלות ניהול חיצוני לשנה מסתיימת ביום:</t>
  </si>
  <si>
    <t>שם חברת הביטוח: הכשרה חברה לביטוח - בסט אינווסט אלטשולר שחם כללי</t>
  </si>
  <si>
    <t>שם חברת הביטוח: הכשרה חברה לביטוח - בסט אינווסט אלטשולר שחם מניות</t>
  </si>
  <si>
    <t>שם חברת הביטוח: הכשרה חברה לביטוח - בסט אינווסט אלטשולר שחם אגח</t>
  </si>
  <si>
    <t>שם חברת הביטוח: הכשרה חברה לביטוח - בסט אינווסט פסגות כללי</t>
  </si>
  <si>
    <t>שם חברת הביטוח: הכשרה חברה לביטוח - בסט אינווסט פסגות מניות</t>
  </si>
  <si>
    <t>שם חברת הביטוח: הכשרה חברה לביטוח - בסט אינווסט פסגות אגח</t>
  </si>
  <si>
    <t>קרן להב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</si>
  <si>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</si>
  <si>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</si>
  <si>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ישראליים בגין השקעה בחו"ל</t>
  </si>
  <si>
    <t>סך התשלומים בתעודות סל ישראליות</t>
  </si>
  <si>
    <t>סך התשלומים בתעודות סל זרות</t>
  </si>
  <si>
    <t>סך תשלומים בגין השקעה בקרנות נאמנות זרות</t>
  </si>
  <si>
    <t xml:space="preserve"> 1.סה"כ עמלות קנייה ומכירה</t>
  </si>
  <si>
    <t>2. סה"כ עמלות קסטודיאן</t>
  </si>
  <si>
    <t>3. סה"כ מהשקעות לא סחירות</t>
  </si>
  <si>
    <t>4. עמלות ניהול חיצוני</t>
  </si>
  <si>
    <t>5. סה"כ הוצאות אחרות</t>
  </si>
  <si>
    <t>ב. סך הוצאות הנובעות ממימון פרוייקטים לתשתיות</t>
  </si>
  <si>
    <t>ג. סך הוצאות הנובעות מהשקעה בזכויות מקרקעין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</si>
  <si>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</si>
  <si>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</si>
  <si>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</si>
  <si>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</si>
  <si>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
התקנות (סיכום סעיפים 3א, 5ב חלקי סך הנכסים)</t>
  </si>
  <si>
    <t>ב. שיעור סך הוצאות ישירות מסך נכסים לסוף שנה קודמת (באחוזים)</t>
  </si>
  <si>
    <t>סך נכסים לסוף שנה קודמת</t>
  </si>
  <si>
    <t>הוצאה הנובעת בעד ניהול תביעה או תובענה</t>
  </si>
  <si>
    <t>סך ההוצאות הנובעות בעד ניהול תביעה או תובענה</t>
  </si>
  <si>
    <t>הוצאה הנובעת ממתן משכנתא</t>
  </si>
  <si>
    <t>סך הוצאות בעד מתן משכנתאות</t>
  </si>
  <si>
    <t>סך נכסים לסוף תקופה קודמת</t>
  </si>
  <si>
    <t>סך תשלומים בגין השקעה בקרנות נאמנות</t>
  </si>
  <si>
    <t xml:space="preserve">תשלומים בתעודות סל </t>
  </si>
  <si>
    <t>תעודות סל ישראליות</t>
  </si>
  <si>
    <t>תעודות סל זרות</t>
  </si>
  <si>
    <t>סך תשלומים בגין השקעה בתעודות סל</t>
  </si>
  <si>
    <t>א. שיעור סך ההוצאות הישירות, שההוצאה בגינן מוגבלת לשיעור של 0.25% לפי 
התקנות (סיכום סעיפים 3א,5,4ב חלקי סך הנכסים)</t>
  </si>
  <si>
    <t>שם חברת הביטוח: הכשרה חברה לביטוח - בסט אינווסט מיטב דש כללי</t>
  </si>
  <si>
    <t>שם חברת הביטוח: הכשרה חברה לביטוח - בסט אינווסט מיטב דש מניות</t>
  </si>
  <si>
    <t>שם חברת הביטוח: הכשרה חברה לביטוח - בסט אינווסט מיטב דש אגח</t>
  </si>
  <si>
    <t>א. סך הוצאות הנובעות מהשקעה בניירות ערך לא סחירים שאינם לצורך מימון פרויקטים לתשתיות</t>
  </si>
  <si>
    <t>קרן חוץ</t>
  </si>
  <si>
    <t>מזרחי</t>
  </si>
  <si>
    <t>אלטשולר שחם</t>
  </si>
  <si>
    <t>תכלית</t>
  </si>
  <si>
    <t>פסגות</t>
  </si>
  <si>
    <t>קסם</t>
  </si>
  <si>
    <t>WISDOM TREE</t>
  </si>
  <si>
    <t>סך עמלות קניה ומכירה לצדדים שאינם קשורים</t>
  </si>
  <si>
    <t>סך עמלות קניה ומכירה לצדדים קשורים</t>
  </si>
  <si>
    <t>ROTHSCHILD</t>
  </si>
  <si>
    <t>PICTET</t>
  </si>
  <si>
    <t>5</t>
  </si>
  <si>
    <t>STATE STREET (SPDRS)</t>
  </si>
  <si>
    <t>א. שיעור סך ההוצאות הישירות, שההוצאה בגינן מוגבלת לשיעור של 0.25% לפי 
התקנות (סיכום סעיפים 3א,4, 5ב חלקי סך הנכסים)</t>
  </si>
  <si>
    <t>נכס נתניה</t>
  </si>
  <si>
    <t>יגאל ארנון ושות' עורכי דין</t>
  </si>
  <si>
    <t>קרן להב 2</t>
  </si>
  <si>
    <t>שם חברת הביטוח: הכשרה חברה לביטוח - בסט אינווסט ילין אגח</t>
  </si>
  <si>
    <t>שם חברת הביטוח: הכשרה חברה לביטוח - בסט אינווסט ילין מניות</t>
  </si>
  <si>
    <t>שם חברת הביטוח: הכשרה חברה לביטוח - בסט אינווסט ילין כללי</t>
  </si>
  <si>
    <t>שם חברת הביטוח: הכשרה חברה לביטוח - בסט אינווסט הכשרה שקלי טווח קצר</t>
  </si>
  <si>
    <t>שם חברת הביטוח: הכשרה חברה לביטוח - בסט אינווסט הכשרה לבני 50 ומטה</t>
  </si>
  <si>
    <t xml:space="preserve">שם חברת הביטוח: הכשרה חברה לביטוח - בסט אינווסט הכשרה לבני 50-60 </t>
  </si>
  <si>
    <t>שם חברת הביטוח: הכשרה חברה לביטוח - בסט אינווסט הכשרה לבני 60 ומעלה</t>
  </si>
  <si>
    <t>שם חברת הביטוח: הכשרה חברה לביטוח - בסט אינווסט הכשרה מקבלי קצבה</t>
  </si>
  <si>
    <t>שם חברת הביטוח: הכשרה חברה לביטוח - בסט אינווסט הכשרה הלכה</t>
  </si>
  <si>
    <t>BLACK ROCK (ISHARES)</t>
  </si>
  <si>
    <t>הראל</t>
  </si>
  <si>
    <t>מגדל קרנות נאמנות</t>
  </si>
  <si>
    <t>לאומי</t>
  </si>
  <si>
    <t>אקסלנס</t>
  </si>
  <si>
    <t>שם חברת הביטוח: הכשרה חברה לביטוח - אקסלנס נשואה פסיבי כללי</t>
  </si>
  <si>
    <t>ביום ה-31.12.17</t>
  </si>
  <si>
    <t>ביום ה- 31.12.17</t>
  </si>
  <si>
    <t>31.12.17</t>
  </si>
  <si>
    <t>KOTAK</t>
  </si>
  <si>
    <t>COMGEST</t>
  </si>
  <si>
    <t>GEMWAY ASSERS</t>
  </si>
  <si>
    <t>מיטב דש</t>
  </si>
  <si>
    <t>פימי 6</t>
  </si>
  <si>
    <t>שקד</t>
  </si>
  <si>
    <t>מיילסטון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</si>
</sst>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00%"/>
    <numFmt numFmtId="167" formatCode="0.0000%"/>
    <numFmt numFmtId="168" formatCode="_ * #,##0.0_ ;_ * \-#,##0.0_ ;_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34" borderId="11" xfId="33" applyNumberFormat="1" applyFont="1" applyFill="1" applyBorder="1" applyAlignment="1">
      <alignment horizontal="center"/>
    </xf>
    <xf numFmtId="164" fontId="0" fillId="33" borderId="11" xfId="33" applyNumberFormat="1" applyFont="1" applyFill="1" applyBorder="1" applyAlignment="1">
      <alignment horizontal="center"/>
    </xf>
    <xf numFmtId="0" fontId="2" fillId="0" borderId="0" xfId="36" applyFont="1">
      <alignment/>
      <protection/>
    </xf>
    <xf numFmtId="0" fontId="2" fillId="0" borderId="0" xfId="36" applyFont="1" applyAlignment="1">
      <alignment horizontal="centerContinuous"/>
      <protection/>
    </xf>
    <xf numFmtId="0" fontId="0" fillId="0" borderId="0" xfId="36">
      <alignment/>
      <protection/>
    </xf>
    <xf numFmtId="0" fontId="0" fillId="0" borderId="0" xfId="36" applyFill="1">
      <alignment/>
      <protection/>
    </xf>
    <xf numFmtId="0" fontId="2" fillId="33" borderId="10" xfId="36" applyFont="1" applyFill="1" applyBorder="1">
      <alignment/>
      <protection/>
    </xf>
    <xf numFmtId="0" fontId="0" fillId="33" borderId="13" xfId="36" applyFill="1" applyBorder="1">
      <alignment/>
      <protection/>
    </xf>
    <xf numFmtId="0" fontId="0" fillId="33" borderId="11" xfId="36" applyFill="1" applyBorder="1">
      <alignment/>
      <protection/>
    </xf>
    <xf numFmtId="0" fontId="0" fillId="33" borderId="10" xfId="36" applyFill="1" applyBorder="1">
      <alignment/>
      <protection/>
    </xf>
    <xf numFmtId="164" fontId="0" fillId="33" borderId="14" xfId="34" applyNumberFormat="1" applyFont="1" applyFill="1" applyBorder="1" applyAlignment="1">
      <alignment/>
    </xf>
    <xf numFmtId="49" fontId="0" fillId="33" borderId="15" xfId="36" applyNumberFormat="1" applyFill="1" applyBorder="1" applyAlignment="1">
      <alignment horizontal="center" readingOrder="2"/>
      <protection/>
    </xf>
    <xf numFmtId="164" fontId="0" fillId="34" borderId="11" xfId="34" applyNumberFormat="1" applyFont="1" applyFill="1" applyBorder="1" applyAlignment="1">
      <alignment/>
    </xf>
    <xf numFmtId="164" fontId="0" fillId="33" borderId="11" xfId="34" applyNumberFormat="1" applyFont="1" applyFill="1" applyBorder="1" applyAlignment="1">
      <alignment/>
    </xf>
    <xf numFmtId="0" fontId="0" fillId="33" borderId="10" xfId="36" applyFont="1" applyFill="1" applyBorder="1">
      <alignment/>
      <protection/>
    </xf>
    <xf numFmtId="164" fontId="3" fillId="34" borderId="11" xfId="34" applyNumberFormat="1" applyFont="1" applyFill="1" applyBorder="1" applyAlignment="1" applyProtection="1">
      <alignment horizontal="right"/>
      <protection locked="0"/>
    </xf>
    <xf numFmtId="0" fontId="0" fillId="33" borderId="0" xfId="36" applyFill="1">
      <alignment/>
      <protection/>
    </xf>
    <xf numFmtId="0" fontId="0" fillId="33" borderId="16" xfId="36" applyFont="1" applyFill="1" applyBorder="1">
      <alignment/>
      <protection/>
    </xf>
    <xf numFmtId="0" fontId="0" fillId="33" borderId="17" xfId="36" applyFont="1" applyFill="1" applyBorder="1">
      <alignment/>
      <protection/>
    </xf>
    <xf numFmtId="0" fontId="2" fillId="33" borderId="13" xfId="36" applyFont="1" applyFill="1" applyBorder="1">
      <alignment/>
      <protection/>
    </xf>
    <xf numFmtId="0" fontId="2" fillId="33" borderId="16" xfId="36" applyFont="1" applyFill="1" applyBorder="1">
      <alignment/>
      <protection/>
    </xf>
    <xf numFmtId="164" fontId="0" fillId="33" borderId="11" xfId="34" applyNumberFormat="1" applyFont="1" applyFill="1" applyBorder="1" applyAlignment="1">
      <alignment/>
    </xf>
    <xf numFmtId="0" fontId="0" fillId="33" borderId="18" xfId="36" applyFill="1" applyBorder="1">
      <alignment/>
      <protection/>
    </xf>
    <xf numFmtId="0" fontId="0" fillId="33" borderId="19" xfId="36" applyFill="1" applyBorder="1">
      <alignment/>
      <protection/>
    </xf>
    <xf numFmtId="0" fontId="0" fillId="33" borderId="16" xfId="36" applyFill="1" applyBorder="1">
      <alignment/>
      <protection/>
    </xf>
    <xf numFmtId="164" fontId="0" fillId="33" borderId="16" xfId="36" applyNumberFormat="1" applyFill="1" applyBorder="1">
      <alignment/>
      <protection/>
    </xf>
    <xf numFmtId="49" fontId="0" fillId="33" borderId="18" xfId="36" applyNumberFormat="1" applyFill="1" applyBorder="1" applyAlignment="1">
      <alignment horizontal="center" readingOrder="2"/>
      <protection/>
    </xf>
    <xf numFmtId="0" fontId="0" fillId="33" borderId="20" xfId="36" applyFont="1" applyFill="1" applyBorder="1" applyAlignment="1">
      <alignment horizontal="right"/>
      <protection/>
    </xf>
    <xf numFmtId="164" fontId="0" fillId="34" borderId="16" xfId="34" applyNumberFormat="1" applyFont="1" applyFill="1" applyBorder="1" applyAlignment="1">
      <alignment/>
    </xf>
    <xf numFmtId="0" fontId="0" fillId="33" borderId="20" xfId="36" applyFont="1" applyFill="1" applyBorder="1">
      <alignment/>
      <protection/>
    </xf>
    <xf numFmtId="0" fontId="2" fillId="33" borderId="18" xfId="36" applyFont="1" applyFill="1" applyBorder="1">
      <alignment/>
      <protection/>
    </xf>
    <xf numFmtId="0" fontId="0" fillId="33" borderId="20" xfId="36" applyFill="1" applyBorder="1">
      <alignment/>
      <protection/>
    </xf>
    <xf numFmtId="164" fontId="2" fillId="0" borderId="16" xfId="34" applyNumberFormat="1" applyFont="1" applyFill="1" applyBorder="1" applyAlignment="1">
      <alignment/>
    </xf>
    <xf numFmtId="0" fontId="2" fillId="33" borderId="15" xfId="36" applyFont="1" applyFill="1" applyBorder="1">
      <alignment/>
      <protection/>
    </xf>
    <xf numFmtId="164" fontId="0" fillId="33" borderId="16" xfId="34" applyNumberFormat="1" applyFont="1" applyFill="1" applyBorder="1" applyAlignment="1">
      <alignment/>
    </xf>
    <xf numFmtId="0" fontId="2" fillId="33" borderId="20" xfId="36" applyFont="1" applyFill="1" applyBorder="1">
      <alignment/>
      <protection/>
    </xf>
    <xf numFmtId="49" fontId="0" fillId="33" borderId="18" xfId="36" applyNumberFormat="1" applyFont="1" applyFill="1" applyBorder="1" applyAlignment="1">
      <alignment horizontal="center" readingOrder="2"/>
      <protection/>
    </xf>
    <xf numFmtId="164" fontId="0" fillId="34" borderId="16" xfId="34" applyNumberFormat="1" applyFont="1" applyFill="1" applyBorder="1" applyAlignment="1">
      <alignment/>
    </xf>
    <xf numFmtId="164" fontId="2" fillId="35" borderId="16" xfId="34" applyNumberFormat="1" applyFont="1" applyFill="1" applyBorder="1" applyAlignment="1">
      <alignment/>
    </xf>
    <xf numFmtId="0" fontId="2" fillId="33" borderId="17" xfId="36" applyFont="1" applyFill="1" applyBorder="1">
      <alignment/>
      <protection/>
    </xf>
    <xf numFmtId="0" fontId="2" fillId="33" borderId="19" xfId="36" applyFont="1" applyFill="1" applyBorder="1">
      <alignment/>
      <protection/>
    </xf>
    <xf numFmtId="0" fontId="0" fillId="33" borderId="17" xfId="36" applyFill="1" applyBorder="1">
      <alignment/>
      <protection/>
    </xf>
    <xf numFmtId="49" fontId="0" fillId="33" borderId="19" xfId="36" applyNumberFormat="1" applyFill="1" applyBorder="1" applyAlignment="1">
      <alignment horizontal="center" readingOrder="2"/>
      <protection/>
    </xf>
    <xf numFmtId="164" fontId="2" fillId="34" borderId="16" xfId="34" applyNumberFormat="1" applyFont="1" applyFill="1" applyBorder="1" applyAlignment="1">
      <alignment/>
    </xf>
    <xf numFmtId="0" fontId="2" fillId="33" borderId="18" xfId="36" applyFont="1" applyFill="1" applyBorder="1" applyAlignment="1">
      <alignment horizontal="center"/>
      <protection/>
    </xf>
    <xf numFmtId="0" fontId="0" fillId="33" borderId="16" xfId="36" applyFont="1" applyFill="1" applyBorder="1" applyAlignment="1">
      <alignment horizontal="right"/>
      <protection/>
    </xf>
    <xf numFmtId="0" fontId="0" fillId="33" borderId="17" xfId="36" applyFont="1" applyFill="1" applyBorder="1" applyAlignment="1">
      <alignment horizontal="right"/>
      <protection/>
    </xf>
    <xf numFmtId="0" fontId="2" fillId="33" borderId="12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 readingOrder="2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33" borderId="10" xfId="36" applyFont="1" applyFill="1" applyBorder="1" applyAlignment="1">
      <alignment horizontal="center"/>
      <protection/>
    </xf>
    <xf numFmtId="0" fontId="2" fillId="33" borderId="11" xfId="36" applyFont="1" applyFill="1" applyBorder="1">
      <alignment/>
      <protection/>
    </xf>
    <xf numFmtId="49" fontId="0" fillId="33" borderId="11" xfId="36" applyNumberFormat="1" applyFill="1" applyBorder="1" applyAlignment="1">
      <alignment horizontal="center" readingOrder="2"/>
      <protection/>
    </xf>
    <xf numFmtId="0" fontId="2" fillId="33" borderId="15" xfId="0" applyFont="1" applyFill="1" applyBorder="1" applyAlignment="1">
      <alignment/>
    </xf>
    <xf numFmtId="164" fontId="0" fillId="34" borderId="17" xfId="34" applyNumberFormat="1" applyFont="1" applyFill="1" applyBorder="1" applyAlignment="1">
      <alignment/>
    </xf>
    <xf numFmtId="0" fontId="0" fillId="33" borderId="18" xfId="36" applyFill="1" applyBorder="1" applyAlignment="1">
      <alignment horizontal="center"/>
      <protection/>
    </xf>
    <xf numFmtId="0" fontId="0" fillId="33" borderId="11" xfId="36" applyFill="1" applyBorder="1" applyAlignment="1">
      <alignment horizontal="center"/>
      <protection/>
    </xf>
    <xf numFmtId="164" fontId="2" fillId="33" borderId="11" xfId="33" applyNumberFormat="1" applyFont="1" applyFill="1" applyBorder="1" applyAlignment="1">
      <alignment horizontal="center"/>
    </xf>
    <xf numFmtId="10" fontId="0" fillId="34" borderId="11" xfId="37" applyNumberFormat="1" applyFont="1" applyFill="1" applyBorder="1" applyAlignment="1">
      <alignment horizontal="center"/>
    </xf>
    <xf numFmtId="166" fontId="0" fillId="34" borderId="11" xfId="37" applyNumberFormat="1" applyFont="1" applyFill="1" applyBorder="1" applyAlignment="1">
      <alignment horizontal="center"/>
    </xf>
    <xf numFmtId="164" fontId="0" fillId="33" borderId="11" xfId="36" applyNumberFormat="1" applyFill="1" applyBorder="1">
      <alignment/>
      <protection/>
    </xf>
    <xf numFmtId="164" fontId="5" fillId="34" borderId="11" xfId="34" applyNumberFormat="1" applyFont="1" applyFill="1" applyBorder="1" applyAlignment="1" applyProtection="1">
      <alignment horizontal="right"/>
      <protection locked="0"/>
    </xf>
    <xf numFmtId="0" fontId="0" fillId="33" borderId="11" xfId="36" applyFont="1" applyFill="1" applyBorder="1">
      <alignment/>
      <protection/>
    </xf>
    <xf numFmtId="164" fontId="2" fillId="34" borderId="11" xfId="34" applyNumberFormat="1" applyFont="1" applyFill="1" applyBorder="1" applyAlignment="1">
      <alignment/>
    </xf>
    <xf numFmtId="164" fontId="3" fillId="34" borderId="16" xfId="34" applyNumberFormat="1" applyFont="1" applyFill="1" applyBorder="1" applyAlignment="1" applyProtection="1">
      <alignment horizontal="right"/>
      <protection locked="0"/>
    </xf>
    <xf numFmtId="0" fontId="0" fillId="33" borderId="11" xfId="36" applyFont="1" applyFill="1" applyBorder="1" applyAlignment="1">
      <alignment horizontal="right"/>
      <protection/>
    </xf>
    <xf numFmtId="0" fontId="40" fillId="0" borderId="0" xfId="36" applyFont="1" applyFill="1" applyBorder="1" applyAlignment="1">
      <alignment horizontal="right"/>
      <protection/>
    </xf>
    <xf numFmtId="0" fontId="40" fillId="0" borderId="0" xfId="0" applyFont="1" applyAlignment="1">
      <alignment/>
    </xf>
    <xf numFmtId="10" fontId="0" fillId="0" borderId="0" xfId="37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36" applyNumberFormat="1">
      <alignment/>
      <protection/>
    </xf>
    <xf numFmtId="0" fontId="0" fillId="33" borderId="20" xfId="36" applyFill="1" applyBorder="1" applyAlignment="1">
      <alignment/>
      <protection/>
    </xf>
    <xf numFmtId="0" fontId="0" fillId="33" borderId="17" xfId="36" applyFill="1" applyBorder="1" applyAlignment="1">
      <alignment/>
      <protection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5" xfId="36" applyFill="1" applyBorder="1" applyAlignment="1">
      <alignment/>
      <protection/>
    </xf>
    <xf numFmtId="0" fontId="0" fillId="33" borderId="12" xfId="36" applyFill="1" applyBorder="1" applyAlignment="1">
      <alignment/>
      <protection/>
    </xf>
    <xf numFmtId="0" fontId="2" fillId="33" borderId="11" xfId="36" applyFont="1" applyFill="1" applyBorder="1" applyAlignment="1">
      <alignment/>
      <protection/>
    </xf>
    <xf numFmtId="0" fontId="2" fillId="33" borderId="21" xfId="36" applyFont="1" applyFill="1" applyBorder="1" applyAlignment="1">
      <alignment/>
      <protection/>
    </xf>
    <xf numFmtId="0" fontId="0" fillId="33" borderId="11" xfId="36" applyFill="1" applyBorder="1" applyAlignment="1">
      <alignment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Percent" xfId="37"/>
    <cellStyle name="Percent 2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40"/>
  <sheetViews>
    <sheetView rightToLeft="1" tabSelected="1" zoomScalePageLayoutView="0" workbookViewId="0" topLeftCell="A1">
      <selection activeCell="A40" sqref="A40"/>
    </sheetView>
  </sheetViews>
  <sheetFormatPr defaultColWidth="9.140625" defaultRowHeight="12.75"/>
  <cols>
    <col min="1" max="1" width="72.140625" style="0" bestFit="1" customWidth="1"/>
    <col min="2" max="2" width="15.00390625" style="7" bestFit="1" customWidth="1"/>
    <col min="3" max="3" width="9.140625" style="9" customWidth="1"/>
    <col min="4" max="4" width="10.28125" style="0" bestFit="1" customWidth="1"/>
  </cols>
  <sheetData>
    <row r="1" ht="12.75">
      <c r="A1" s="1" t="s">
        <v>36</v>
      </c>
    </row>
    <row r="2" ht="12.75">
      <c r="A2" s="2" t="s">
        <v>113</v>
      </c>
    </row>
    <row r="4" ht="12.75">
      <c r="A4" s="1" t="s">
        <v>5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4943.52</v>
      </c>
    </row>
    <row r="8" spans="1:7" ht="12.75">
      <c r="A8" s="59" t="s">
        <v>88</v>
      </c>
      <c r="B8" s="11">
        <v>4943.52</v>
      </c>
      <c r="G8" s="10"/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74">
        <f>SUM(B12:B13)</f>
        <v>1237</v>
      </c>
    </row>
    <row r="12" spans="1:2" ht="12.75">
      <c r="A12" s="62" t="s">
        <v>1</v>
      </c>
      <c r="B12" s="11">
        <v>0</v>
      </c>
    </row>
    <row r="13" spans="1:6" ht="12.75">
      <c r="A13" s="62" t="s">
        <v>2</v>
      </c>
      <c r="B13" s="11">
        <v>1237</v>
      </c>
      <c r="E13" s="10"/>
      <c r="F13" s="10"/>
    </row>
    <row r="14" spans="1:4" ht="12.75">
      <c r="A14" s="5"/>
      <c r="B14" s="12"/>
      <c r="D14" s="9"/>
    </row>
    <row r="15" spans="1:4" ht="12.75">
      <c r="A15" s="58" t="s">
        <v>54</v>
      </c>
      <c r="B15" s="74">
        <f>SUM(B16:B18)</f>
        <v>0</v>
      </c>
      <c r="D15" s="9"/>
    </row>
    <row r="16" spans="1:4" ht="12.75">
      <c r="A16" s="59" t="s">
        <v>80</v>
      </c>
      <c r="B16" s="11"/>
      <c r="C16" s="8"/>
      <c r="D16" s="9"/>
    </row>
    <row r="17" spans="1:4" ht="12.75">
      <c r="A17" s="59" t="s">
        <v>57</v>
      </c>
      <c r="B17" s="11"/>
      <c r="C17" s="8"/>
      <c r="D17" s="9"/>
    </row>
    <row r="18" spans="1:4" ht="12.75">
      <c r="A18" s="59" t="s">
        <v>58</v>
      </c>
      <c r="B18" s="11"/>
      <c r="C18" s="8"/>
      <c r="D18" s="9"/>
    </row>
    <row r="19" spans="1:4" ht="12.75">
      <c r="A19" s="6"/>
      <c r="B19" s="12"/>
      <c r="D19" s="9"/>
    </row>
    <row r="20" spans="1:2" ht="12.75">
      <c r="A20" s="64" t="s">
        <v>55</v>
      </c>
      <c r="B20" s="74">
        <f>SUM(B21:B28)</f>
        <v>4810.21</v>
      </c>
    </row>
    <row r="21" spans="1:4" ht="12.75">
      <c r="A21" s="59" t="s">
        <v>46</v>
      </c>
      <c r="B21" s="11">
        <v>1789.26</v>
      </c>
      <c r="D21" s="10"/>
    </row>
    <row r="22" spans="1:2" ht="12.75">
      <c r="A22" s="59" t="s">
        <v>47</v>
      </c>
      <c r="B22" s="11">
        <v>443.59</v>
      </c>
    </row>
    <row r="23" spans="1:2" ht="12.75">
      <c r="A23" s="59" t="s">
        <v>48</v>
      </c>
      <c r="B23" s="11">
        <f>'קרן י'!B23+'קרן ט'!B23+'מסלולית אגח'!B23+'מסלולית מניות'!B23+'מסלולית כללית'!B23+'הכשרה שקלי טווח קצר'!B23+'הכשרה לבני 50 ומטה'!B23+'הכשרה לבני 50-60'!B23+'הכשרה לבני 60 ומעלה'!B23+'הכשרה מקבלי קצבה'!B23+'הכשרה הלכה'!B23+'אלטשולר כללי'!B23+'אלטשולר מניות'!B23+'אלטשולר אגח'!B23+'פסגות כללי'!B23+'פסגות מניות'!B23+'פסגות אגח'!B23+'מיטב דש כללי'!B23+'מיטב דש מניות'!B23+'מיטב דש אגח'!B23+'ילין לפידות כללי '!B23+'ילין לפידות מניות '!B23+'ילין לפידות אגח '!B23+'אקסלנס נשואה פסיבי כללי'!B23</f>
        <v>0</v>
      </c>
    </row>
    <row r="24" spans="1:2" ht="12.75">
      <c r="A24" s="59" t="s">
        <v>25</v>
      </c>
      <c r="B24" s="11">
        <f>'קרן י'!B24+'קרן ט'!B24+'מסלולית אגח'!B24+'מסלולית מניות'!B24+'מסלולית כללית'!B24+'הכשרה שקלי טווח קצר'!B24+'הכשרה לבני 50 ומטה'!B24+'הכשרה לבני 50-60'!B24+'הכשרה לבני 60 ומעלה'!B24+'הכשרה מקבלי קצבה'!B24+'הכשרה הלכה'!B24+'אלטשולר כללי'!B24+'אלטשולר מניות'!B24+'אלטשולר אגח'!B24+'פסגות כללי'!B24+'פסגות מניות'!B24+'פסגות אגח'!B24+'מיטב דש כללי'!B24+'מיטב דש מניות'!B24+'מיטב דש אגח'!B24+'ילין לפידות כללי '!B24+'ילין לפידות מניות '!B24+'ילין לפידות אגח '!B24+'אקסלנס נשואה פסיבי כללי'!B24</f>
        <v>0</v>
      </c>
    </row>
    <row r="25" spans="1:2" ht="12.75">
      <c r="A25" s="59" t="s">
        <v>49</v>
      </c>
      <c r="B25" s="11">
        <v>549.22</v>
      </c>
    </row>
    <row r="26" spans="1:5" ht="12.75">
      <c r="A26" s="59" t="s">
        <v>50</v>
      </c>
      <c r="B26" s="11">
        <v>1012.77</v>
      </c>
      <c r="E26" s="10"/>
    </row>
    <row r="27" spans="1:2" ht="12.75">
      <c r="A27" s="59" t="s">
        <v>4</v>
      </c>
      <c r="B27" s="11">
        <v>684.62</v>
      </c>
    </row>
    <row r="28" spans="1:2" ht="12.75">
      <c r="A28" s="59" t="s">
        <v>51</v>
      </c>
      <c r="B28" s="11">
        <v>330.75</v>
      </c>
    </row>
    <row r="29" spans="1:2" ht="12.75">
      <c r="A29" s="3"/>
      <c r="B29" s="12"/>
    </row>
    <row r="30" spans="1:2" ht="12.75">
      <c r="A30" s="64" t="s">
        <v>56</v>
      </c>
      <c r="B30" s="12">
        <f>SUM(B31:B32)</f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B7+B15+B20+B30+B11</f>
        <v>10990.73</v>
      </c>
    </row>
    <row r="35" spans="1:4" ht="12.75">
      <c r="A35" s="3"/>
      <c r="B35" s="12"/>
      <c r="D35" s="10"/>
    </row>
    <row r="36" spans="1:4" ht="12.75">
      <c r="A36" s="64" t="s">
        <v>62</v>
      </c>
      <c r="B36" s="11"/>
      <c r="D36" s="10"/>
    </row>
    <row r="37" spans="1:4" ht="25.5">
      <c r="A37" s="65" t="s">
        <v>63</v>
      </c>
      <c r="B37" s="75">
        <f>(B16+B20+B32)/B40</f>
        <v>0.0008004917234267072</v>
      </c>
      <c r="D37" s="66"/>
    </row>
    <row r="38" spans="1:4" ht="12.75">
      <c r="A38" s="59" t="s">
        <v>64</v>
      </c>
      <c r="B38" s="75">
        <f>B34/B40</f>
        <v>0.001829023763914177</v>
      </c>
      <c r="D38" s="10"/>
    </row>
    <row r="39" spans="1:4" ht="12.75">
      <c r="A39" s="3"/>
      <c r="B39" s="12"/>
      <c r="D39" s="10"/>
    </row>
    <row r="40" spans="1:2" ht="12.75">
      <c r="A40" s="3" t="s">
        <v>65</v>
      </c>
      <c r="B40" s="11">
        <v>6009069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E37" sqref="E37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104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33.84</v>
      </c>
    </row>
    <row r="8" spans="1:2" ht="12.75">
      <c r="A8" s="59" t="s">
        <v>88</v>
      </c>
      <c r="B8" s="11">
        <v>33.84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11.09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11.09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10.959999999999999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2.46</v>
      </c>
    </row>
    <row r="26" spans="1:2" ht="12.75">
      <c r="A26" s="59" t="s">
        <v>50</v>
      </c>
      <c r="B26" s="11">
        <v>6.74</v>
      </c>
    </row>
    <row r="27" spans="1:2" ht="12.75">
      <c r="A27" s="59" t="s">
        <v>4</v>
      </c>
      <c r="B27" s="11">
        <v>1.56</v>
      </c>
    </row>
    <row r="28" spans="1:2" ht="12.75">
      <c r="A28" s="59" t="s">
        <v>51</v>
      </c>
      <c r="B28" s="11">
        <v>0.2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55.89000000000001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0.00029983038791924274</v>
      </c>
    </row>
    <row r="38" spans="1:2" ht="12.75">
      <c r="A38" s="59" t="s">
        <v>64</v>
      </c>
      <c r="B38" s="75">
        <f>B34/B40</f>
        <v>0.0015289708376648248</v>
      </c>
    </row>
    <row r="39" spans="1:2" ht="12.75">
      <c r="A39" s="3"/>
      <c r="B39" s="12"/>
    </row>
    <row r="40" spans="1:2" ht="12.75">
      <c r="A40" s="3" t="s">
        <v>65</v>
      </c>
      <c r="B40" s="11">
        <v>36554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105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8.95</v>
      </c>
    </row>
    <row r="8" spans="1:2" ht="12.75">
      <c r="A8" s="59" t="s">
        <v>88</v>
      </c>
      <c r="B8" s="11">
        <v>8.95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2.55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2.55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1.78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0.711</v>
      </c>
    </row>
    <row r="26" spans="1:2" ht="12.75">
      <c r="A26" s="59" t="s">
        <v>50</v>
      </c>
      <c r="B26" s="11">
        <v>1.03</v>
      </c>
    </row>
    <row r="27" spans="1:2" ht="12.75">
      <c r="A27" s="59" t="s">
        <v>4</v>
      </c>
      <c r="B27" s="11">
        <v>0.004</v>
      </c>
    </row>
    <row r="28" spans="1:2" ht="12.75">
      <c r="A28" s="59" t="s">
        <v>51</v>
      </c>
      <c r="B28" s="11">
        <v>0.035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13.28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0.000178</v>
      </c>
    </row>
    <row r="38" spans="1:2" ht="12.75">
      <c r="A38" s="59" t="s">
        <v>64</v>
      </c>
      <c r="B38" s="75">
        <f>B34/B40</f>
        <v>0.001328</v>
      </c>
    </row>
    <row r="39" spans="1:2" ht="12.75">
      <c r="A39" s="3"/>
      <c r="B39" s="12"/>
    </row>
    <row r="40" spans="1:2" ht="12.75">
      <c r="A40" s="3" t="s">
        <v>65</v>
      </c>
      <c r="B40" s="11">
        <v>10000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A40" sqref="A40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106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2.54</v>
      </c>
    </row>
    <row r="8" spans="1:2" ht="12.75">
      <c r="A8" s="59" t="s">
        <v>88</v>
      </c>
      <c r="B8" s="11">
        <v>2.54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0.36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0.36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2.9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11">
        <f>(B16+B20+B32)/B40</f>
        <v>0</v>
      </c>
    </row>
    <row r="38" spans="1:2" ht="12.75">
      <c r="A38" s="59" t="s">
        <v>64</v>
      </c>
      <c r="B38" s="75">
        <f>B34/B40</f>
        <v>0.0009945130315500686</v>
      </c>
    </row>
    <row r="39" spans="1:2" ht="12.75">
      <c r="A39" s="3"/>
      <c r="B39" s="12"/>
    </row>
    <row r="40" spans="1:2" ht="12.75">
      <c r="A40" s="3" t="s">
        <v>65</v>
      </c>
      <c r="B40" s="11">
        <v>2916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0.57421875" style="0" customWidth="1"/>
    <col min="2" max="2" width="14.00390625" style="7" bestFit="1" customWidth="1"/>
    <col min="7" max="7" width="12.28125" style="0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39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611.27</v>
      </c>
    </row>
    <row r="8" spans="1:2" ht="12.75">
      <c r="A8" s="59" t="s">
        <v>88</v>
      </c>
      <c r="B8" s="11">
        <v>611.27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0.46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0.46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597.0799999999999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4" ht="12.75">
      <c r="A25" s="59" t="s">
        <v>49</v>
      </c>
      <c r="B25" s="11">
        <v>27.04</v>
      </c>
      <c r="D25" s="10"/>
    </row>
    <row r="26" spans="1:4" ht="12.75">
      <c r="A26" s="59" t="s">
        <v>50</v>
      </c>
      <c r="B26" s="11">
        <v>70.24</v>
      </c>
      <c r="D26" s="10"/>
    </row>
    <row r="27" spans="1:4" ht="12.75">
      <c r="A27" s="59" t="s">
        <v>4</v>
      </c>
      <c r="B27" s="11">
        <v>461.75</v>
      </c>
      <c r="D27" s="10"/>
    </row>
    <row r="28" spans="1:4" ht="12.75">
      <c r="A28" s="59" t="s">
        <v>51</v>
      </c>
      <c r="B28" s="11">
        <v>38.05</v>
      </c>
      <c r="D28" s="10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1208.81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5" ht="25.5">
      <c r="A37" s="65" t="s">
        <v>94</v>
      </c>
      <c r="B37" s="75">
        <f>(B16+B20+B32)/B40</f>
        <v>0.0012155735435430543</v>
      </c>
      <c r="E37" s="85"/>
    </row>
    <row r="38" spans="1:5" ht="12.75">
      <c r="A38" s="59" t="s">
        <v>64</v>
      </c>
      <c r="B38" s="75">
        <f>B34/B40</f>
        <v>0.0024609724914086547</v>
      </c>
      <c r="E38" s="86"/>
    </row>
    <row r="39" spans="1:2" ht="12.75">
      <c r="A39" s="3"/>
      <c r="B39" s="12"/>
    </row>
    <row r="40" spans="1:5" ht="12.75">
      <c r="A40" s="3" t="s">
        <v>65</v>
      </c>
      <c r="B40" s="11">
        <v>491192</v>
      </c>
      <c r="E40" s="10"/>
    </row>
    <row r="41" ht="12.75">
      <c r="E41" s="10"/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E40" sqref="E40"/>
    </sheetView>
  </sheetViews>
  <sheetFormatPr defaultColWidth="9.140625" defaultRowHeight="12.75"/>
  <cols>
    <col min="1" max="1" width="73.14062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40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126.69</v>
      </c>
    </row>
    <row r="8" spans="1:2" ht="12.75">
      <c r="A8" s="59" t="s">
        <v>88</v>
      </c>
      <c r="B8" s="11">
        <v>126.69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0.47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0.47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64.193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18.77</v>
      </c>
    </row>
    <row r="26" spans="1:2" ht="12.75">
      <c r="A26" s="59" t="s">
        <v>50</v>
      </c>
      <c r="B26" s="11">
        <v>5.963</v>
      </c>
    </row>
    <row r="27" spans="1:2" ht="12.75">
      <c r="A27" s="59" t="s">
        <v>4</v>
      </c>
      <c r="B27" s="11">
        <v>26.61</v>
      </c>
    </row>
    <row r="28" spans="1:2" ht="12.75">
      <c r="A28" s="59" t="s">
        <v>51</v>
      </c>
      <c r="B28" s="11">
        <v>12.85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191.353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0.0007499970791321518</v>
      </c>
    </row>
    <row r="38" spans="1:2" ht="12.75">
      <c r="A38" s="59" t="s">
        <v>64</v>
      </c>
      <c r="B38" s="75">
        <f>B34/B40</f>
        <v>0.0022356673014686124</v>
      </c>
    </row>
    <row r="39" spans="1:2" ht="12.75">
      <c r="A39" s="3"/>
      <c r="B39" s="12"/>
    </row>
    <row r="40" spans="1:2" ht="12.75">
      <c r="A40" s="3" t="s">
        <v>65</v>
      </c>
      <c r="B40" s="11">
        <v>85591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F37" sqref="F37"/>
    </sheetView>
  </sheetViews>
  <sheetFormatPr defaultColWidth="9.140625" defaultRowHeight="12.75"/>
  <cols>
    <col min="1" max="1" width="69.42187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41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71.77</v>
      </c>
    </row>
    <row r="8" spans="1:2" ht="12.75">
      <c r="A8" s="59" t="s">
        <v>88</v>
      </c>
      <c r="B8" s="11">
        <v>71.77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/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180.53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>
        <v>180.53</v>
      </c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252.3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0.0006389560379275074</v>
      </c>
    </row>
    <row r="38" spans="1:2" ht="12.75">
      <c r="A38" s="59" t="s">
        <v>64</v>
      </c>
      <c r="B38" s="75">
        <f>B34/B40</f>
        <v>0.0008929740672969042</v>
      </c>
    </row>
    <row r="39" spans="1:2" ht="12.75">
      <c r="A39" s="3"/>
      <c r="B39" s="12"/>
    </row>
    <row r="40" spans="1:2" ht="12.75">
      <c r="A40" s="3" t="s">
        <v>65</v>
      </c>
      <c r="B40" s="11">
        <v>282539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0.710937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42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35.42</v>
      </c>
    </row>
    <row r="8" spans="1:2" ht="12.75">
      <c r="A8" s="59" t="s">
        <v>88</v>
      </c>
      <c r="B8" s="11">
        <v>35.42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0.061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0.061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55.26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9.69</v>
      </c>
    </row>
    <row r="26" spans="1:2" ht="12.75">
      <c r="A26" s="59" t="s">
        <v>50</v>
      </c>
      <c r="B26" s="11">
        <v>44.7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>
        <v>0.87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90.741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0.0004630040804015048</v>
      </c>
    </row>
    <row r="38" spans="1:2" ht="12.75">
      <c r="A38" s="59" t="s">
        <v>64</v>
      </c>
      <c r="B38" s="75">
        <f>B34/B40</f>
        <v>0.0007602868849025144</v>
      </c>
    </row>
    <row r="39" spans="1:2" ht="12.75">
      <c r="A39" s="3"/>
      <c r="B39" s="12"/>
    </row>
    <row r="40" spans="1:2" ht="12.75">
      <c r="A40" s="3" t="s">
        <v>65</v>
      </c>
      <c r="B40" s="11">
        <v>119351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1.710937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43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7.16</v>
      </c>
    </row>
    <row r="8" spans="1:2" ht="12.75">
      <c r="A8" s="59" t="s">
        <v>88</v>
      </c>
      <c r="B8" s="11">
        <v>7.16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0.1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0.1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29.87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9.5</v>
      </c>
    </row>
    <row r="26" spans="1:2" ht="12.75">
      <c r="A26" s="59" t="s">
        <v>50</v>
      </c>
      <c r="B26" s="11">
        <v>20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>
        <v>0.37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37.13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0.0013022059464643822</v>
      </c>
    </row>
    <row r="38" spans="1:2" ht="12.75">
      <c r="A38" s="59" t="s">
        <v>64</v>
      </c>
      <c r="B38" s="75">
        <f>B34/B40</f>
        <v>0.0016187113087453135</v>
      </c>
    </row>
    <row r="39" spans="1:2" ht="12.75">
      <c r="A39" s="3"/>
      <c r="B39" s="12"/>
    </row>
    <row r="40" spans="1:2" ht="12.75">
      <c r="A40" s="3" t="s">
        <v>65</v>
      </c>
      <c r="B40" s="11">
        <v>22938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2.140625" style="0" bestFit="1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44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26.06</v>
      </c>
    </row>
    <row r="8" spans="1:2" ht="12.75">
      <c r="A8" s="59" t="s">
        <v>88</v>
      </c>
      <c r="B8" s="11">
        <v>26.06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0.94</v>
      </c>
    </row>
    <row r="12" spans="1:2" ht="12.75">
      <c r="A12" s="62" t="s">
        <v>1</v>
      </c>
      <c r="B12" s="11"/>
    </row>
    <row r="13" spans="1:2" ht="12.75">
      <c r="A13" s="62" t="s">
        <v>2</v>
      </c>
      <c r="B13" s="11">
        <v>0.94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27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11">
        <f>(B16+B20+B32)/B40</f>
        <v>0</v>
      </c>
    </row>
    <row r="38" spans="1:2" ht="12.75">
      <c r="A38" s="59" t="s">
        <v>64</v>
      </c>
      <c r="B38" s="75">
        <f>B34/B40</f>
        <v>0.00023127328793524349</v>
      </c>
    </row>
    <row r="39" spans="1:2" ht="12.75">
      <c r="A39" s="3"/>
      <c r="B39" s="12"/>
    </row>
    <row r="40" spans="1:2" ht="12.75">
      <c r="A40" s="3" t="s">
        <v>65</v>
      </c>
      <c r="B40" s="11">
        <v>116745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E39" sqref="E39"/>
    </sheetView>
  </sheetViews>
  <sheetFormatPr defaultColWidth="9.140625" defaultRowHeight="12.75"/>
  <cols>
    <col min="1" max="1" width="72.0039062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'נספח 1 מצרפי '!A2</f>
        <v>ביום ה-31.12.17</v>
      </c>
    </row>
    <row r="4" ht="12.75">
      <c r="A4" s="1" t="s">
        <v>77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49.75</v>
      </c>
    </row>
    <row r="8" spans="1:2" ht="12.75">
      <c r="A8" s="59" t="s">
        <v>88</v>
      </c>
      <c r="B8" s="11">
        <v>49.75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0.8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0.8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14.3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14.3</v>
      </c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64.85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0.00013982184936395725</v>
      </c>
    </row>
    <row r="38" spans="1:2" ht="12.75">
      <c r="A38" s="59" t="s">
        <v>64</v>
      </c>
      <c r="B38" s="75">
        <f>B34/B40</f>
        <v>0.0006340871979896942</v>
      </c>
    </row>
    <row r="39" spans="1:2" ht="12.75">
      <c r="A39" s="3"/>
      <c r="B39" s="12"/>
    </row>
    <row r="40" spans="1:2" ht="12.75">
      <c r="A40" s="3" t="s">
        <v>65</v>
      </c>
      <c r="B40" s="11">
        <v>102273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rightToLeft="1" zoomScalePageLayoutView="0" workbookViewId="0" topLeftCell="A1">
      <selection activeCell="A40" sqref="A40"/>
    </sheetView>
  </sheetViews>
  <sheetFormatPr defaultColWidth="9.140625" defaultRowHeight="12.75"/>
  <cols>
    <col min="1" max="1" width="72.140625" style="0" bestFit="1" customWidth="1"/>
    <col min="2" max="2" width="14.00390625" style="7" bestFit="1" customWidth="1"/>
  </cols>
  <sheetData>
    <row r="1" ht="12.75">
      <c r="A1" s="1" t="s">
        <v>36</v>
      </c>
    </row>
    <row r="2" ht="12.75">
      <c r="A2" s="2" t="s">
        <v>114</v>
      </c>
    </row>
    <row r="4" ht="12.75">
      <c r="A4" s="1" t="s">
        <v>35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1447.04</v>
      </c>
    </row>
    <row r="8" spans="1:3" ht="12.75">
      <c r="A8" s="59" t="s">
        <v>88</v>
      </c>
      <c r="B8" s="11">
        <v>1447.04</v>
      </c>
      <c r="C8" s="84"/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4" ht="12.75">
      <c r="A11" s="61" t="s">
        <v>53</v>
      </c>
      <c r="B11" s="74">
        <f>SUM(B12:B13)</f>
        <v>496.46</v>
      </c>
      <c r="D11" s="87"/>
    </row>
    <row r="12" spans="1:4" ht="12.75">
      <c r="A12" s="62" t="s">
        <v>1</v>
      </c>
      <c r="B12" s="11">
        <v>0</v>
      </c>
      <c r="D12" s="87"/>
    </row>
    <row r="13" spans="1:4" ht="12.75">
      <c r="A13" s="62" t="s">
        <v>2</v>
      </c>
      <c r="B13" s="11">
        <v>496.46</v>
      </c>
      <c r="C13" s="8"/>
      <c r="D13" s="87"/>
    </row>
    <row r="14" spans="1:4" ht="12.75">
      <c r="A14" s="5"/>
      <c r="B14" s="12"/>
      <c r="C14" s="8"/>
      <c r="D14" s="87"/>
    </row>
    <row r="15" spans="1:4" ht="12.75">
      <c r="A15" s="58" t="s">
        <v>54</v>
      </c>
      <c r="B15" s="74">
        <f>SUM(B16:B18)</f>
        <v>0</v>
      </c>
      <c r="C15" s="9"/>
      <c r="D15" s="87"/>
    </row>
    <row r="16" spans="1:4" ht="12.75">
      <c r="A16" s="59" t="s">
        <v>80</v>
      </c>
      <c r="B16" s="11"/>
      <c r="D16" s="87"/>
    </row>
    <row r="17" spans="1:4" ht="12.75">
      <c r="A17" s="59" t="s">
        <v>57</v>
      </c>
      <c r="B17" s="11"/>
      <c r="D17" s="87"/>
    </row>
    <row r="18" spans="1:4" ht="12.75">
      <c r="A18" s="59" t="s">
        <v>58</v>
      </c>
      <c r="B18" s="11"/>
      <c r="D18" s="87"/>
    </row>
    <row r="19" spans="1:4" ht="12.75">
      <c r="A19" s="6"/>
      <c r="B19" s="12"/>
      <c r="C19" s="8"/>
      <c r="D19" s="87"/>
    </row>
    <row r="20" spans="1:4" ht="12.75">
      <c r="A20" s="64" t="s">
        <v>55</v>
      </c>
      <c r="B20" s="74">
        <f>SUM(B21:B28)</f>
        <v>1820.45</v>
      </c>
      <c r="D20" s="87"/>
    </row>
    <row r="21" spans="1:4" ht="12.75">
      <c r="A21" s="59" t="s">
        <v>46</v>
      </c>
      <c r="B21" s="11">
        <v>909.35</v>
      </c>
      <c r="D21" s="87"/>
    </row>
    <row r="22" spans="1:4" ht="12.75">
      <c r="A22" s="59" t="s">
        <v>47</v>
      </c>
      <c r="B22" s="11">
        <v>265.07</v>
      </c>
      <c r="D22" s="87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145.64</v>
      </c>
    </row>
    <row r="26" spans="1:2" ht="12.75">
      <c r="A26" s="59" t="s">
        <v>50</v>
      </c>
      <c r="B26" s="11">
        <v>376.72</v>
      </c>
    </row>
    <row r="27" spans="1:2" ht="12.75">
      <c r="A27" s="59" t="s">
        <v>4</v>
      </c>
      <c r="B27" s="11">
        <v>4.43</v>
      </c>
    </row>
    <row r="28" spans="1:2" ht="12.75">
      <c r="A28" s="59" t="s">
        <v>51</v>
      </c>
      <c r="B28" s="11">
        <v>119.24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3763.95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76</v>
      </c>
      <c r="B37" s="76">
        <f>(B16+B20+B32)/B40</f>
        <v>0.0011966953079446843</v>
      </c>
    </row>
    <row r="38" spans="1:2" ht="12.75">
      <c r="A38" s="59" t="s">
        <v>64</v>
      </c>
      <c r="B38" s="76">
        <f>B34/B40</f>
        <v>0.00247427905426592</v>
      </c>
    </row>
    <row r="39" spans="1:2" ht="12.75">
      <c r="A39" s="3"/>
      <c r="B39" s="12"/>
    </row>
    <row r="40" spans="1:2" ht="12.75">
      <c r="A40" s="3" t="s">
        <v>65</v>
      </c>
      <c r="B40" s="11">
        <v>1521231</v>
      </c>
    </row>
  </sheetData>
  <sheetProtection/>
  <mergeCells count="2"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F41" sqref="F41"/>
    </sheetView>
  </sheetViews>
  <sheetFormatPr defaultColWidth="9.140625" defaultRowHeight="12.75"/>
  <cols>
    <col min="1" max="1" width="69.5742187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78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5.44</v>
      </c>
    </row>
    <row r="8" spans="1:2" ht="12.75">
      <c r="A8" s="59" t="s">
        <v>88</v>
      </c>
      <c r="B8" s="11">
        <v>5.44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0.092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0.092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7.18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4.56</v>
      </c>
    </row>
    <row r="26" spans="1:2" ht="12.75">
      <c r="A26" s="59" t="s">
        <v>50</v>
      </c>
      <c r="B26" s="11">
        <v>1.2</v>
      </c>
    </row>
    <row r="27" spans="1:2" ht="12.75">
      <c r="A27" s="59" t="s">
        <v>4</v>
      </c>
      <c r="B27" s="11">
        <v>1.42</v>
      </c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12.712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0.0005284074183102737</v>
      </c>
    </row>
    <row r="38" spans="1:2" ht="12.75">
      <c r="A38" s="59" t="s">
        <v>64</v>
      </c>
      <c r="B38" s="75">
        <f>B34/B40</f>
        <v>0.0009355313511922284</v>
      </c>
    </row>
    <row r="39" spans="1:2" ht="12.75">
      <c r="A39" s="3"/>
      <c r="B39" s="12"/>
    </row>
    <row r="40" spans="1:2" ht="12.75">
      <c r="A40" s="3" t="s">
        <v>65</v>
      </c>
      <c r="B40" s="11">
        <v>13588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G38" sqref="G38"/>
    </sheetView>
  </sheetViews>
  <sheetFormatPr defaultColWidth="9.140625" defaultRowHeight="12.75"/>
  <cols>
    <col min="1" max="1" width="69.8515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79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17.86</v>
      </c>
    </row>
    <row r="8" spans="1:2" ht="12.75">
      <c r="A8" s="59" t="s">
        <v>88</v>
      </c>
      <c r="B8" s="11">
        <v>17.86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0.81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0.81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18.669999999999998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6">
        <f>(B16+B20+B32)/B40</f>
        <v>0</v>
      </c>
    </row>
    <row r="38" spans="1:2" ht="12.75">
      <c r="A38" s="59" t="s">
        <v>64</v>
      </c>
      <c r="B38" s="76">
        <f>B34/B40</f>
        <v>0.0003544846965899597</v>
      </c>
    </row>
    <row r="39" spans="1:2" ht="12.75">
      <c r="A39" s="3"/>
      <c r="B39" s="12"/>
    </row>
    <row r="40" spans="1:2" ht="12.75">
      <c r="A40" s="3" t="s">
        <v>65</v>
      </c>
      <c r="B40" s="11">
        <v>52668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2.0039062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100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424.09</v>
      </c>
    </row>
    <row r="8" spans="1:2" ht="12.75">
      <c r="A8" s="59" t="s">
        <v>88</v>
      </c>
      <c r="B8" s="11">
        <v>424.09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5.28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5.28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92.97999999999999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92.1</v>
      </c>
    </row>
    <row r="26" spans="1:2" ht="12.75">
      <c r="A26" s="59" t="s">
        <v>50</v>
      </c>
      <c r="B26" s="11">
        <v>0.88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522.3499999999999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0.00013967714120040017</v>
      </c>
    </row>
    <row r="38" spans="1:2" ht="12.75">
      <c r="A38" s="59" t="s">
        <v>64</v>
      </c>
      <c r="B38" s="75">
        <f>B34/B40</f>
        <v>0.0007846886933322115</v>
      </c>
    </row>
    <row r="39" spans="1:2" ht="12.75">
      <c r="A39" s="3"/>
      <c r="B39" s="12"/>
    </row>
    <row r="40" spans="1:2" ht="12.75">
      <c r="A40" s="3" t="s">
        <v>65</v>
      </c>
      <c r="B40" s="11">
        <v>665678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69.5742187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99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40.3</v>
      </c>
    </row>
    <row r="8" spans="1:2" ht="12.75">
      <c r="A8" s="59" t="s">
        <v>88</v>
      </c>
      <c r="B8" s="11">
        <v>40.3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0.43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0.43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19.183999999999997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19.15</v>
      </c>
    </row>
    <row r="26" spans="1:2" ht="12.75">
      <c r="A26" s="59" t="s">
        <v>50</v>
      </c>
      <c r="B26" s="11">
        <v>0.034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59.913999999999994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0.0003222143840908327</v>
      </c>
    </row>
    <row r="38" spans="1:2" ht="12.75">
      <c r="A38" s="59" t="s">
        <v>64</v>
      </c>
      <c r="B38" s="75">
        <f>B34/B40</f>
        <v>0.0010063152944338068</v>
      </c>
    </row>
    <row r="39" spans="1:2" ht="12.75">
      <c r="A39" s="3"/>
      <c r="B39" s="12"/>
    </row>
    <row r="40" spans="1:2" ht="12.75">
      <c r="A40" s="3" t="s">
        <v>65</v>
      </c>
      <c r="B40" s="11">
        <v>59538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69.8515625" style="0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98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46.69</v>
      </c>
    </row>
    <row r="8" spans="1:2" ht="12.75">
      <c r="A8" s="59" t="s">
        <v>88</v>
      </c>
      <c r="B8" s="11">
        <v>46.69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0.15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0.15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46.839999999999996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6">
        <f>(B16+B20+B32)/B40</f>
        <v>0</v>
      </c>
    </row>
    <row r="38" spans="1:2" ht="12.75">
      <c r="A38" s="59" t="s">
        <v>64</v>
      </c>
      <c r="B38" s="76">
        <f>B34/B40</f>
        <v>0.00017391691791299697</v>
      </c>
    </row>
    <row r="39" spans="1:2" ht="12.75">
      <c r="A39" s="3"/>
      <c r="B39" s="12"/>
    </row>
    <row r="40" spans="1:2" ht="12.75">
      <c r="A40" s="3" t="s">
        <v>65</v>
      </c>
      <c r="B40" s="11">
        <v>269324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69.8515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'נספח 1 מצרפי '!A2</f>
        <v>ביום ה-31.12.17</v>
      </c>
    </row>
    <row r="4" ht="12.75">
      <c r="A4" s="1" t="s">
        <v>112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2.94</v>
      </c>
    </row>
    <row r="8" spans="1:2" ht="12.75">
      <c r="A8" s="59" t="s">
        <v>88</v>
      </c>
      <c r="B8" s="11">
        <v>2.94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/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0.12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0.026</v>
      </c>
    </row>
    <row r="26" spans="1:2" ht="12.75">
      <c r="A26" s="59" t="s">
        <v>50</v>
      </c>
      <c r="B26" s="11">
        <v>0.094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3.06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6">
        <f>(B16+B20+B32)/B40</f>
        <v>0.00039999999999999996</v>
      </c>
    </row>
    <row r="38" spans="1:2" ht="12.75">
      <c r="A38" s="59" t="s">
        <v>64</v>
      </c>
      <c r="B38" s="76">
        <f>B34/B40</f>
        <v>0.0102</v>
      </c>
    </row>
    <row r="39" spans="1:2" ht="12.75">
      <c r="A39" s="3"/>
      <c r="B39" s="12"/>
    </row>
    <row r="40" spans="1:2" ht="12.75">
      <c r="A40" s="3" t="s">
        <v>65</v>
      </c>
      <c r="B40" s="11">
        <v>300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</sheetPr>
  <dimension ref="A1:E45"/>
  <sheetViews>
    <sheetView rightToLeft="1" zoomScalePageLayoutView="0" workbookViewId="0" topLeftCell="A16">
      <selection activeCell="I58" sqref="I58"/>
    </sheetView>
  </sheetViews>
  <sheetFormatPr defaultColWidth="9.140625" defaultRowHeight="12.75"/>
  <cols>
    <col min="1" max="1" width="9.140625" style="15" customWidth="1"/>
    <col min="2" max="2" width="46.421875" style="15" bestFit="1" customWidth="1"/>
    <col min="3" max="3" width="15.421875" style="15" customWidth="1"/>
    <col min="4" max="4" width="9.140625" style="15" customWidth="1"/>
    <col min="5" max="5" width="10.28125" style="15" bestFit="1" customWidth="1"/>
    <col min="6" max="16384" width="9.140625" style="15" customWidth="1"/>
  </cols>
  <sheetData>
    <row r="1" spans="1:3" ht="12.75">
      <c r="A1" s="13" t="s">
        <v>37</v>
      </c>
      <c r="B1" s="13"/>
      <c r="C1" s="2" t="s">
        <v>115</v>
      </c>
    </row>
    <row r="2" ht="12.75">
      <c r="B2" s="14"/>
    </row>
    <row r="3" spans="1:4" ht="12.75">
      <c r="A3" s="13" t="s">
        <v>5</v>
      </c>
      <c r="D3" s="16"/>
    </row>
    <row r="4" spans="1:4" ht="12.75">
      <c r="A4" s="95"/>
      <c r="B4" s="95"/>
      <c r="C4" s="97" t="s">
        <v>0</v>
      </c>
      <c r="D4" s="16"/>
    </row>
    <row r="5" spans="1:4" ht="12.75">
      <c r="A5" s="96"/>
      <c r="B5" s="96"/>
      <c r="C5" s="98"/>
      <c r="D5" s="16"/>
    </row>
    <row r="6" spans="1:4" ht="12.75">
      <c r="A6" s="17" t="s">
        <v>6</v>
      </c>
      <c r="B6" s="18"/>
      <c r="C6" s="77">
        <v>0</v>
      </c>
      <c r="D6" s="16"/>
    </row>
    <row r="7" spans="1:4" ht="12.75">
      <c r="A7" s="17" t="s">
        <v>7</v>
      </c>
      <c r="B7" s="20"/>
      <c r="C7" s="21">
        <v>0</v>
      </c>
      <c r="D7" s="16"/>
    </row>
    <row r="8" spans="1:4" ht="12.75">
      <c r="A8" s="22" t="s">
        <v>8</v>
      </c>
      <c r="B8" s="20"/>
      <c r="C8" s="23">
        <v>0</v>
      </c>
      <c r="D8" s="16"/>
    </row>
    <row r="9" spans="1:4" ht="12.75">
      <c r="A9" s="17" t="s">
        <v>10</v>
      </c>
      <c r="B9" s="20"/>
      <c r="C9" s="24">
        <f>SUM(C10:C14)</f>
        <v>4943.49</v>
      </c>
      <c r="D9" s="16"/>
    </row>
    <row r="10" spans="1:5" ht="12.75">
      <c r="A10" s="22" t="s">
        <v>8</v>
      </c>
      <c r="B10" s="25" t="s">
        <v>82</v>
      </c>
      <c r="C10" s="26">
        <v>2605.18</v>
      </c>
      <c r="D10" s="16"/>
      <c r="E10" s="88"/>
    </row>
    <row r="11" spans="1:4" ht="12.75">
      <c r="A11" s="22" t="s">
        <v>11</v>
      </c>
      <c r="B11" s="25" t="s">
        <v>111</v>
      </c>
      <c r="C11" s="26">
        <v>950.11</v>
      </c>
      <c r="D11" s="16"/>
    </row>
    <row r="12" spans="1:4" ht="12.75">
      <c r="A12" s="22" t="s">
        <v>12</v>
      </c>
      <c r="B12" s="25" t="s">
        <v>119</v>
      </c>
      <c r="C12" s="26">
        <v>560.16</v>
      </c>
      <c r="D12" s="16"/>
    </row>
    <row r="13" spans="1:4" ht="12.75">
      <c r="A13" s="22" t="s">
        <v>15</v>
      </c>
      <c r="B13" s="25" t="s">
        <v>110</v>
      </c>
      <c r="C13" s="26">
        <v>191.85</v>
      </c>
      <c r="D13" s="16"/>
    </row>
    <row r="14" spans="1:4" ht="12.75">
      <c r="A14" s="22" t="s">
        <v>92</v>
      </c>
      <c r="B14" s="25" t="s">
        <v>9</v>
      </c>
      <c r="C14" s="26">
        <v>636.19</v>
      </c>
      <c r="D14" s="16"/>
    </row>
    <row r="15" spans="1:4" ht="12.75">
      <c r="A15" s="17" t="s">
        <v>13</v>
      </c>
      <c r="B15" s="25"/>
      <c r="C15" s="78">
        <f>C9+C7</f>
        <v>4943.49</v>
      </c>
      <c r="D15" s="16"/>
    </row>
    <row r="16" spans="1:4" ht="12.75">
      <c r="A16" s="17"/>
      <c r="B16" s="17"/>
      <c r="C16" s="24"/>
      <c r="D16" s="16"/>
    </row>
    <row r="17" spans="1:4" ht="12.75">
      <c r="A17" s="17" t="s">
        <v>14</v>
      </c>
      <c r="B17" s="19"/>
      <c r="C17" s="24"/>
      <c r="D17" s="16"/>
    </row>
    <row r="18" spans="1:4" ht="12.75">
      <c r="A18" s="17" t="s">
        <v>7</v>
      </c>
      <c r="B18" s="27"/>
      <c r="C18" s="24">
        <v>0</v>
      </c>
      <c r="D18" s="16"/>
    </row>
    <row r="19" spans="1:4" ht="12.75">
      <c r="A19" s="22" t="s">
        <v>8</v>
      </c>
      <c r="B19" s="20"/>
      <c r="C19" s="23">
        <v>0</v>
      </c>
      <c r="D19" s="16"/>
    </row>
    <row r="20" spans="1:4" ht="12.75">
      <c r="A20" s="17" t="s">
        <v>10</v>
      </c>
      <c r="B20" s="27"/>
      <c r="C20" s="24">
        <f>SUM(C21:C25)</f>
        <v>1237</v>
      </c>
      <c r="D20" s="16"/>
    </row>
    <row r="21" spans="1:4" ht="12.75">
      <c r="A21" s="22" t="s">
        <v>8</v>
      </c>
      <c r="B21" s="28" t="s">
        <v>82</v>
      </c>
      <c r="C21" s="26">
        <v>1219.44</v>
      </c>
      <c r="D21" s="16"/>
    </row>
    <row r="22" spans="1:4" ht="12.75">
      <c r="A22" s="22" t="s">
        <v>11</v>
      </c>
      <c r="B22" s="29" t="s">
        <v>110</v>
      </c>
      <c r="C22" s="26">
        <v>7</v>
      </c>
      <c r="D22" s="16"/>
    </row>
    <row r="23" spans="1:4" ht="12.75">
      <c r="A23" s="22" t="s">
        <v>12</v>
      </c>
      <c r="B23" s="29" t="s">
        <v>9</v>
      </c>
      <c r="C23" s="26">
        <v>10.56</v>
      </c>
      <c r="D23" s="16"/>
    </row>
    <row r="24" spans="1:4" ht="12.75">
      <c r="A24" s="22"/>
      <c r="B24" s="29"/>
      <c r="C24" s="81"/>
      <c r="D24" s="16"/>
    </row>
    <row r="25" spans="1:4" ht="12.75">
      <c r="A25" s="22"/>
      <c r="B25" s="29"/>
      <c r="C25" s="81"/>
      <c r="D25" s="16"/>
    </row>
    <row r="26" spans="1:4" ht="12.75">
      <c r="A26" s="17" t="s">
        <v>16</v>
      </c>
      <c r="B26" s="19"/>
      <c r="C26" s="54">
        <f>C20+C18</f>
        <v>1237</v>
      </c>
      <c r="D26" s="16"/>
    </row>
    <row r="27" spans="1:4" ht="12.75">
      <c r="A27" s="30"/>
      <c r="B27" s="31"/>
      <c r="C27" s="28"/>
      <c r="D27" s="16"/>
    </row>
    <row r="28" spans="1:4" ht="12.75">
      <c r="A28" s="17" t="s">
        <v>17</v>
      </c>
      <c r="B28" s="27"/>
      <c r="C28" s="24">
        <f>SUM(C29:C29)</f>
        <v>0</v>
      </c>
      <c r="D28" s="16"/>
    </row>
    <row r="29" spans="1:4" ht="12.75">
      <c r="A29" s="22" t="s">
        <v>8</v>
      </c>
      <c r="B29" s="79" t="s">
        <v>96</v>
      </c>
      <c r="C29" s="23"/>
      <c r="D29" s="16"/>
    </row>
    <row r="30" spans="1:4" ht="12.75">
      <c r="A30" s="17" t="s">
        <v>18</v>
      </c>
      <c r="B30" s="27"/>
      <c r="C30" s="80">
        <f>C28</f>
        <v>0</v>
      </c>
      <c r="D30" s="16"/>
    </row>
    <row r="31" spans="1:4" ht="12.75">
      <c r="A31" s="17"/>
      <c r="B31" s="17"/>
      <c r="C31" s="24"/>
      <c r="D31" s="16"/>
    </row>
    <row r="32" spans="1:4" ht="12.75">
      <c r="A32" s="17" t="s">
        <v>19</v>
      </c>
      <c r="B32" s="27"/>
      <c r="C32" s="24">
        <f>SUM(C33)</f>
        <v>0</v>
      </c>
      <c r="D32" s="16"/>
    </row>
    <row r="33" spans="1:4" ht="12.75">
      <c r="A33" s="22" t="s">
        <v>8</v>
      </c>
      <c r="B33" s="25" t="s">
        <v>95</v>
      </c>
      <c r="C33" s="23"/>
      <c r="D33" s="16"/>
    </row>
    <row r="34" spans="1:4" ht="12.75">
      <c r="A34" s="17"/>
      <c r="B34" s="17"/>
      <c r="C34" s="80">
        <f>C33</f>
        <v>0</v>
      </c>
      <c r="D34" s="16"/>
    </row>
    <row r="35" spans="1:4" ht="12.75">
      <c r="A35" s="17" t="s">
        <v>66</v>
      </c>
      <c r="B35" s="17"/>
      <c r="C35" s="24"/>
      <c r="D35" s="16"/>
    </row>
    <row r="36" spans="1:4" ht="12.75">
      <c r="A36" s="67">
        <v>1</v>
      </c>
      <c r="B36" s="25" t="s">
        <v>9</v>
      </c>
      <c r="C36" s="23"/>
      <c r="D36" s="16"/>
    </row>
    <row r="37" spans="1:4" ht="12.75">
      <c r="A37" s="17"/>
      <c r="B37" s="17"/>
      <c r="C37" s="23"/>
      <c r="D37" s="16"/>
    </row>
    <row r="38" spans="1:4" ht="12.75">
      <c r="A38" s="17" t="s">
        <v>67</v>
      </c>
      <c r="B38" s="17"/>
      <c r="C38" s="23"/>
      <c r="D38" s="16"/>
    </row>
    <row r="39" spans="1:4" ht="12.75">
      <c r="A39" s="17"/>
      <c r="B39" s="17"/>
      <c r="C39" s="68"/>
      <c r="D39" s="16"/>
    </row>
    <row r="40" spans="1:4" ht="12.75">
      <c r="A40" s="17" t="s">
        <v>68</v>
      </c>
      <c r="B40" s="17"/>
      <c r="C40" s="68"/>
      <c r="D40" s="16"/>
    </row>
    <row r="41" spans="1:3" ht="12.75">
      <c r="A41" s="67">
        <v>1</v>
      </c>
      <c r="B41" s="25" t="s">
        <v>9</v>
      </c>
      <c r="C41" s="23"/>
    </row>
    <row r="42" spans="1:3" ht="12.75">
      <c r="A42" s="17" t="s">
        <v>69</v>
      </c>
      <c r="B42" s="25"/>
      <c r="C42" s="23"/>
    </row>
    <row r="43" spans="1:3" ht="12.75">
      <c r="A43" s="67"/>
      <c r="B43" s="25"/>
      <c r="C43" s="24"/>
    </row>
    <row r="44" spans="1:3" ht="12.75">
      <c r="A44" s="17" t="s">
        <v>20</v>
      </c>
      <c r="B44" s="25"/>
      <c r="C44" s="23">
        <f>C30+C26+C15+C32</f>
        <v>6180.49</v>
      </c>
    </row>
    <row r="45" spans="1:3" ht="12.75">
      <c r="A45" s="17" t="s">
        <v>70</v>
      </c>
      <c r="B45" s="25"/>
      <c r="C45" s="23">
        <f>'נספח 1 מצרפי '!B40</f>
        <v>6009069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</sheetPr>
  <dimension ref="A2:F54"/>
  <sheetViews>
    <sheetView rightToLeft="1" zoomScalePageLayoutView="0" workbookViewId="0" topLeftCell="A22">
      <selection activeCell="C54" sqref="C54"/>
    </sheetView>
  </sheetViews>
  <sheetFormatPr defaultColWidth="9.140625" defaultRowHeight="12.75"/>
  <cols>
    <col min="1" max="1" width="9.140625" style="15" customWidth="1"/>
    <col min="2" max="2" width="42.57421875" style="15" customWidth="1"/>
    <col min="3" max="3" width="13.7109375" style="15" customWidth="1"/>
    <col min="4" max="4" width="9.140625" style="16" customWidth="1"/>
    <col min="5" max="16384" width="9.140625" style="15" customWidth="1"/>
  </cols>
  <sheetData>
    <row r="2" spans="1:3" ht="12.75">
      <c r="A2" s="13" t="s">
        <v>38</v>
      </c>
      <c r="C2" s="2" t="s">
        <v>115</v>
      </c>
    </row>
    <row r="4" ht="12.75">
      <c r="A4" s="13" t="s">
        <v>5</v>
      </c>
    </row>
    <row r="5" spans="1:3" ht="12.75">
      <c r="A5" s="33"/>
      <c r="B5" s="89"/>
      <c r="C5" s="99" t="s">
        <v>0</v>
      </c>
    </row>
    <row r="6" spans="1:3" ht="12.75">
      <c r="A6" s="34"/>
      <c r="B6" s="90"/>
      <c r="C6" s="99"/>
    </row>
    <row r="7" spans="1:3" ht="12.75">
      <c r="A7" s="30" t="s">
        <v>21</v>
      </c>
      <c r="B7" s="35"/>
      <c r="C7" s="36">
        <f>SUM(C8:C13)</f>
        <v>2286.62</v>
      </c>
    </row>
    <row r="8" spans="1:3" ht="12.75">
      <c r="A8" s="37" t="s">
        <v>8</v>
      </c>
      <c r="B8" s="38" t="s">
        <v>120</v>
      </c>
      <c r="C8" s="39">
        <v>818.38</v>
      </c>
    </row>
    <row r="9" spans="1:3" ht="12.75">
      <c r="A9" s="37" t="s">
        <v>11</v>
      </c>
      <c r="B9" s="38" t="s">
        <v>121</v>
      </c>
      <c r="C9" s="39">
        <v>506.19</v>
      </c>
    </row>
    <row r="10" spans="1:3" ht="12.75">
      <c r="A10" s="37" t="s">
        <v>12</v>
      </c>
      <c r="B10" s="38" t="s">
        <v>45</v>
      </c>
      <c r="C10" s="39">
        <v>174.94</v>
      </c>
    </row>
    <row r="11" spans="1:3" ht="12.75">
      <c r="A11" s="37" t="s">
        <v>15</v>
      </c>
      <c r="B11" s="38" t="s">
        <v>122</v>
      </c>
      <c r="C11" s="39">
        <v>357.04</v>
      </c>
    </row>
    <row r="12" spans="1:3" ht="12.75">
      <c r="A12" s="37" t="s">
        <v>92</v>
      </c>
      <c r="B12" s="38" t="s">
        <v>97</v>
      </c>
      <c r="C12" s="39">
        <v>343.53</v>
      </c>
    </row>
    <row r="13" spans="1:3" ht="12.75">
      <c r="A13" s="37" t="s">
        <v>15</v>
      </c>
      <c r="B13" s="38" t="s">
        <v>9</v>
      </c>
      <c r="C13" s="39">
        <v>86.54</v>
      </c>
    </row>
    <row r="14" spans="1:3" ht="12.75">
      <c r="A14" s="41" t="s">
        <v>3</v>
      </c>
      <c r="B14" s="42"/>
      <c r="C14" s="43">
        <f>C7</f>
        <v>2286.62</v>
      </c>
    </row>
    <row r="15" spans="1:3" ht="12.75">
      <c r="A15" s="44"/>
      <c r="B15" s="42"/>
      <c r="C15" s="45"/>
    </row>
    <row r="16" spans="1:3" ht="12.75">
      <c r="A16" s="41" t="s">
        <v>22</v>
      </c>
      <c r="B16" s="42"/>
      <c r="C16" s="45">
        <v>0</v>
      </c>
    </row>
    <row r="17" spans="1:3" ht="12.75">
      <c r="A17" s="47" t="s">
        <v>8</v>
      </c>
      <c r="B17" s="40" t="s">
        <v>9</v>
      </c>
      <c r="C17" s="48">
        <v>0</v>
      </c>
    </row>
    <row r="18" spans="1:3" ht="12.75">
      <c r="A18" s="30" t="s">
        <v>23</v>
      </c>
      <c r="B18" s="35"/>
      <c r="C18" s="49">
        <v>0</v>
      </c>
    </row>
    <row r="19" spans="1:3" ht="12.75">
      <c r="A19" s="34"/>
      <c r="B19" s="50"/>
      <c r="C19" s="45"/>
    </row>
    <row r="20" spans="1:3" ht="12.75">
      <c r="A20" s="51" t="s">
        <v>24</v>
      </c>
      <c r="B20" s="52"/>
      <c r="C20" s="45"/>
    </row>
    <row r="21" spans="1:3" ht="12.75">
      <c r="A21" s="53" t="s">
        <v>8</v>
      </c>
      <c r="B21" s="29"/>
      <c r="C21" s="54">
        <v>0</v>
      </c>
    </row>
    <row r="22" spans="1:3" ht="12.75">
      <c r="A22" s="37" t="s">
        <v>11</v>
      </c>
      <c r="B22" s="40"/>
      <c r="C22" s="39">
        <v>0</v>
      </c>
    </row>
    <row r="23" spans="1:3" ht="12.75">
      <c r="A23" s="41" t="s">
        <v>25</v>
      </c>
      <c r="B23" s="42"/>
      <c r="C23" s="45">
        <v>0</v>
      </c>
    </row>
    <row r="24" spans="1:3" ht="12.75">
      <c r="A24" s="33"/>
      <c r="B24" s="40"/>
      <c r="C24" s="45"/>
    </row>
    <row r="25" spans="1:3" ht="12.75">
      <c r="A25" s="41" t="s">
        <v>26</v>
      </c>
      <c r="B25" s="42"/>
      <c r="C25" s="45"/>
    </row>
    <row r="26" spans="1:3" ht="12.75">
      <c r="A26" s="55" t="s">
        <v>27</v>
      </c>
      <c r="B26" s="46" t="s">
        <v>28</v>
      </c>
      <c r="C26" s="45">
        <f>SUM(C27:C29)</f>
        <v>684.583</v>
      </c>
    </row>
    <row r="27" spans="1:3" ht="12.75">
      <c r="A27" s="37">
        <v>1</v>
      </c>
      <c r="B27" s="40" t="s">
        <v>83</v>
      </c>
      <c r="C27" s="39">
        <v>675.75</v>
      </c>
    </row>
    <row r="28" spans="1:3" ht="12.75">
      <c r="A28" s="37" t="s">
        <v>11</v>
      </c>
      <c r="B28" s="40" t="s">
        <v>109</v>
      </c>
      <c r="C28" s="39">
        <v>8.829</v>
      </c>
    </row>
    <row r="29" spans="1:3" ht="12.75">
      <c r="A29" s="37" t="s">
        <v>12</v>
      </c>
      <c r="B29" s="40" t="s">
        <v>9</v>
      </c>
      <c r="C29" s="39">
        <v>0.004</v>
      </c>
    </row>
    <row r="30" spans="1:3" ht="12.75">
      <c r="A30" s="55" t="s">
        <v>29</v>
      </c>
      <c r="B30" s="46" t="s">
        <v>81</v>
      </c>
      <c r="C30" s="45">
        <f>SUM(C31:C35)</f>
        <v>330.7</v>
      </c>
    </row>
    <row r="31" spans="1:3" ht="12.75">
      <c r="A31" s="69">
        <v>1</v>
      </c>
      <c r="B31" s="82" t="s">
        <v>91</v>
      </c>
      <c r="C31" s="39">
        <v>180</v>
      </c>
    </row>
    <row r="32" spans="1:3" ht="12.75">
      <c r="A32" s="53" t="s">
        <v>11</v>
      </c>
      <c r="B32" s="57" t="s">
        <v>90</v>
      </c>
      <c r="C32" s="39">
        <v>73.1</v>
      </c>
    </row>
    <row r="33" spans="1:3" ht="12.75">
      <c r="A33" s="53" t="s">
        <v>12</v>
      </c>
      <c r="B33" s="57" t="s">
        <v>117</v>
      </c>
      <c r="C33" s="39">
        <v>37.04</v>
      </c>
    </row>
    <row r="34" spans="1:6" ht="12.75">
      <c r="A34" s="53" t="s">
        <v>15</v>
      </c>
      <c r="B34" s="57" t="s">
        <v>116</v>
      </c>
      <c r="C34" s="39">
        <v>35.65</v>
      </c>
      <c r="F34" s="83"/>
    </row>
    <row r="35" spans="1:3" ht="12.75">
      <c r="A35" s="53" t="s">
        <v>92</v>
      </c>
      <c r="B35" s="56" t="s">
        <v>118</v>
      </c>
      <c r="C35" s="39">
        <v>4.91</v>
      </c>
    </row>
    <row r="36" spans="1:3" ht="12.75">
      <c r="A36" s="41" t="s">
        <v>71</v>
      </c>
      <c r="B36" s="41"/>
      <c r="C36" s="80">
        <f>C30+C26</f>
        <v>1015.2829999999999</v>
      </c>
    </row>
    <row r="37" spans="1:3" ht="12.75">
      <c r="A37" s="44"/>
      <c r="B37" s="44"/>
      <c r="C37" s="32"/>
    </row>
    <row r="38" spans="1:3" ht="12.75">
      <c r="A38" s="3" t="s">
        <v>72</v>
      </c>
      <c r="B38" s="46"/>
      <c r="C38" s="45">
        <v>0</v>
      </c>
    </row>
    <row r="39" spans="1:3" ht="12.75">
      <c r="A39" s="70" t="s">
        <v>73</v>
      </c>
      <c r="B39" s="46"/>
      <c r="C39" s="45">
        <f>SUM(C40:C43)</f>
        <v>549.2</v>
      </c>
    </row>
    <row r="40" spans="1:3" ht="12.75">
      <c r="A40" s="72">
        <v>1</v>
      </c>
      <c r="B40" s="40" t="s">
        <v>108</v>
      </c>
      <c r="C40" s="39">
        <v>212.32</v>
      </c>
    </row>
    <row r="41" spans="1:3" ht="12.75">
      <c r="A41" s="72">
        <v>2</v>
      </c>
      <c r="B41" s="40" t="s">
        <v>85</v>
      </c>
      <c r="C41" s="39">
        <v>180.38</v>
      </c>
    </row>
    <row r="42" spans="1:3" ht="12.75">
      <c r="A42" s="72">
        <v>3</v>
      </c>
      <c r="B42" s="40" t="s">
        <v>84</v>
      </c>
      <c r="C42" s="39">
        <v>124.55</v>
      </c>
    </row>
    <row r="43" spans="1:3" ht="12.75">
      <c r="A43" s="72">
        <v>4</v>
      </c>
      <c r="B43" s="40" t="s">
        <v>86</v>
      </c>
      <c r="C43" s="39">
        <v>31.95</v>
      </c>
    </row>
    <row r="44" spans="1:3" ht="12.75">
      <c r="A44" s="4" t="s">
        <v>74</v>
      </c>
      <c r="B44" s="68"/>
      <c r="C44" s="45">
        <f>SUM(C45:C50)</f>
        <v>1012.76</v>
      </c>
    </row>
    <row r="45" spans="1:3" ht="12.75">
      <c r="A45" s="72">
        <v>1</v>
      </c>
      <c r="B45" s="57" t="s">
        <v>107</v>
      </c>
      <c r="C45" s="71">
        <v>240.92</v>
      </c>
    </row>
    <row r="46" spans="1:3" ht="12.75">
      <c r="A46" s="72">
        <v>2</v>
      </c>
      <c r="B46" s="57" t="s">
        <v>87</v>
      </c>
      <c r="C46" s="39">
        <v>154.91</v>
      </c>
    </row>
    <row r="47" spans="1:3" ht="12.75">
      <c r="A47" s="72">
        <v>3</v>
      </c>
      <c r="B47" s="57" t="s">
        <v>93</v>
      </c>
      <c r="C47" s="39">
        <v>127.81</v>
      </c>
    </row>
    <row r="48" spans="1:3" ht="12.75">
      <c r="A48" s="72">
        <v>4</v>
      </c>
      <c r="B48" s="57" t="s">
        <v>9</v>
      </c>
      <c r="C48" s="39">
        <v>489.12</v>
      </c>
    </row>
    <row r="49" spans="1:3" ht="12.75">
      <c r="A49" s="72"/>
      <c r="B49" s="57"/>
      <c r="C49" s="39"/>
    </row>
    <row r="50" spans="1:3" ht="12.75">
      <c r="A50" s="73"/>
      <c r="B50" s="57"/>
      <c r="C50" s="39"/>
    </row>
    <row r="51" spans="1:3" ht="12.75">
      <c r="A51" s="51" t="s">
        <v>75</v>
      </c>
      <c r="B51" s="52"/>
      <c r="C51" s="80">
        <f>C44+C39</f>
        <v>1561.96</v>
      </c>
    </row>
    <row r="52" spans="1:3" ht="12.75">
      <c r="A52" s="34"/>
      <c r="B52" s="50"/>
      <c r="C52" s="45"/>
    </row>
    <row r="53" spans="1:3" ht="12.75">
      <c r="A53" s="51" t="s">
        <v>30</v>
      </c>
      <c r="B53" s="52"/>
      <c r="C53" s="39">
        <f>C51+C36+C14</f>
        <v>4863.862999999999</v>
      </c>
    </row>
    <row r="54" spans="1:3" ht="12.75">
      <c r="A54" s="51" t="s">
        <v>65</v>
      </c>
      <c r="B54" s="52"/>
      <c r="C54" s="39">
        <f>'נספח 1 מצרפי '!B40</f>
        <v>6009069</v>
      </c>
    </row>
  </sheetData>
  <sheetProtection/>
  <mergeCells count="2"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rightToLeft="1" zoomScalePageLayoutView="0" workbookViewId="0" topLeftCell="A1">
      <selection activeCell="A28" sqref="A28"/>
    </sheetView>
  </sheetViews>
  <sheetFormatPr defaultColWidth="9.140625" defaultRowHeight="12.75"/>
  <cols>
    <col min="1" max="1" width="61.57421875" style="0" bestFit="1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34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51.59</v>
      </c>
    </row>
    <row r="8" spans="1:2" ht="12.75">
      <c r="A8" s="59" t="s">
        <v>88</v>
      </c>
      <c r="B8" s="11">
        <v>51.59</v>
      </c>
    </row>
    <row r="9" spans="1:2" ht="22.5" customHeight="1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74">
        <f>SUM(B12:B13)</f>
        <v>18.56</v>
      </c>
    </row>
    <row r="12" spans="1:3" ht="12.75">
      <c r="A12" s="62" t="s">
        <v>1</v>
      </c>
      <c r="B12" s="11"/>
      <c r="C12" s="9"/>
    </row>
    <row r="13" spans="1:3" ht="12.75">
      <c r="A13" s="62" t="s">
        <v>2</v>
      </c>
      <c r="B13" s="11">
        <v>18.56</v>
      </c>
      <c r="C13" s="8"/>
    </row>
    <row r="14" spans="1:3" ht="12.75">
      <c r="A14" s="5"/>
      <c r="B14" s="12"/>
      <c r="C14" s="8"/>
    </row>
    <row r="15" spans="1:3" ht="12.75">
      <c r="A15" s="58" t="s">
        <v>54</v>
      </c>
      <c r="B15" s="12">
        <v>0</v>
      </c>
      <c r="C15" s="9"/>
    </row>
    <row r="16" spans="1:3" ht="12.75">
      <c r="A16" s="59" t="s">
        <v>80</v>
      </c>
      <c r="B16" s="11">
        <v>0</v>
      </c>
      <c r="C16" s="9"/>
    </row>
    <row r="17" spans="1:3" ht="12.75">
      <c r="A17" s="59" t="s">
        <v>57</v>
      </c>
      <c r="B17" s="11">
        <v>0</v>
      </c>
      <c r="C17" s="9"/>
    </row>
    <row r="18" spans="1:3" ht="12.75">
      <c r="A18" s="59" t="s">
        <v>58</v>
      </c>
      <c r="B18" s="11">
        <v>0</v>
      </c>
      <c r="C18" s="9"/>
    </row>
    <row r="19" spans="1:3" ht="12.75">
      <c r="A19" s="6"/>
      <c r="B19" s="12"/>
      <c r="C19" s="8"/>
    </row>
    <row r="20" spans="1:2" ht="12.75">
      <c r="A20" s="64" t="s">
        <v>55</v>
      </c>
      <c r="B20" s="74">
        <f>SUM(B21:B28)</f>
        <v>26.060999999999996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7.31</v>
      </c>
    </row>
    <row r="26" spans="1:2" ht="12.75">
      <c r="A26" s="59" t="s">
        <v>50</v>
      </c>
      <c r="B26" s="11">
        <v>14.54</v>
      </c>
    </row>
    <row r="27" spans="1:2" ht="12.75">
      <c r="A27" s="59" t="s">
        <v>4</v>
      </c>
      <c r="B27" s="11">
        <v>0.051</v>
      </c>
    </row>
    <row r="28" spans="1:2" ht="12.75">
      <c r="A28" s="59" t="s">
        <v>51</v>
      </c>
      <c r="B28" s="11">
        <v>4.16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96.211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76</v>
      </c>
      <c r="B37" s="75">
        <f>(B16+B20+B32)/B40</f>
        <v>0.000386151817333195</v>
      </c>
    </row>
    <row r="38" spans="1:2" ht="12.75">
      <c r="A38" s="59" t="s">
        <v>64</v>
      </c>
      <c r="B38" s="75">
        <f>B34/B40</f>
        <v>0.0014255804649646608</v>
      </c>
    </row>
    <row r="39" spans="1:2" ht="12.75">
      <c r="A39" s="3"/>
      <c r="B39" s="12"/>
    </row>
    <row r="40" spans="1:2" ht="12.75">
      <c r="A40" s="3" t="s">
        <v>65</v>
      </c>
      <c r="B40" s="11">
        <v>67489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61.57421875" style="0" bestFit="1" customWidth="1"/>
    <col min="2" max="2" width="12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31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436.78</v>
      </c>
    </row>
    <row r="8" spans="1:2" ht="12.75">
      <c r="A8" s="59" t="s">
        <v>88</v>
      </c>
      <c r="B8" s="11">
        <v>436.78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52.94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52.94</v>
      </c>
    </row>
    <row r="14" spans="1:2" ht="12.75">
      <c r="A14" s="5"/>
      <c r="B14" s="12"/>
    </row>
    <row r="15" spans="1:2" ht="12.75">
      <c r="A15" s="58" t="s">
        <v>54</v>
      </c>
      <c r="B15" s="12">
        <v>0</v>
      </c>
    </row>
    <row r="16" spans="1:2" ht="12.75">
      <c r="A16" s="59" t="s">
        <v>80</v>
      </c>
      <c r="B16" s="11">
        <v>0</v>
      </c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1.05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>
        <v>1.05</v>
      </c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490.77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3.856140260675082E-06</v>
      </c>
    </row>
    <row r="38" spans="1:2" ht="12.75">
      <c r="A38" s="59" t="s">
        <v>64</v>
      </c>
      <c r="B38" s="75">
        <f>B34/B40</f>
        <v>0.001802359957839533</v>
      </c>
    </row>
    <row r="39" spans="1:2" ht="12.75">
      <c r="A39" s="3"/>
      <c r="B39" s="12"/>
    </row>
    <row r="40" spans="1:4" ht="12.75">
      <c r="A40" s="3" t="s">
        <v>65</v>
      </c>
      <c r="B40" s="11">
        <v>272293</v>
      </c>
      <c r="D40" s="10"/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61.57421875" style="0" bestFit="1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32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86.09</v>
      </c>
    </row>
    <row r="8" spans="1:2" ht="12.75">
      <c r="A8" s="59" t="s">
        <v>88</v>
      </c>
      <c r="B8" s="11">
        <v>86.09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22.53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22.53</v>
      </c>
    </row>
    <row r="14" spans="1:2" ht="12.75">
      <c r="A14" s="5"/>
      <c r="B14" s="12"/>
    </row>
    <row r="15" spans="1:2" ht="12.75">
      <c r="A15" s="58" t="s">
        <v>54</v>
      </c>
      <c r="B15" s="12">
        <v>0</v>
      </c>
    </row>
    <row r="16" spans="1:2" ht="12.75">
      <c r="A16" s="59" t="s">
        <v>80</v>
      </c>
      <c r="B16" s="11">
        <v>0</v>
      </c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34.67000000000001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10.29</v>
      </c>
    </row>
    <row r="26" spans="1:2" ht="12.75">
      <c r="A26" s="59" t="s">
        <v>50</v>
      </c>
      <c r="B26" s="11">
        <v>23.66</v>
      </c>
    </row>
    <row r="27" spans="1:2" ht="12.75">
      <c r="A27" s="59" t="s">
        <v>4</v>
      </c>
      <c r="B27" s="11">
        <v>0.09</v>
      </c>
    </row>
    <row r="28" spans="1:2" ht="12.75">
      <c r="A28" s="59" t="s">
        <v>51</v>
      </c>
      <c r="B28" s="11">
        <v>0.63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143.29000000000002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0.0009489011139392947</v>
      </c>
    </row>
    <row r="38" spans="1:2" ht="12.75">
      <c r="A38" s="59" t="s">
        <v>64</v>
      </c>
      <c r="B38" s="75">
        <f>B34/B40</f>
        <v>0.0039217779237485295</v>
      </c>
    </row>
    <row r="39" spans="1:2" ht="12.75">
      <c r="A39" s="3"/>
      <c r="B39" s="12"/>
    </row>
    <row r="40" spans="1:2" ht="12.75">
      <c r="A40" s="3" t="s">
        <v>65</v>
      </c>
      <c r="B40" s="11">
        <v>36537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4">
      <selection activeCell="B41" sqref="B41"/>
    </sheetView>
  </sheetViews>
  <sheetFormatPr defaultColWidth="9.140625" defaultRowHeight="12.75"/>
  <cols>
    <col min="1" max="1" width="70.421875" style="0" customWidth="1"/>
    <col min="2" max="2" width="14.003906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33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1252.57</v>
      </c>
    </row>
    <row r="8" spans="1:2" ht="12.75">
      <c r="A8" s="59" t="s">
        <v>88</v>
      </c>
      <c r="B8" s="11">
        <v>1252.57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573.51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573.51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/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1784.76</v>
      </c>
    </row>
    <row r="21" spans="1:2" ht="12.75">
      <c r="A21" s="59" t="s">
        <v>46</v>
      </c>
      <c r="B21" s="11">
        <v>879.91</v>
      </c>
    </row>
    <row r="22" spans="1:2" ht="12.75">
      <c r="A22" s="59" t="s">
        <v>47</v>
      </c>
      <c r="B22" s="11">
        <v>178.52</v>
      </c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160.94</v>
      </c>
    </row>
    <row r="26" spans="1:2" ht="12.75">
      <c r="A26" s="59" t="s">
        <v>50</v>
      </c>
      <c r="B26" s="11">
        <v>407.63</v>
      </c>
    </row>
    <row r="27" spans="1:2" ht="12.75">
      <c r="A27" s="59" t="s">
        <v>4</v>
      </c>
      <c r="B27" s="11">
        <v>5.23</v>
      </c>
    </row>
    <row r="28" spans="1:2" ht="12.75">
      <c r="A28" s="59" t="s">
        <v>51</v>
      </c>
      <c r="B28" s="11">
        <v>152.53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3610.84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0.0010561747485255948</v>
      </c>
    </row>
    <row r="38" spans="1:2" ht="12.75">
      <c r="A38" s="59" t="s">
        <v>64</v>
      </c>
      <c r="B38" s="75">
        <f>B34/B40</f>
        <v>0.002136801602997691</v>
      </c>
    </row>
    <row r="39" spans="1:2" ht="12.75">
      <c r="A39" s="3"/>
      <c r="B39" s="12"/>
    </row>
    <row r="40" spans="1:2" ht="12.75">
      <c r="A40" s="3" t="s">
        <v>65</v>
      </c>
      <c r="B40" s="11">
        <v>1689834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101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2.26</v>
      </c>
    </row>
    <row r="8" spans="1:2" ht="12.75">
      <c r="A8" s="59" t="s">
        <v>88</v>
      </c>
      <c r="B8" s="11">
        <v>2.26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0.36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0.36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0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/>
    </row>
    <row r="26" spans="1:2" ht="12.75">
      <c r="A26" s="59" t="s">
        <v>50</v>
      </c>
      <c r="B26" s="11"/>
    </row>
    <row r="27" spans="1:2" ht="12.75">
      <c r="A27" s="59" t="s">
        <v>4</v>
      </c>
      <c r="B27" s="11"/>
    </row>
    <row r="28" spans="1:2" ht="12.75">
      <c r="A28" s="59" t="s">
        <v>51</v>
      </c>
      <c r="B28" s="11"/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2.6199999999999997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11">
        <f>(B16+B20+B32)/B40</f>
        <v>0</v>
      </c>
    </row>
    <row r="38" spans="1:2" ht="12.75">
      <c r="A38" s="59" t="s">
        <v>64</v>
      </c>
      <c r="B38" s="75">
        <f>B34/B40</f>
        <v>0.00014195156309259357</v>
      </c>
    </row>
    <row r="39" spans="1:2" ht="12.75">
      <c r="A39" s="3"/>
      <c r="B39" s="12"/>
    </row>
    <row r="40" spans="1:2" ht="12.75">
      <c r="A40" s="3" t="s">
        <v>65</v>
      </c>
      <c r="B40" s="11">
        <v>18457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102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119.2</v>
      </c>
    </row>
    <row r="8" spans="1:2" ht="12.75">
      <c r="A8" s="59" t="s">
        <v>88</v>
      </c>
      <c r="B8" s="11">
        <v>119.2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37.91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37.91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55.39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21.84</v>
      </c>
    </row>
    <row r="26" spans="1:2" ht="12.75">
      <c r="A26" s="59" t="s">
        <v>50</v>
      </c>
      <c r="B26" s="11">
        <v>29.87</v>
      </c>
    </row>
    <row r="27" spans="1:2" ht="12.75">
      <c r="A27" s="59" t="s">
        <v>4</v>
      </c>
      <c r="B27" s="11">
        <v>2.28</v>
      </c>
    </row>
    <row r="28" spans="1:2" ht="12.75">
      <c r="A28" s="59" t="s">
        <v>51</v>
      </c>
      <c r="B28" s="11">
        <v>1.4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212.5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0.0010161624685831698</v>
      </c>
    </row>
    <row r="38" spans="1:2" ht="12.75">
      <c r="A38" s="59" t="s">
        <v>64</v>
      </c>
      <c r="B38" s="75">
        <f>B34/B40</f>
        <v>0.0038984387899245994</v>
      </c>
    </row>
    <row r="39" spans="1:2" ht="12.75">
      <c r="A39" s="3"/>
      <c r="B39" s="12"/>
    </row>
    <row r="40" spans="1:2" ht="12.75">
      <c r="A40" s="3" t="s">
        <v>65</v>
      </c>
      <c r="B40" s="11">
        <v>54509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0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72.00390625" style="0" customWidth="1"/>
    <col min="2" max="2" width="11.28125" style="7" bestFit="1" customWidth="1"/>
  </cols>
  <sheetData>
    <row r="1" ht="12.75">
      <c r="A1" s="1" t="s">
        <v>36</v>
      </c>
    </row>
    <row r="2" ht="12.75">
      <c r="A2" s="2" t="str">
        <f>'קרן י'!A2</f>
        <v>ביום ה- 31.12.17</v>
      </c>
    </row>
    <row r="4" ht="12.75">
      <c r="A4" s="1" t="s">
        <v>103</v>
      </c>
    </row>
    <row r="5" spans="1:2" ht="12.75">
      <c r="A5" s="91"/>
      <c r="B5" s="93" t="s">
        <v>0</v>
      </c>
    </row>
    <row r="6" spans="1:2" ht="12.75">
      <c r="A6" s="92"/>
      <c r="B6" s="94"/>
    </row>
    <row r="7" spans="1:2" ht="12.75">
      <c r="A7" s="58" t="s">
        <v>52</v>
      </c>
      <c r="B7" s="60">
        <f>SUM(B8:B9)</f>
        <v>37.1</v>
      </c>
    </row>
    <row r="8" spans="1:2" ht="12.75">
      <c r="A8" s="59" t="s">
        <v>88</v>
      </c>
      <c r="B8" s="11">
        <v>37.1</v>
      </c>
    </row>
    <row r="9" spans="1:2" ht="12.75">
      <c r="A9" s="59" t="s">
        <v>89</v>
      </c>
      <c r="B9" s="11">
        <v>0</v>
      </c>
    </row>
    <row r="10" spans="1:2" ht="12.75">
      <c r="A10" s="63"/>
      <c r="B10" s="12"/>
    </row>
    <row r="11" spans="1:2" ht="12.75">
      <c r="A11" s="61" t="s">
        <v>53</v>
      </c>
      <c r="B11" s="12">
        <f>SUM(B12:B13)</f>
        <v>11.06</v>
      </c>
    </row>
    <row r="12" spans="1:2" ht="12.75">
      <c r="A12" s="62" t="s">
        <v>1</v>
      </c>
      <c r="B12" s="11">
        <v>0</v>
      </c>
    </row>
    <row r="13" spans="1:2" ht="12.75">
      <c r="A13" s="62" t="s">
        <v>2</v>
      </c>
      <c r="B13" s="11">
        <v>11.06</v>
      </c>
    </row>
    <row r="14" spans="1:2" ht="12.75">
      <c r="A14" s="5"/>
      <c r="B14" s="12"/>
    </row>
    <row r="15" spans="1:2" ht="12.75">
      <c r="A15" s="58" t="s">
        <v>54</v>
      </c>
      <c r="B15" s="12">
        <f>SUM(B16:B18)</f>
        <v>0</v>
      </c>
    </row>
    <row r="16" spans="1:2" ht="12.75">
      <c r="A16" s="59" t="s">
        <v>80</v>
      </c>
      <c r="B16" s="11"/>
    </row>
    <row r="17" spans="1:2" ht="12.75">
      <c r="A17" s="59" t="s">
        <v>57</v>
      </c>
      <c r="B17" s="11">
        <v>0</v>
      </c>
    </row>
    <row r="18" spans="1:2" ht="12.75">
      <c r="A18" s="59" t="s">
        <v>58</v>
      </c>
      <c r="B18" s="11">
        <v>0</v>
      </c>
    </row>
    <row r="19" spans="1:2" ht="12.75">
      <c r="A19" s="6"/>
      <c r="B19" s="12"/>
    </row>
    <row r="20" spans="1:2" ht="12.75">
      <c r="A20" s="64" t="s">
        <v>55</v>
      </c>
      <c r="B20" s="12">
        <f>SUM(B21:B28)</f>
        <v>14.269999999999998</v>
      </c>
    </row>
    <row r="21" spans="1:2" ht="12.75">
      <c r="A21" s="59" t="s">
        <v>46</v>
      </c>
      <c r="B21" s="11"/>
    </row>
    <row r="22" spans="1:2" ht="12.75">
      <c r="A22" s="59" t="s">
        <v>47</v>
      </c>
      <c r="B22" s="11"/>
    </row>
    <row r="23" spans="1:2" ht="12.75">
      <c r="A23" s="59" t="s">
        <v>48</v>
      </c>
      <c r="B23" s="11"/>
    </row>
    <row r="24" spans="1:2" ht="12.75">
      <c r="A24" s="59" t="s">
        <v>25</v>
      </c>
      <c r="B24" s="11"/>
    </row>
    <row r="25" spans="1:2" ht="12.75">
      <c r="A25" s="59" t="s">
        <v>49</v>
      </c>
      <c r="B25" s="11">
        <v>4.76</v>
      </c>
    </row>
    <row r="26" spans="1:2" ht="12.75">
      <c r="A26" s="59" t="s">
        <v>50</v>
      </c>
      <c r="B26" s="11">
        <v>8.52</v>
      </c>
    </row>
    <row r="27" spans="1:2" ht="12.75">
      <c r="A27" s="59" t="s">
        <v>4</v>
      </c>
      <c r="B27" s="11">
        <v>0.62</v>
      </c>
    </row>
    <row r="28" spans="1:2" ht="12.75">
      <c r="A28" s="59" t="s">
        <v>51</v>
      </c>
      <c r="B28" s="11">
        <v>0.37</v>
      </c>
    </row>
    <row r="29" spans="1:2" ht="12.75">
      <c r="A29" s="3"/>
      <c r="B29" s="12"/>
    </row>
    <row r="30" spans="1:2" ht="12.75">
      <c r="A30" s="64" t="s">
        <v>56</v>
      </c>
      <c r="B30" s="12">
        <v>0</v>
      </c>
    </row>
    <row r="31" spans="1:2" ht="12.75">
      <c r="A31" s="59" t="s">
        <v>59</v>
      </c>
      <c r="B31" s="11"/>
    </row>
    <row r="32" spans="1:2" ht="12.75">
      <c r="A32" s="59" t="s">
        <v>60</v>
      </c>
      <c r="B32" s="11"/>
    </row>
    <row r="33" spans="1:2" ht="12.75">
      <c r="A33" s="3"/>
      <c r="B33" s="4"/>
    </row>
    <row r="34" spans="1:2" ht="12.75">
      <c r="A34" s="64" t="s">
        <v>61</v>
      </c>
      <c r="B34" s="11">
        <f>B7+B11+B15+B20+B30</f>
        <v>62.43</v>
      </c>
    </row>
    <row r="35" spans="1:2" ht="12.75">
      <c r="A35" s="3"/>
      <c r="B35" s="12"/>
    </row>
    <row r="36" spans="1:2" ht="12.75">
      <c r="A36" s="64" t="s">
        <v>62</v>
      </c>
      <c r="B36" s="11"/>
    </row>
    <row r="37" spans="1:2" ht="25.5">
      <c r="A37" s="65" t="s">
        <v>94</v>
      </c>
      <c r="B37" s="75">
        <f>(B16+B20+B32)/B40</f>
        <v>0.0008143118009586851</v>
      </c>
    </row>
    <row r="38" spans="1:2" ht="12.75">
      <c r="A38" s="59" t="s">
        <v>64</v>
      </c>
      <c r="B38" s="75">
        <f>B34/B40</f>
        <v>0.003562542798447843</v>
      </c>
    </row>
    <row r="39" spans="1:2" ht="12.75">
      <c r="A39" s="3"/>
      <c r="B39" s="12"/>
    </row>
    <row r="40" spans="1:2" ht="12.75">
      <c r="A40" s="3" t="s">
        <v>65</v>
      </c>
      <c r="B40" s="11">
        <v>17524</v>
      </c>
    </row>
  </sheetData>
  <sheetProtection/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הוצאות ישירות בעד ניהול השקעות לכל השנה 31.12.17 באלפי שח</dc:title>
  <dc:subject/>
  <dc:creator>ILDINSUR</dc:creator>
  <cp:keywords/>
  <dc:description/>
  <cp:lastModifiedBy>לימור מזרחי שחר</cp:lastModifiedBy>
  <cp:lastPrinted>2018-03-07T11:05:05Z</cp:lastPrinted>
  <dcterms:created xsi:type="dcterms:W3CDTF">2009-06-24T05:53:42Z</dcterms:created>
  <dcterms:modified xsi:type="dcterms:W3CDTF">2018-03-07T11:07:39Z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FileInU">
    <vt:lpwstr>1</vt:lpwstr>
  </property>
  <property fmtid="{D5CDD505-2E9C-101B-9397-08002B2CF9AE}" pid="4" name="IsAccessib">
    <vt:lpwstr>כן</vt:lpwstr>
  </property>
</Properties>
</file>