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1.03.23\"/>
    </mc:Choice>
  </mc:AlternateContent>
  <workbookProtection workbookPassword="E19A" lockStructure="1"/>
  <bookViews>
    <workbookView xWindow="0" yWindow="0" windowWidth="21525" windowHeight="11325" tabRatio="514" activeTab="2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62913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B34" i="11" l="1"/>
  <c r="B6" i="11"/>
  <c r="B34" i="10"/>
  <c r="B6" i="10"/>
  <c r="B34" i="1"/>
  <c r="B6" i="1"/>
  <c r="N2" i="13" l="1"/>
  <c r="B2" i="11" l="1"/>
  <c r="B2" i="10"/>
  <c r="B2" i="1"/>
  <c r="O2" i="13"/>
  <c r="J3" i="13"/>
  <c r="K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K11" i="13"/>
  <c r="K15" i="13" s="1"/>
  <c r="K19" i="13" s="1"/>
  <c r="K10" i="13"/>
  <c r="K14" i="13" s="1"/>
  <c r="K18" i="13" s="1"/>
  <c r="K9" i="13"/>
  <c r="K13" i="13" s="1"/>
  <c r="K17" i="13" s="1"/>
  <c r="K8" i="13"/>
  <c r="K12" i="13" s="1"/>
  <c r="K16" i="13" s="1"/>
  <c r="M2" i="13"/>
  <c r="J4" i="13" l="1"/>
  <c r="J5" i="13"/>
  <c r="J6" i="13"/>
  <c r="J7" i="13"/>
  <c r="L2" i="13" l="1"/>
  <c r="B23" i="13" s="1"/>
  <c r="Y30" i="11" l="1"/>
  <c r="W30" i="11"/>
  <c r="U30" i="11"/>
  <c r="Y29" i="11"/>
  <c r="W29" i="11"/>
  <c r="U29" i="11"/>
  <c r="Y26" i="11"/>
  <c r="Y54" i="11" s="1"/>
  <c r="W26" i="11"/>
  <c r="U26" i="11"/>
  <c r="Y25" i="11"/>
  <c r="Y53" i="11" s="1"/>
  <c r="W25" i="11"/>
  <c r="U25" i="11"/>
  <c r="Y22" i="11"/>
  <c r="W22" i="11"/>
  <c r="U22" i="11"/>
  <c r="Y21" i="11"/>
  <c r="Y49" i="11" s="1"/>
  <c r="W21" i="11"/>
  <c r="U21" i="11"/>
  <c r="Y20" i="11"/>
  <c r="Y48" i="11" s="1"/>
  <c r="W20" i="11"/>
  <c r="U20" i="11"/>
  <c r="Y19" i="11"/>
  <c r="Y47" i="11" s="1"/>
  <c r="W19" i="11"/>
  <c r="U19" i="11"/>
  <c r="Y18" i="11"/>
  <c r="W18" i="11"/>
  <c r="U18" i="11"/>
  <c r="Y17" i="11"/>
  <c r="Y45" i="11" s="1"/>
  <c r="W17" i="11"/>
  <c r="U17" i="11"/>
  <c r="Y16" i="11"/>
  <c r="Y44" i="11" s="1"/>
  <c r="W16" i="11"/>
  <c r="U16" i="11"/>
  <c r="Y15" i="11"/>
  <c r="Y43" i="11" s="1"/>
  <c r="W15" i="11"/>
  <c r="U15" i="11"/>
  <c r="Y14" i="11"/>
  <c r="W14" i="11"/>
  <c r="U14" i="11"/>
  <c r="Y13" i="11"/>
  <c r="Y41" i="11" s="1"/>
  <c r="W13" i="11"/>
  <c r="U13" i="11"/>
  <c r="Y12" i="11"/>
  <c r="Y40" i="11" s="1"/>
  <c r="W12" i="11"/>
  <c r="U12" i="11"/>
  <c r="Y11" i="11"/>
  <c r="W11" i="11"/>
  <c r="U11" i="11"/>
  <c r="Y10" i="11"/>
  <c r="W10" i="11"/>
  <c r="U10" i="11"/>
  <c r="Y9" i="11"/>
  <c r="Y37" i="11" s="1"/>
  <c r="W9" i="11"/>
  <c r="U9" i="11"/>
  <c r="Y8" i="11"/>
  <c r="Y36" i="11" s="1"/>
  <c r="W8" i="11"/>
  <c r="U8" i="11"/>
  <c r="S30" i="11"/>
  <c r="S58" i="11" s="1"/>
  <c r="Q30" i="11"/>
  <c r="O30" i="11"/>
  <c r="S29" i="11"/>
  <c r="Q29" i="11"/>
  <c r="O29" i="11"/>
  <c r="S26" i="11"/>
  <c r="Q26" i="11"/>
  <c r="O26" i="11"/>
  <c r="S25" i="11"/>
  <c r="Q25" i="11"/>
  <c r="O25" i="11"/>
  <c r="S22" i="11"/>
  <c r="S50" i="11" s="1"/>
  <c r="Q22" i="11"/>
  <c r="O22" i="11"/>
  <c r="S21" i="11"/>
  <c r="S49" i="11" s="1"/>
  <c r="Q21" i="11"/>
  <c r="O21" i="11"/>
  <c r="S20" i="11"/>
  <c r="Q20" i="11"/>
  <c r="S19" i="11"/>
  <c r="S47" i="11" s="1"/>
  <c r="Q19" i="11"/>
  <c r="S18" i="11"/>
  <c r="S46" i="11" s="1"/>
  <c r="Q18" i="11"/>
  <c r="S17" i="11"/>
  <c r="S45" i="11" s="1"/>
  <c r="Q17" i="11"/>
  <c r="S16" i="11"/>
  <c r="Q16" i="11"/>
  <c r="S15" i="11"/>
  <c r="S43" i="11" s="1"/>
  <c r="Q15" i="11"/>
  <c r="S14" i="11"/>
  <c r="S42" i="11" s="1"/>
  <c r="Q14" i="11"/>
  <c r="S13" i="11"/>
  <c r="Q13" i="11"/>
  <c r="S12" i="11"/>
  <c r="Q12" i="11"/>
  <c r="S11" i="11"/>
  <c r="S39" i="11" s="1"/>
  <c r="Q11" i="11"/>
  <c r="S10" i="11"/>
  <c r="S38" i="11" s="1"/>
  <c r="Q10" i="11"/>
  <c r="S9" i="11"/>
  <c r="Q9" i="11"/>
  <c r="O9" i="11"/>
  <c r="S8" i="11"/>
  <c r="Q8" i="11"/>
  <c r="O8" i="11"/>
  <c r="M30" i="11"/>
  <c r="M58" i="11" s="1"/>
  <c r="K30" i="11"/>
  <c r="I30" i="11"/>
  <c r="M29" i="11"/>
  <c r="K29" i="11"/>
  <c r="I29" i="11"/>
  <c r="M26" i="11"/>
  <c r="M54" i="11" s="1"/>
  <c r="K26" i="11"/>
  <c r="I26" i="11"/>
  <c r="M25" i="11"/>
  <c r="M53" i="11" s="1"/>
  <c r="K25" i="11"/>
  <c r="I25" i="11"/>
  <c r="M22" i="11"/>
  <c r="K22" i="11"/>
  <c r="I22" i="11"/>
  <c r="M21" i="11"/>
  <c r="M49" i="11" s="1"/>
  <c r="K21" i="11"/>
  <c r="I21" i="11"/>
  <c r="M20" i="11"/>
  <c r="M48" i="11" s="1"/>
  <c r="K20" i="11"/>
  <c r="I20" i="11"/>
  <c r="M19" i="11"/>
  <c r="K19" i="11"/>
  <c r="I19" i="11"/>
  <c r="M18" i="11"/>
  <c r="K18" i="11"/>
  <c r="I18" i="11"/>
  <c r="M17" i="11"/>
  <c r="M45" i="11" s="1"/>
  <c r="K17" i="11"/>
  <c r="I17" i="11"/>
  <c r="M16" i="11"/>
  <c r="M44" i="11" s="1"/>
  <c r="K16" i="11"/>
  <c r="I16" i="11"/>
  <c r="M15" i="11"/>
  <c r="M43" i="11" s="1"/>
  <c r="K15" i="11"/>
  <c r="I15" i="11"/>
  <c r="M14" i="11"/>
  <c r="K14" i="11"/>
  <c r="I14" i="11"/>
  <c r="M13" i="11"/>
  <c r="M41" i="11" s="1"/>
  <c r="K13" i="11"/>
  <c r="I13" i="11"/>
  <c r="M12" i="11"/>
  <c r="M40" i="11" s="1"/>
  <c r="K12" i="11"/>
  <c r="I12" i="11"/>
  <c r="M11" i="11"/>
  <c r="K11" i="11"/>
  <c r="I11" i="11"/>
  <c r="M10" i="11"/>
  <c r="K10" i="11"/>
  <c r="I10" i="11"/>
  <c r="M9" i="11"/>
  <c r="M37" i="11" s="1"/>
  <c r="K9" i="11"/>
  <c r="I9" i="11"/>
  <c r="M8" i="11"/>
  <c r="M36" i="11" s="1"/>
  <c r="K8" i="11"/>
  <c r="I8" i="11"/>
  <c r="G30" i="11"/>
  <c r="G29" i="11"/>
  <c r="E30" i="11"/>
  <c r="E58" i="11" s="1"/>
  <c r="E29" i="11"/>
  <c r="E57" i="11" s="1"/>
  <c r="G26" i="11"/>
  <c r="G25" i="11"/>
  <c r="G53" i="11" s="1"/>
  <c r="E26" i="11"/>
  <c r="E54" i="11" s="1"/>
  <c r="E25" i="11"/>
  <c r="E53" i="11" s="1"/>
  <c r="G22" i="11"/>
  <c r="G50" i="11" s="1"/>
  <c r="G21" i="11"/>
  <c r="G49" i="11" s="1"/>
  <c r="G20" i="11"/>
  <c r="G48" i="11" s="1"/>
  <c r="G19" i="11"/>
  <c r="G47" i="11" s="1"/>
  <c r="G18" i="11"/>
  <c r="G46" i="11" s="1"/>
  <c r="G17" i="11"/>
  <c r="G45" i="11" s="1"/>
  <c r="G16" i="11"/>
  <c r="G15" i="11"/>
  <c r="G14" i="11"/>
  <c r="G42" i="11" s="1"/>
  <c r="G13" i="11"/>
  <c r="G41" i="11" s="1"/>
  <c r="G12" i="11"/>
  <c r="G40" i="11" s="1"/>
  <c r="G11" i="11"/>
  <c r="G39" i="11" s="1"/>
  <c r="G10" i="11"/>
  <c r="G38" i="11" s="1"/>
  <c r="G9" i="11"/>
  <c r="G37" i="11" s="1"/>
  <c r="G8" i="11"/>
  <c r="E22" i="11"/>
  <c r="E50" i="11" s="1"/>
  <c r="E21" i="11"/>
  <c r="E49" i="11" s="1"/>
  <c r="E20" i="11"/>
  <c r="E48" i="11" s="1"/>
  <c r="E19" i="11"/>
  <c r="E47" i="11" s="1"/>
  <c r="E18" i="11"/>
  <c r="E46" i="11" s="1"/>
  <c r="E17" i="11"/>
  <c r="E16" i="11"/>
  <c r="E44" i="11" s="1"/>
  <c r="E15" i="11"/>
  <c r="E14" i="11"/>
  <c r="E42" i="11" s="1"/>
  <c r="E13" i="11"/>
  <c r="E41" i="11" s="1"/>
  <c r="E12" i="11"/>
  <c r="E40" i="11" s="1"/>
  <c r="E11" i="11"/>
  <c r="E39" i="11" s="1"/>
  <c r="E10" i="11"/>
  <c r="E38" i="11" s="1"/>
  <c r="E9" i="11"/>
  <c r="E8" i="11"/>
  <c r="E36" i="11" s="1"/>
  <c r="C30" i="11"/>
  <c r="C29" i="11"/>
  <c r="C57" i="11" s="1"/>
  <c r="C26" i="11"/>
  <c r="C54" i="11" s="1"/>
  <c r="C25" i="11"/>
  <c r="C22" i="11"/>
  <c r="C50" i="11" s="1"/>
  <c r="C21" i="11"/>
  <c r="C49" i="11" s="1"/>
  <c r="C20" i="11"/>
  <c r="C48" i="11" s="1"/>
  <c r="C19" i="11"/>
  <c r="C47" i="11" s="1"/>
  <c r="C18" i="11"/>
  <c r="C46" i="11" s="1"/>
  <c r="C17" i="11"/>
  <c r="C45" i="11" s="1"/>
  <c r="C16" i="11"/>
  <c r="C44" i="11" s="1"/>
  <c r="C15" i="11"/>
  <c r="C43" i="11" s="1"/>
  <c r="C14" i="11"/>
  <c r="C42" i="11" s="1"/>
  <c r="C13" i="11"/>
  <c r="C41" i="11" s="1"/>
  <c r="C12" i="11"/>
  <c r="C40" i="11" s="1"/>
  <c r="C11" i="11"/>
  <c r="C39" i="11" s="1"/>
  <c r="C10" i="11"/>
  <c r="C38" i="11" s="1"/>
  <c r="C9" i="11"/>
  <c r="C37" i="11" s="1"/>
  <c r="C8" i="11"/>
  <c r="C36" i="11" s="1"/>
  <c r="Y58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G55" i="10" s="1"/>
  <c r="E53" i="10"/>
  <c r="E55" i="10" s="1"/>
  <c r="F54" i="10" s="1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 s="1"/>
  <c r="W31" i="10"/>
  <c r="U31" i="10"/>
  <c r="V31" i="10" s="1"/>
  <c r="S31" i="10"/>
  <c r="T30" i="10" s="1"/>
  <c r="Q31" i="10"/>
  <c r="R31" i="10" s="1"/>
  <c r="O31" i="10"/>
  <c r="P30" i="10" s="1"/>
  <c r="M31" i="10"/>
  <c r="N31" i="10" s="1"/>
  <c r="K31" i="10"/>
  <c r="L31" i="10" s="1"/>
  <c r="I31" i="10"/>
  <c r="J31" i="10" s="1"/>
  <c r="G31" i="10"/>
  <c r="H29" i="10" s="1"/>
  <c r="E31" i="10"/>
  <c r="F31" i="10" s="1"/>
  <c r="C31" i="10"/>
  <c r="D31" i="10" s="1"/>
  <c r="Y27" i="10"/>
  <c r="Z25" i="10" s="1"/>
  <c r="W27" i="10"/>
  <c r="X25" i="10" s="1"/>
  <c r="U27" i="10"/>
  <c r="V25" i="10" s="1"/>
  <c r="S27" i="10"/>
  <c r="T27" i="10" s="1"/>
  <c r="Q27" i="10"/>
  <c r="R26" i="10" s="1"/>
  <c r="O27" i="10"/>
  <c r="P25" i="10" s="1"/>
  <c r="M27" i="10"/>
  <c r="N26" i="10" s="1"/>
  <c r="K27" i="10"/>
  <c r="L25" i="10" s="1"/>
  <c r="I27" i="10"/>
  <c r="J25" i="10" s="1"/>
  <c r="G27" i="10"/>
  <c r="H25" i="10" s="1"/>
  <c r="E27" i="10"/>
  <c r="F26" i="10" s="1"/>
  <c r="C27" i="10"/>
  <c r="D26" i="10" s="1"/>
  <c r="Y23" i="10"/>
  <c r="Z17" i="10" s="1"/>
  <c r="W23" i="10"/>
  <c r="X22" i="10" s="1"/>
  <c r="U23" i="10"/>
  <c r="V10" i="10" s="1"/>
  <c r="S23" i="10"/>
  <c r="T21" i="10" s="1"/>
  <c r="Q23" i="10"/>
  <c r="R22" i="10" s="1"/>
  <c r="O23" i="10"/>
  <c r="P9" i="10" s="1"/>
  <c r="M23" i="10"/>
  <c r="N23" i="10" s="1"/>
  <c r="K23" i="10"/>
  <c r="L17" i="10" s="1"/>
  <c r="I23" i="10"/>
  <c r="J21" i="10" s="1"/>
  <c r="G23" i="10"/>
  <c r="H20" i="10" s="1"/>
  <c r="E23" i="10"/>
  <c r="F22" i="10" s="1"/>
  <c r="C23" i="10"/>
  <c r="D15" i="10" s="1"/>
  <c r="R10" i="10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9" i="1" s="1"/>
  <c r="H59" i="1" s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 s="1"/>
  <c r="Y27" i="1"/>
  <c r="Z27" i="1" s="1"/>
  <c r="Y23" i="1"/>
  <c r="Z23" i="1" s="1"/>
  <c r="W31" i="1"/>
  <c r="X31" i="1" s="1"/>
  <c r="W27" i="1"/>
  <c r="X25" i="1" s="1"/>
  <c r="W23" i="1"/>
  <c r="X17" i="1" s="1"/>
  <c r="U31" i="1"/>
  <c r="V31" i="1" s="1"/>
  <c r="U27" i="1"/>
  <c r="V26" i="1" s="1"/>
  <c r="U23" i="1"/>
  <c r="V18" i="1" s="1"/>
  <c r="S31" i="1"/>
  <c r="T31" i="1" s="1"/>
  <c r="S27" i="1"/>
  <c r="T25" i="1" s="1"/>
  <c r="T26" i="1"/>
  <c r="S23" i="1"/>
  <c r="T19" i="1" s="1"/>
  <c r="Q31" i="1"/>
  <c r="R31" i="1" s="1"/>
  <c r="Q27" i="1"/>
  <c r="R27" i="1" s="1"/>
  <c r="Q23" i="1"/>
  <c r="R20" i="1" s="1"/>
  <c r="O31" i="1"/>
  <c r="P29" i="1" s="1"/>
  <c r="O27" i="1"/>
  <c r="P27" i="1" s="1"/>
  <c r="O23" i="1"/>
  <c r="P21" i="1" s="1"/>
  <c r="M31" i="1"/>
  <c r="N31" i="1" s="1"/>
  <c r="M27" i="1"/>
  <c r="N27" i="1" s="1"/>
  <c r="N26" i="1"/>
  <c r="M23" i="1"/>
  <c r="N23" i="1" s="1"/>
  <c r="K31" i="1"/>
  <c r="L31" i="1" s="1"/>
  <c r="L29" i="1"/>
  <c r="K27" i="1"/>
  <c r="L25" i="1" s="1"/>
  <c r="K23" i="1"/>
  <c r="K58" i="1" s="1"/>
  <c r="I31" i="1"/>
  <c r="J31" i="1" s="1"/>
  <c r="I27" i="1"/>
  <c r="J26" i="1" s="1"/>
  <c r="I23" i="1"/>
  <c r="J18" i="1" s="1"/>
  <c r="G31" i="1"/>
  <c r="H31" i="1" s="1"/>
  <c r="G27" i="1"/>
  <c r="H25" i="1" s="1"/>
  <c r="G23" i="1"/>
  <c r="H19" i="1" s="1"/>
  <c r="E31" i="1"/>
  <c r="F31" i="1" s="1"/>
  <c r="E27" i="1"/>
  <c r="F27" i="1" s="1"/>
  <c r="E23" i="1"/>
  <c r="F20" i="1" s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H30" i="10" l="1"/>
  <c r="L30" i="10"/>
  <c r="T29" i="1"/>
  <c r="R26" i="1"/>
  <c r="O27" i="11"/>
  <c r="P27" i="11" s="1"/>
  <c r="L30" i="1"/>
  <c r="J30" i="1"/>
  <c r="V29" i="1"/>
  <c r="V30" i="1"/>
  <c r="X30" i="1"/>
  <c r="Y55" i="1"/>
  <c r="Z55" i="1" s="1"/>
  <c r="N29" i="1"/>
  <c r="J29" i="1"/>
  <c r="E59" i="1"/>
  <c r="F59" i="1" s="1"/>
  <c r="E55" i="1"/>
  <c r="F55" i="1" s="1"/>
  <c r="G55" i="1"/>
  <c r="H55" i="1" s="1"/>
  <c r="X20" i="1"/>
  <c r="S59" i="10"/>
  <c r="T59" i="10" s="1"/>
  <c r="N29" i="10"/>
  <c r="G31" i="11"/>
  <c r="H30" i="11" s="1"/>
  <c r="V26" i="10"/>
  <c r="V27" i="10"/>
  <c r="S55" i="10"/>
  <c r="T54" i="10" s="1"/>
  <c r="G27" i="11"/>
  <c r="H25" i="11" s="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58" i="10"/>
  <c r="T29" i="10"/>
  <c r="R29" i="10"/>
  <c r="R30" i="10"/>
  <c r="N30" i="10"/>
  <c r="L29" i="10"/>
  <c r="G58" i="11"/>
  <c r="E59" i="10"/>
  <c r="F59" i="10" s="1"/>
  <c r="F29" i="10"/>
  <c r="M55" i="10"/>
  <c r="N55" i="10" s="1"/>
  <c r="T25" i="10"/>
  <c r="L26" i="10"/>
  <c r="L27" i="10"/>
  <c r="K27" i="11"/>
  <c r="L27" i="11" s="1"/>
  <c r="F27" i="10"/>
  <c r="F25" i="10"/>
  <c r="C59" i="10"/>
  <c r="D59" i="10" s="1"/>
  <c r="D30" i="10"/>
  <c r="D29" i="10"/>
  <c r="C55" i="10"/>
  <c r="D53" i="10" s="1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 s="1"/>
  <c r="S51" i="10"/>
  <c r="T44" i="10" s="1"/>
  <c r="T55" i="10"/>
  <c r="T57" i="10"/>
  <c r="T9" i="10"/>
  <c r="T13" i="10"/>
  <c r="T17" i="10"/>
  <c r="X20" i="10"/>
  <c r="D25" i="10"/>
  <c r="N25" i="10"/>
  <c r="E51" i="10"/>
  <c r="F45" i="10" s="1"/>
  <c r="M59" i="10"/>
  <c r="N57" i="10" s="1"/>
  <c r="T10" i="10"/>
  <c r="T14" i="10"/>
  <c r="T18" i="10"/>
  <c r="T19" i="10"/>
  <c r="X26" i="10"/>
  <c r="Z29" i="10"/>
  <c r="J30" i="10"/>
  <c r="H31" i="10"/>
  <c r="N10" i="10"/>
  <c r="N12" i="10"/>
  <c r="N14" i="10"/>
  <c r="N16" i="10"/>
  <c r="N18" i="10"/>
  <c r="O31" i="11"/>
  <c r="P31" i="11" s="1"/>
  <c r="M51" i="10"/>
  <c r="N50" i="10" s="1"/>
  <c r="N9" i="10"/>
  <c r="N11" i="10"/>
  <c r="N13" i="10"/>
  <c r="N15" i="10"/>
  <c r="N17" i="10"/>
  <c r="N21" i="10"/>
  <c r="I31" i="11"/>
  <c r="J31" i="11" s="1"/>
  <c r="S31" i="11"/>
  <c r="T31" i="11" s="1"/>
  <c r="L13" i="10"/>
  <c r="K58" i="10"/>
  <c r="Q58" i="10" s="1"/>
  <c r="W58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 s="1"/>
  <c r="Y59" i="1"/>
  <c r="Z59" i="1" s="1"/>
  <c r="Z29" i="1"/>
  <c r="Z30" i="1"/>
  <c r="W31" i="11"/>
  <c r="X29" i="1"/>
  <c r="U31" i="11"/>
  <c r="V31" i="11" s="1"/>
  <c r="S57" i="11"/>
  <c r="S59" i="11" s="1"/>
  <c r="T57" i="11" s="1"/>
  <c r="T30" i="1"/>
  <c r="S59" i="1"/>
  <c r="T59" i="1" s="1"/>
  <c r="R30" i="1"/>
  <c r="Z26" i="1"/>
  <c r="S55" i="1"/>
  <c r="T54" i="1" s="1"/>
  <c r="Q27" i="11"/>
  <c r="R27" i="11" s="1"/>
  <c r="Y27" i="11"/>
  <c r="W27" i="11"/>
  <c r="X27" i="11" s="1"/>
  <c r="V27" i="1"/>
  <c r="T27" i="1"/>
  <c r="R25" i="1"/>
  <c r="X21" i="1"/>
  <c r="W23" i="11"/>
  <c r="X18" i="11" s="1"/>
  <c r="U23" i="11"/>
  <c r="V11" i="11" s="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 s="1"/>
  <c r="M27" i="11"/>
  <c r="N27" i="11" s="1"/>
  <c r="M55" i="11"/>
  <c r="N55" i="11" s="1"/>
  <c r="M51" i="1"/>
  <c r="N51" i="1" s="1"/>
  <c r="M23" i="11"/>
  <c r="N23" i="11" s="1"/>
  <c r="K23" i="11"/>
  <c r="L20" i="11" s="1"/>
  <c r="L14" i="1"/>
  <c r="L22" i="1"/>
  <c r="H30" i="1"/>
  <c r="E31" i="11"/>
  <c r="F30" i="11" s="1"/>
  <c r="F57" i="1"/>
  <c r="E59" i="11"/>
  <c r="F59" i="11" s="1"/>
  <c r="H29" i="1"/>
  <c r="G57" i="11"/>
  <c r="F30" i="1"/>
  <c r="F58" i="1"/>
  <c r="C31" i="11"/>
  <c r="D31" i="11" s="1"/>
  <c r="H27" i="1"/>
  <c r="G54" i="11"/>
  <c r="G55" i="11" s="1"/>
  <c r="H55" i="11" s="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 s="1"/>
  <c r="M57" i="11"/>
  <c r="M59" i="11" s="1"/>
  <c r="N59" i="11" s="1"/>
  <c r="V22" i="11"/>
  <c r="I23" i="11"/>
  <c r="J17" i="11" s="1"/>
  <c r="Q23" i="11"/>
  <c r="R13" i="11" s="1"/>
  <c r="M39" i="11"/>
  <c r="M47" i="11"/>
  <c r="S41" i="11"/>
  <c r="S37" i="11"/>
  <c r="S40" i="11"/>
  <c r="Y46" i="11"/>
  <c r="S54" i="11"/>
  <c r="I27" i="11"/>
  <c r="J27" i="11" s="1"/>
  <c r="S27" i="11"/>
  <c r="T27" i="11" s="1"/>
  <c r="Q31" i="11"/>
  <c r="R31" i="11" s="1"/>
  <c r="U27" i="11"/>
  <c r="V27" i="11" s="1"/>
  <c r="M38" i="11"/>
  <c r="Y42" i="11"/>
  <c r="S44" i="11"/>
  <c r="M50" i="11"/>
  <c r="S53" i="11"/>
  <c r="Y23" i="11"/>
  <c r="Z12" i="11" s="1"/>
  <c r="Y39" i="11"/>
  <c r="Y57" i="11"/>
  <c r="Y59" i="11" s="1"/>
  <c r="Z59" i="11" s="1"/>
  <c r="M42" i="11"/>
  <c r="M46" i="11"/>
  <c r="S48" i="11"/>
  <c r="Y50" i="11"/>
  <c r="S36" i="11"/>
  <c r="E55" i="11"/>
  <c r="F55" i="11" s="1"/>
  <c r="E27" i="11"/>
  <c r="E23" i="11"/>
  <c r="F16" i="11" s="1"/>
  <c r="E45" i="11"/>
  <c r="E43" i="11"/>
  <c r="G36" i="11"/>
  <c r="G43" i="11"/>
  <c r="G23" i="11"/>
  <c r="H16" i="11" s="1"/>
  <c r="G44" i="11"/>
  <c r="E37" i="11"/>
  <c r="C53" i="11"/>
  <c r="C55" i="11" s="1"/>
  <c r="D54" i="11" s="1"/>
  <c r="C27" i="11"/>
  <c r="D25" i="11" s="1"/>
  <c r="C58" i="11"/>
  <c r="C59" i="11" s="1"/>
  <c r="C23" i="11"/>
  <c r="D10" i="11" s="1"/>
  <c r="C51" i="11"/>
  <c r="D45" i="11" s="1"/>
  <c r="Y55" i="11"/>
  <c r="Z55" i="11" s="1"/>
  <c r="P26" i="10"/>
  <c r="P27" i="10"/>
  <c r="F36" i="10"/>
  <c r="G51" i="10"/>
  <c r="H50" i="10" s="1"/>
  <c r="H55" i="10"/>
  <c r="H53" i="10"/>
  <c r="H54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 s="1"/>
  <c r="Z27" i="10"/>
  <c r="Z26" i="10"/>
  <c r="D41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 s="1"/>
  <c r="I57" i="10"/>
  <c r="O57" i="10" s="1"/>
  <c r="U57" i="10" s="1"/>
  <c r="I54" i="10"/>
  <c r="O54" i="10" s="1"/>
  <c r="U54" i="10" s="1"/>
  <c r="I53" i="10"/>
  <c r="O53" i="10" s="1"/>
  <c r="I50" i="10"/>
  <c r="O50" i="10" s="1"/>
  <c r="U50" i="10" s="1"/>
  <c r="I49" i="10"/>
  <c r="O49" i="10" s="1"/>
  <c r="U49" i="10" s="1"/>
  <c r="I48" i="10"/>
  <c r="O48" i="10" s="1"/>
  <c r="U48" i="10" s="1"/>
  <c r="I47" i="10"/>
  <c r="O47" i="10" s="1"/>
  <c r="U47" i="10" s="1"/>
  <c r="I46" i="10"/>
  <c r="O46" i="10" s="1"/>
  <c r="U46" i="10" s="1"/>
  <c r="I45" i="10"/>
  <c r="O45" i="10" s="1"/>
  <c r="U45" i="10" s="1"/>
  <c r="I44" i="10"/>
  <c r="O44" i="10" s="1"/>
  <c r="U44" i="10" s="1"/>
  <c r="I43" i="10"/>
  <c r="O43" i="10" s="1"/>
  <c r="U43" i="10" s="1"/>
  <c r="I42" i="10"/>
  <c r="O42" i="10" s="1"/>
  <c r="U42" i="10" s="1"/>
  <c r="I41" i="10"/>
  <c r="O41" i="10" s="1"/>
  <c r="U41" i="10" s="1"/>
  <c r="I40" i="10"/>
  <c r="O40" i="10" s="1"/>
  <c r="U40" i="10" s="1"/>
  <c r="I39" i="10"/>
  <c r="O39" i="10" s="1"/>
  <c r="U39" i="10" s="1"/>
  <c r="I38" i="10"/>
  <c r="O38" i="10" s="1"/>
  <c r="U38" i="10" s="1"/>
  <c r="I37" i="10"/>
  <c r="O37" i="10" s="1"/>
  <c r="U37" i="10" s="1"/>
  <c r="I36" i="10"/>
  <c r="O36" i="10" s="1"/>
  <c r="U36" i="10" s="1"/>
  <c r="P8" i="10"/>
  <c r="P10" i="10"/>
  <c r="P12" i="10"/>
  <c r="P14" i="10"/>
  <c r="P16" i="10"/>
  <c r="P18" i="10"/>
  <c r="P21" i="10"/>
  <c r="P29" i="10"/>
  <c r="K36" i="10"/>
  <c r="Q36" i="10" s="1"/>
  <c r="W36" i="10" s="1"/>
  <c r="K37" i="10"/>
  <c r="Q37" i="10" s="1"/>
  <c r="W37" i="10" s="1"/>
  <c r="K38" i="10"/>
  <c r="Q38" i="10" s="1"/>
  <c r="W38" i="10" s="1"/>
  <c r="K39" i="10"/>
  <c r="Q39" i="10" s="1"/>
  <c r="W39" i="10" s="1"/>
  <c r="K40" i="10"/>
  <c r="Q40" i="10" s="1"/>
  <c r="W40" i="10" s="1"/>
  <c r="K41" i="10"/>
  <c r="Q41" i="10" s="1"/>
  <c r="W41" i="10" s="1"/>
  <c r="K42" i="10"/>
  <c r="Q42" i="10" s="1"/>
  <c r="W42" i="10" s="1"/>
  <c r="K43" i="10"/>
  <c r="Q43" i="10" s="1"/>
  <c r="W43" i="10" s="1"/>
  <c r="K44" i="10"/>
  <c r="Q44" i="10" s="1"/>
  <c r="W44" i="10" s="1"/>
  <c r="K45" i="10"/>
  <c r="Q45" i="10" s="1"/>
  <c r="W45" i="10" s="1"/>
  <c r="K46" i="10"/>
  <c r="Q46" i="10" s="1"/>
  <c r="W46" i="10" s="1"/>
  <c r="K47" i="10"/>
  <c r="Q47" i="10" s="1"/>
  <c r="W47" i="10" s="1"/>
  <c r="K48" i="10"/>
  <c r="Q48" i="10" s="1"/>
  <c r="W48" i="10" s="1"/>
  <c r="K49" i="10"/>
  <c r="Q49" i="10" s="1"/>
  <c r="W49" i="10" s="1"/>
  <c r="K50" i="10"/>
  <c r="Q50" i="10" s="1"/>
  <c r="W50" i="10" s="1"/>
  <c r="K53" i="10"/>
  <c r="Q53" i="10" s="1"/>
  <c r="W53" i="10" s="1"/>
  <c r="K54" i="10"/>
  <c r="Q54" i="10" s="1"/>
  <c r="W54" i="10" s="1"/>
  <c r="K57" i="10"/>
  <c r="Q57" i="10" s="1"/>
  <c r="W57" i="10" s="1"/>
  <c r="Y51" i="10"/>
  <c r="Z51" i="10" s="1"/>
  <c r="Y55" i="10"/>
  <c r="Z55" i="10" s="1"/>
  <c r="Y59" i="10"/>
  <c r="Z59" i="10" s="1"/>
  <c r="F14" i="1"/>
  <c r="F22" i="1"/>
  <c r="E51" i="1"/>
  <c r="F48" i="1" s="1"/>
  <c r="L13" i="1"/>
  <c r="L21" i="1"/>
  <c r="K39" i="1"/>
  <c r="Q39" i="1" s="1"/>
  <c r="W39" i="1" s="1"/>
  <c r="K47" i="1"/>
  <c r="Q47" i="1" s="1"/>
  <c r="W47" i="1" s="1"/>
  <c r="L16" i="1"/>
  <c r="L9" i="1"/>
  <c r="L17" i="1"/>
  <c r="K43" i="1"/>
  <c r="Q43" i="1" s="1"/>
  <c r="W43" i="1" s="1"/>
  <c r="K53" i="1"/>
  <c r="K40" i="1"/>
  <c r="Q40" i="1" s="1"/>
  <c r="W40" i="1" s="1"/>
  <c r="K41" i="1"/>
  <c r="Q41" i="1" s="1"/>
  <c r="W41" i="1" s="1"/>
  <c r="K49" i="1"/>
  <c r="L8" i="1"/>
  <c r="K50" i="1"/>
  <c r="Q50" i="1" s="1"/>
  <c r="W50" i="1" s="1"/>
  <c r="L10" i="1"/>
  <c r="L18" i="1"/>
  <c r="K36" i="1"/>
  <c r="Q36" i="1" s="1"/>
  <c r="W36" i="1" s="1"/>
  <c r="K44" i="1"/>
  <c r="Q44" i="1" s="1"/>
  <c r="W44" i="1" s="1"/>
  <c r="K54" i="1"/>
  <c r="L15" i="1"/>
  <c r="L23" i="1"/>
  <c r="K42" i="1"/>
  <c r="Q42" i="1" s="1"/>
  <c r="W42" i="1" s="1"/>
  <c r="L11" i="1"/>
  <c r="L19" i="1"/>
  <c r="K37" i="1"/>
  <c r="Q37" i="1" s="1"/>
  <c r="W37" i="1" s="1"/>
  <c r="K45" i="1"/>
  <c r="Q45" i="1" s="1"/>
  <c r="W45" i="1" s="1"/>
  <c r="K57" i="1"/>
  <c r="K59" i="1" s="1"/>
  <c r="L59" i="1" s="1"/>
  <c r="K48" i="1"/>
  <c r="Q48" i="1" s="1"/>
  <c r="L12" i="1"/>
  <c r="L20" i="1"/>
  <c r="K38" i="1"/>
  <c r="Q38" i="1" s="1"/>
  <c r="W38" i="1" s="1"/>
  <c r="K46" i="1"/>
  <c r="Q46" i="1" s="1"/>
  <c r="W46" i="1" s="1"/>
  <c r="I47" i="1"/>
  <c r="O47" i="1" s="1"/>
  <c r="U47" i="1" s="1"/>
  <c r="P26" i="1"/>
  <c r="S51" i="1"/>
  <c r="T38" i="1" s="1"/>
  <c r="Q49" i="1"/>
  <c r="W49" i="1" s="1"/>
  <c r="Q54" i="1"/>
  <c r="W54" i="1" s="1"/>
  <c r="R22" i="1"/>
  <c r="Q57" i="1"/>
  <c r="Q53" i="1"/>
  <c r="W53" i="1" s="1"/>
  <c r="Q58" i="1"/>
  <c r="W58" i="1" s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 s="1"/>
  <c r="Z18" i="1"/>
  <c r="Z10" i="1"/>
  <c r="Z19" i="1"/>
  <c r="Z9" i="1"/>
  <c r="Z11" i="1"/>
  <c r="Z20" i="1"/>
  <c r="Z12" i="1"/>
  <c r="Z21" i="1"/>
  <c r="Z13" i="1"/>
  <c r="Z22" i="1"/>
  <c r="T41" i="1"/>
  <c r="T37" i="1"/>
  <c r="T55" i="1"/>
  <c r="T36" i="1"/>
  <c r="J12" i="1"/>
  <c r="I39" i="1"/>
  <c r="O39" i="1" s="1"/>
  <c r="N11" i="1"/>
  <c r="N21" i="1"/>
  <c r="N12" i="1"/>
  <c r="N17" i="1"/>
  <c r="N13" i="1"/>
  <c r="N8" i="1"/>
  <c r="N18" i="1"/>
  <c r="N9" i="1"/>
  <c r="N19" i="1"/>
  <c r="N15" i="1"/>
  <c r="N10" i="1"/>
  <c r="N20" i="1"/>
  <c r="N42" i="1"/>
  <c r="N44" i="1"/>
  <c r="N38" i="1"/>
  <c r="N40" i="1"/>
  <c r="N37" i="1"/>
  <c r="N47" i="1"/>
  <c r="N49" i="1"/>
  <c r="H13" i="1"/>
  <c r="H14" i="1"/>
  <c r="H21" i="1"/>
  <c r="H22" i="1"/>
  <c r="I38" i="1"/>
  <c r="O38" i="1" s="1"/>
  <c r="I46" i="1"/>
  <c r="O46" i="1" s="1"/>
  <c r="I58" i="1"/>
  <c r="O58" i="1" s="1"/>
  <c r="U58" i="1" s="1"/>
  <c r="I40" i="1"/>
  <c r="O40" i="1" s="1"/>
  <c r="I49" i="1"/>
  <c r="O49" i="1" s="1"/>
  <c r="U49" i="1" s="1"/>
  <c r="I50" i="1"/>
  <c r="O50" i="1" s="1"/>
  <c r="U50" i="1" s="1"/>
  <c r="I48" i="1"/>
  <c r="O48" i="1" s="1"/>
  <c r="U48" i="1" s="1"/>
  <c r="I41" i="1"/>
  <c r="O41" i="1" s="1"/>
  <c r="I42" i="1"/>
  <c r="O42" i="1" s="1"/>
  <c r="J20" i="1"/>
  <c r="I43" i="1"/>
  <c r="O43" i="1" s="1"/>
  <c r="I53" i="1"/>
  <c r="O53" i="1" s="1"/>
  <c r="U53" i="1" s="1"/>
  <c r="J13" i="1"/>
  <c r="J14" i="1"/>
  <c r="J21" i="1"/>
  <c r="I36" i="1"/>
  <c r="O36" i="1" s="1"/>
  <c r="I44" i="1"/>
  <c r="O44" i="1" s="1"/>
  <c r="I54" i="1"/>
  <c r="O54" i="1" s="1"/>
  <c r="U54" i="1" s="1"/>
  <c r="J22" i="1"/>
  <c r="I37" i="1"/>
  <c r="O37" i="1" s="1"/>
  <c r="I45" i="1"/>
  <c r="O45" i="1" s="1"/>
  <c r="I57" i="1"/>
  <c r="O57" i="1" s="1"/>
  <c r="U57" i="1" s="1"/>
  <c r="F53" i="1"/>
  <c r="H58" i="1"/>
  <c r="G51" i="1"/>
  <c r="H57" i="1"/>
  <c r="R23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V16" i="1"/>
  <c r="V23" i="1"/>
  <c r="P9" i="1"/>
  <c r="R16" i="1"/>
  <c r="T15" i="1"/>
  <c r="R10" i="1"/>
  <c r="R11" i="1"/>
  <c r="R19" i="1"/>
  <c r="T10" i="1"/>
  <c r="T18" i="1"/>
  <c r="V9" i="1"/>
  <c r="V17" i="1"/>
  <c r="V25" i="1"/>
  <c r="X8" i="1"/>
  <c r="X16" i="1"/>
  <c r="X23" i="1"/>
  <c r="X27" i="1"/>
  <c r="R18" i="1"/>
  <c r="T9" i="1"/>
  <c r="T17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D57" i="10" l="1"/>
  <c r="F57" i="10"/>
  <c r="H26" i="11"/>
  <c r="D55" i="10"/>
  <c r="D54" i="10"/>
  <c r="D44" i="10"/>
  <c r="N37" i="10"/>
  <c r="T53" i="1"/>
  <c r="P25" i="11"/>
  <c r="T53" i="10"/>
  <c r="P26" i="11"/>
  <c r="T43" i="10"/>
  <c r="T39" i="10"/>
  <c r="H27" i="11"/>
  <c r="P30" i="11"/>
  <c r="T44" i="1"/>
  <c r="T39" i="1"/>
  <c r="T49" i="1"/>
  <c r="U37" i="1"/>
  <c r="U36" i="1"/>
  <c r="U41" i="1"/>
  <c r="U40" i="1"/>
  <c r="U46" i="1"/>
  <c r="U45" i="1"/>
  <c r="U44" i="1"/>
  <c r="U43" i="1"/>
  <c r="U42" i="1"/>
  <c r="U38" i="1"/>
  <c r="U39" i="1"/>
  <c r="N36" i="1"/>
  <c r="N41" i="1"/>
  <c r="N46" i="1"/>
  <c r="N48" i="1"/>
  <c r="N39" i="1"/>
  <c r="N45" i="1"/>
  <c r="N50" i="1"/>
  <c r="N43" i="1"/>
  <c r="F54" i="1"/>
  <c r="F38" i="1"/>
  <c r="F43" i="1"/>
  <c r="F36" i="1"/>
  <c r="Z53" i="1"/>
  <c r="Z57" i="1"/>
  <c r="Z58" i="1"/>
  <c r="Z54" i="1"/>
  <c r="Z29" i="11"/>
  <c r="H29" i="11"/>
  <c r="H53" i="1"/>
  <c r="H54" i="1"/>
  <c r="F51" i="1"/>
  <c r="G59" i="11"/>
  <c r="H59" i="11" s="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 s="1"/>
  <c r="W42" i="11" s="1"/>
  <c r="K50" i="11"/>
  <c r="Q50" i="11" s="1"/>
  <c r="W50" i="11" s="1"/>
  <c r="O55" i="10"/>
  <c r="P55" i="10" s="1"/>
  <c r="U53" i="10"/>
  <c r="U55" i="10" s="1"/>
  <c r="V55" i="10" s="1"/>
  <c r="O59" i="10"/>
  <c r="P59" i="10" s="1"/>
  <c r="I40" i="11"/>
  <c r="U58" i="10"/>
  <c r="U59" i="10" s="1"/>
  <c r="V57" i="10" s="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 s="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N12" i="11"/>
  <c r="J30" i="11"/>
  <c r="N22" i="11"/>
  <c r="X21" i="11"/>
  <c r="N36" i="10"/>
  <c r="N42" i="10"/>
  <c r="N17" i="11"/>
  <c r="N21" i="11"/>
  <c r="N20" i="11"/>
  <c r="N9" i="11"/>
  <c r="N13" i="11"/>
  <c r="N25" i="11"/>
  <c r="L29" i="11"/>
  <c r="T29" i="11"/>
  <c r="N39" i="10"/>
  <c r="K38" i="11"/>
  <c r="Q38" i="11" s="1"/>
  <c r="W38" i="11" s="1"/>
  <c r="K45" i="11"/>
  <c r="Q45" i="11" s="1"/>
  <c r="W45" i="11" s="1"/>
  <c r="K57" i="11"/>
  <c r="L11" i="11"/>
  <c r="L15" i="11"/>
  <c r="L19" i="11"/>
  <c r="L14" i="11"/>
  <c r="L22" i="11"/>
  <c r="L23" i="11"/>
  <c r="L18" i="11"/>
  <c r="K46" i="11"/>
  <c r="Q46" i="11" s="1"/>
  <c r="W46" i="11" s="1"/>
  <c r="K58" i="11"/>
  <c r="Q58" i="11" s="1"/>
  <c r="W58" i="11" s="1"/>
  <c r="L9" i="11"/>
  <c r="L13" i="11"/>
  <c r="K41" i="11"/>
  <c r="Q41" i="11" s="1"/>
  <c r="W41" i="11" s="1"/>
  <c r="K49" i="11"/>
  <c r="Q49" i="11" s="1"/>
  <c r="W49" i="11" s="1"/>
  <c r="K37" i="11"/>
  <c r="Q37" i="11" s="1"/>
  <c r="W37" i="11" s="1"/>
  <c r="L12" i="11"/>
  <c r="K39" i="11"/>
  <c r="Q39" i="11" s="1"/>
  <c r="W39" i="11" s="1"/>
  <c r="K43" i="11"/>
  <c r="Q43" i="11" s="1"/>
  <c r="W43" i="11" s="1"/>
  <c r="K47" i="11"/>
  <c r="Q47" i="11" s="1"/>
  <c r="W47" i="11" s="1"/>
  <c r="K53" i="11"/>
  <c r="Q53" i="11" s="1"/>
  <c r="L17" i="11"/>
  <c r="K36" i="11"/>
  <c r="Q36" i="11" s="1"/>
  <c r="W36" i="11" s="1"/>
  <c r="K40" i="11"/>
  <c r="Q40" i="11" s="1"/>
  <c r="W40" i="11" s="1"/>
  <c r="K44" i="11"/>
  <c r="Q44" i="11" s="1"/>
  <c r="W44" i="11" s="1"/>
  <c r="K48" i="11"/>
  <c r="Q48" i="11" s="1"/>
  <c r="W48" i="11" s="1"/>
  <c r="K54" i="11"/>
  <c r="Q54" i="11" s="1"/>
  <c r="W54" i="11" s="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 s="1"/>
  <c r="Z54" i="11"/>
  <c r="Z27" i="11"/>
  <c r="Z26" i="11"/>
  <c r="Z25" i="11"/>
  <c r="X26" i="11"/>
  <c r="X25" i="11"/>
  <c r="Y51" i="11"/>
  <c r="Z39" i="11" s="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T51" i="1"/>
  <c r="N30" i="11"/>
  <c r="N29" i="11"/>
  <c r="N15" i="11"/>
  <c r="N10" i="11"/>
  <c r="N14" i="11"/>
  <c r="L57" i="1"/>
  <c r="I48" i="11"/>
  <c r="L58" i="1"/>
  <c r="D29" i="11"/>
  <c r="D30" i="11"/>
  <c r="Q55" i="1"/>
  <c r="R54" i="1" s="1"/>
  <c r="K55" i="1"/>
  <c r="L55" i="1" s="1"/>
  <c r="H53" i="11"/>
  <c r="H54" i="11"/>
  <c r="G51" i="11"/>
  <c r="H47" i="11" s="1"/>
  <c r="F39" i="1"/>
  <c r="F23" i="11"/>
  <c r="F14" i="11"/>
  <c r="F17" i="11"/>
  <c r="F8" i="11"/>
  <c r="J13" i="11"/>
  <c r="I57" i="11"/>
  <c r="I39" i="11"/>
  <c r="J22" i="11"/>
  <c r="I49" i="11"/>
  <c r="I41" i="11"/>
  <c r="J8" i="11"/>
  <c r="J12" i="11"/>
  <c r="J18" i="11"/>
  <c r="I47" i="11"/>
  <c r="I38" i="11"/>
  <c r="J21" i="11"/>
  <c r="I45" i="11"/>
  <c r="I37" i="11"/>
  <c r="J20" i="11"/>
  <c r="I54" i="11"/>
  <c r="I44" i="11"/>
  <c r="I36" i="11"/>
  <c r="I53" i="11"/>
  <c r="I43" i="11"/>
  <c r="I46" i="11"/>
  <c r="I50" i="11"/>
  <c r="I42" i="1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R17" i="11"/>
  <c r="R8" i="11"/>
  <c r="J11" i="11"/>
  <c r="J15" i="11"/>
  <c r="J19" i="11"/>
  <c r="I58" i="11"/>
  <c r="J23" i="11"/>
  <c r="J14" i="11"/>
  <c r="J16" i="11"/>
  <c r="Z10" i="11"/>
  <c r="R16" i="11"/>
  <c r="R20" i="11"/>
  <c r="V25" i="11"/>
  <c r="R23" i="11"/>
  <c r="R22" i="11"/>
  <c r="R10" i="11"/>
  <c r="R14" i="11"/>
  <c r="R18" i="11"/>
  <c r="R11" i="11"/>
  <c r="J25" i="11"/>
  <c r="Z11" i="11"/>
  <c r="T58" i="11"/>
  <c r="T59" i="11"/>
  <c r="S51" i="11"/>
  <c r="T44" i="11" s="1"/>
  <c r="M51" i="11"/>
  <c r="N47" i="11" s="1"/>
  <c r="Z16" i="11"/>
  <c r="Z20" i="11"/>
  <c r="R29" i="11"/>
  <c r="Z22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N57" i="11"/>
  <c r="N58" i="11"/>
  <c r="U51" i="10"/>
  <c r="V51" i="10" s="1"/>
  <c r="O51" i="10"/>
  <c r="P36" i="10" s="1"/>
  <c r="Q59" i="10"/>
  <c r="R59" i="10" s="1"/>
  <c r="W51" i="10"/>
  <c r="X44" i="10" s="1"/>
  <c r="K59" i="10"/>
  <c r="L57" i="10" s="1"/>
  <c r="I55" i="10"/>
  <c r="J55" i="10" s="1"/>
  <c r="H43" i="10"/>
  <c r="W55" i="10"/>
  <c r="X55" i="10" s="1"/>
  <c r="K51" i="10"/>
  <c r="L51" i="10" s="1"/>
  <c r="I51" i="10"/>
  <c r="J51" i="10" s="1"/>
  <c r="H48" i="10"/>
  <c r="H37" i="10"/>
  <c r="K55" i="10"/>
  <c r="L55" i="10" s="1"/>
  <c r="I59" i="10"/>
  <c r="J59" i="10" s="1"/>
  <c r="H38" i="10"/>
  <c r="H46" i="10"/>
  <c r="H45" i="10"/>
  <c r="Z58" i="10"/>
  <c r="Z53" i="10"/>
  <c r="Z37" i="10"/>
  <c r="Q55" i="10"/>
  <c r="R55" i="10" s="1"/>
  <c r="Z38" i="10"/>
  <c r="Z46" i="10"/>
  <c r="H47" i="10"/>
  <c r="H39" i="10"/>
  <c r="H51" i="10"/>
  <c r="H44" i="10"/>
  <c r="H36" i="10"/>
  <c r="H41" i="10"/>
  <c r="H49" i="10"/>
  <c r="W59" i="10"/>
  <c r="X59" i="10" s="1"/>
  <c r="Z47" i="10"/>
  <c r="Z57" i="10"/>
  <c r="Q51" i="10"/>
  <c r="R51" i="10" s="1"/>
  <c r="H42" i="10"/>
  <c r="O51" i="1"/>
  <c r="P44" i="1" s="1"/>
  <c r="F50" i="1"/>
  <c r="F37" i="1"/>
  <c r="F47" i="1"/>
  <c r="F42" i="1"/>
  <c r="F46" i="1"/>
  <c r="F40" i="1"/>
  <c r="F49" i="1"/>
  <c r="F45" i="1"/>
  <c r="F44" i="1"/>
  <c r="F41" i="1"/>
  <c r="K51" i="1"/>
  <c r="L40" i="1" s="1"/>
  <c r="T48" i="1"/>
  <c r="T46" i="1"/>
  <c r="W48" i="1"/>
  <c r="W51" i="1" s="1"/>
  <c r="Q51" i="1"/>
  <c r="R40" i="1" s="1"/>
  <c r="W55" i="1"/>
  <c r="X55" i="1" s="1"/>
  <c r="Q59" i="1"/>
  <c r="U59" i="1"/>
  <c r="V59" i="1" s="1"/>
  <c r="O59" i="1"/>
  <c r="P58" i="1" s="1"/>
  <c r="U55" i="1"/>
  <c r="V53" i="1" s="1"/>
  <c r="O55" i="1"/>
  <c r="P55" i="1" s="1"/>
  <c r="W59" i="1"/>
  <c r="X59" i="1" s="1"/>
  <c r="Z45" i="1"/>
  <c r="Z39" i="1"/>
  <c r="Z38" i="1"/>
  <c r="Z41" i="1"/>
  <c r="Z48" i="1"/>
  <c r="Z43" i="1"/>
  <c r="Z37" i="1"/>
  <c r="I51" i="1"/>
  <c r="M55" i="1"/>
  <c r="N53" i="1" s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U51" i="1" l="1"/>
  <c r="V46" i="1" s="1"/>
  <c r="H42" i="11"/>
  <c r="F38" i="11"/>
  <c r="O13" i="11"/>
  <c r="P13" i="1"/>
  <c r="O12" i="11"/>
  <c r="P12" i="1"/>
  <c r="O16" i="11"/>
  <c r="P16" i="1"/>
  <c r="O17" i="11"/>
  <c r="P17" i="1"/>
  <c r="O18" i="11"/>
  <c r="P18" i="1"/>
  <c r="O19" i="11"/>
  <c r="P19" i="1"/>
  <c r="O20" i="11"/>
  <c r="P20" i="1"/>
  <c r="O14" i="11"/>
  <c r="P14" i="1"/>
  <c r="O15" i="11"/>
  <c r="P15" i="1"/>
  <c r="O10" i="11"/>
  <c r="P10" i="1"/>
  <c r="O11" i="11"/>
  <c r="P11" i="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 s="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 s="1"/>
  <c r="R58" i="10"/>
  <c r="Q57" i="11"/>
  <c r="W57" i="11" s="1"/>
  <c r="W59" i="11" s="1"/>
  <c r="X59" i="11" s="1"/>
  <c r="R54" i="10"/>
  <c r="K51" i="11"/>
  <c r="L41" i="11" s="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W51" i="11"/>
  <c r="X37" i="11" s="1"/>
  <c r="Q55" i="11"/>
  <c r="R55" i="11" s="1"/>
  <c r="W53" i="11"/>
  <c r="W55" i="11" s="1"/>
  <c r="X54" i="11" s="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 s="1"/>
  <c r="I59" i="11"/>
  <c r="J57" i="11" s="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 s="1"/>
  <c r="V57" i="1"/>
  <c r="P41" i="1"/>
  <c r="P57" i="1"/>
  <c r="P50" i="1"/>
  <c r="P46" i="1"/>
  <c r="P54" i="1"/>
  <c r="P37" i="1"/>
  <c r="P36" i="1"/>
  <c r="V47" i="1"/>
  <c r="V49" i="1"/>
  <c r="V45" i="1"/>
  <c r="V36" i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O23" i="11" l="1"/>
  <c r="P14" i="11" s="1"/>
  <c r="L54" i="1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X48" i="11"/>
  <c r="X53" i="11"/>
  <c r="X36" i="11"/>
  <c r="R54" i="11"/>
  <c r="X55" i="11"/>
  <c r="R53" i="11"/>
  <c r="X49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J45" i="11"/>
  <c r="J46" i="11"/>
  <c r="J47" i="11"/>
  <c r="J40" i="11"/>
  <c r="J38" i="11"/>
  <c r="J49" i="11"/>
  <c r="J37" i="11"/>
  <c r="J48" i="11"/>
  <c r="J43" i="11"/>
  <c r="J50" i="11"/>
  <c r="J39" i="11"/>
  <c r="J42" i="11"/>
  <c r="J41" i="11"/>
  <c r="J44" i="11"/>
  <c r="J36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P12" i="11" l="1"/>
  <c r="P19" i="11"/>
  <c r="P17" i="11"/>
  <c r="P8" i="11"/>
  <c r="P9" i="11"/>
  <c r="P22" i="11"/>
  <c r="P23" i="11"/>
  <c r="P21" i="11"/>
  <c r="O58" i="11"/>
  <c r="U58" i="11" s="1"/>
  <c r="O43" i="11"/>
  <c r="O54" i="11"/>
  <c r="O47" i="11"/>
  <c r="O57" i="11"/>
  <c r="U57" i="11" s="1"/>
  <c r="O42" i="11"/>
  <c r="O53" i="11"/>
  <c r="O45" i="11"/>
  <c r="O49" i="11"/>
  <c r="O48" i="11"/>
  <c r="U48" i="11" s="1"/>
  <c r="O50" i="11"/>
  <c r="O36" i="11"/>
  <c r="O37" i="11"/>
  <c r="O41" i="11"/>
  <c r="O40" i="11"/>
  <c r="O46" i="11"/>
  <c r="O44" i="11"/>
  <c r="O38" i="11"/>
  <c r="O39" i="11"/>
  <c r="P11" i="11"/>
  <c r="P13" i="11"/>
  <c r="P16" i="11"/>
  <c r="P18" i="11"/>
  <c r="P20" i="11"/>
  <c r="P15" i="11"/>
  <c r="P10" i="11"/>
  <c r="R59" i="1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U39" i="11" l="1"/>
  <c r="U44" i="11"/>
  <c r="U40" i="11"/>
  <c r="U37" i="11"/>
  <c r="U50" i="11"/>
  <c r="U49" i="11"/>
  <c r="U53" i="11"/>
  <c r="O55" i="11"/>
  <c r="P55" i="11" s="1"/>
  <c r="O59" i="11"/>
  <c r="U54" i="11"/>
  <c r="U59" i="11"/>
  <c r="U38" i="11"/>
  <c r="U46" i="11"/>
  <c r="U41" i="11"/>
  <c r="U36" i="11"/>
  <c r="O51" i="11"/>
  <c r="P36" i="11" s="1"/>
  <c r="U45" i="11"/>
  <c r="U42" i="11"/>
  <c r="U47" i="11"/>
  <c r="U43" i="11"/>
  <c r="J51" i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  <c r="P49" i="11" l="1"/>
  <c r="P50" i="11"/>
  <c r="P37" i="11"/>
  <c r="P40" i="11"/>
  <c r="P44" i="11"/>
  <c r="P39" i="11"/>
  <c r="P43" i="11"/>
  <c r="P47" i="11"/>
  <c r="P42" i="11"/>
  <c r="P45" i="11"/>
  <c r="U51" i="11"/>
  <c r="V47" i="11" s="1"/>
  <c r="V59" i="11"/>
  <c r="V57" i="11"/>
  <c r="P58" i="11"/>
  <c r="P59" i="11"/>
  <c r="P48" i="11"/>
  <c r="P51" i="11"/>
  <c r="P41" i="11"/>
  <c r="P46" i="11"/>
  <c r="P38" i="11"/>
  <c r="V58" i="11"/>
  <c r="P54" i="11"/>
  <c r="P57" i="11"/>
  <c r="P53" i="11"/>
  <c r="U55" i="11"/>
  <c r="V55" i="11" s="1"/>
  <c r="V44" i="11" l="1"/>
  <c r="V38" i="11"/>
  <c r="V50" i="11"/>
  <c r="V41" i="11"/>
  <c r="V39" i="11"/>
  <c r="V40" i="11"/>
  <c r="V49" i="11"/>
  <c r="V46" i="11"/>
  <c r="V36" i="11"/>
  <c r="V45" i="11"/>
  <c r="V54" i="11"/>
  <c r="V53" i="11"/>
  <c r="V37" i="11"/>
  <c r="V51" i="11"/>
  <c r="V48" i="11"/>
  <c r="V42" i="11"/>
  <c r="V43" i="1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<sst xmlns="http://schemas.openxmlformats.org/spreadsheetml/2006/main" count="480" uniqueCount="131">
  <si>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</si>
  <si>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</si>
  <si>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</si>
  <si>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</si>
  <si>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</si>
  <si>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</si>
  <si>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</si>
  <si>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</si>
  <si>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</si>
  <si>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</si>
  <si>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</si>
  <si>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</si>
  <si>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</si>
  <si>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</si>
  <si>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</si>
  <si>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</si>
  <si>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</si>
  <si>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</si>
  <si>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</si>
  <si>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</si>
  <si>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</si>
  <si>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</si>
  <si>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</si>
  <si>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</si>
  <si>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</si>
  <si>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</si>
  <si>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</si>
  <si>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</si>
  <si>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</si>
  <si>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</si>
  <si>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</si>
  <si>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</si>
  <si>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</si>
  <si>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</si>
  <si>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</si>
  <si>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</si>
  <si>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</si>
  <si>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</si>
  <si>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</si>
  <si>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</si>
  <si>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</si>
  <si>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</si>
  <si>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</si>
  <si>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</si>
  <si>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</si>
  <si>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</si>
  <si>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</si>
  <si>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</si>
  <si>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</si>
  <si>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</si>
  <si>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</si>
  <si>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</si>
  <si>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</si>
  <si>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</si>
  <si>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</si>
  <si>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</si>
  <si>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</si>
  <si>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</si>
  <si>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</si>
  <si>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</si>
  <si>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</si>
  <si>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</si>
  <si>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</si>
  <si>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</si>
  <si>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</si>
  <si>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</si>
  <si>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</si>
  <si>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</si>
  <si>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</si>
  <si>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</si>
  <si>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</si>
  <si>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</si>
  <si>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</si>
  <si>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</si>
  <si>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</si>
  <si>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</si>
  <si>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</si>
  <si>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</si>
  <si>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</si>
  <si>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</si>
  <si>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</si>
  <si>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</si>
  <si>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</si>
  <si>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</si>
  <si>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</si>
  <si>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</si>
  <si>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</si>
  <si>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</si>
  <si>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</si>
  <si>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</si>
  <si>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</si>
  <si>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</si>
  <si>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</si>
  <si>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</si>
  <si>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</si>
  <si>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</si>
  <si>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</si>
  <si>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</si>
  <si>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</si>
  <si>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</si>
  <si>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</si>
  <si>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</si>
  <si>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</si>
  <si>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</si>
  <si>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</si>
  <si>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</si>
  <si>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</si>
  <si>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</si>
  <si>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</si>
  <si>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</si>
  <si>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</si>
  <si>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</si>
  <si>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</si>
  <si>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</si>
  <si>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עד 30 ימים קלנדריים מתום כל רבעון.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</si>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</sst>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  <numFmt numFmtId="195" formatCode="#,##0_ ;[Red]\-#,##0\ "/>
  </numFmts>
  <fonts count="113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/>
    <xf numFmtId="193" fontId="103" fillId="34" borderId="11" xfId="0" applyNumberFormat="1" applyFont="1" applyFill="1" applyBorder="1" applyProtection="1"/>
    <xf numFmtId="0" fontId="103" fillId="0" borderId="0" xfId="0" applyFont="1" applyProtection="1"/>
    <xf numFmtId="0" fontId="0" fillId="0" borderId="0" xfId="0" applyProtection="1"/>
    <xf numFmtId="194" fontId="103" fillId="34" borderId="51" xfId="0" applyNumberFormat="1" applyFont="1" applyFill="1" applyBorder="1" applyProtection="1"/>
    <xf numFmtId="0" fontId="102" fillId="33" borderId="16" xfId="0" applyFont="1" applyFill="1" applyBorder="1" applyAlignment="1" applyProtection="1">
      <alignment horizontal="right"/>
    </xf>
    <xf numFmtId="193" fontId="103" fillId="35" borderId="10" xfId="0" applyNumberFormat="1" applyFont="1" applyFill="1" applyBorder="1" applyProtection="1"/>
    <xf numFmtId="194" fontId="103" fillId="35" borderId="11" xfId="0" applyNumberFormat="1" applyFont="1" applyFill="1" applyBorder="1" applyProtection="1"/>
    <xf numFmtId="193" fontId="103" fillId="35" borderId="11" xfId="0" applyNumberFormat="1" applyFont="1" applyFill="1" applyBorder="1" applyProtection="1"/>
    <xf numFmtId="193" fontId="103" fillId="34" borderId="53" xfId="0" applyNumberFormat="1" applyFont="1" applyFill="1" applyBorder="1" applyProtection="1"/>
    <xf numFmtId="0" fontId="102" fillId="33" borderId="19" xfId="0" applyFont="1" applyFill="1" applyBorder="1" applyAlignment="1" applyProtection="1">
      <alignment horizontal="right"/>
    </xf>
    <xf numFmtId="194" fontId="103" fillId="34" borderId="11" xfId="0" applyNumberFormat="1" applyFont="1" applyFill="1" applyBorder="1" applyProtection="1"/>
    <xf numFmtId="0" fontId="102" fillId="33" borderId="20" xfId="0" applyFont="1" applyFill="1" applyBorder="1" applyAlignment="1" applyProtection="1">
      <alignment horizontal="right"/>
    </xf>
    <xf numFmtId="193" fontId="102" fillId="34" borderId="54" xfId="0" applyNumberFormat="1" applyFont="1" applyFill="1" applyBorder="1" applyProtection="1"/>
    <xf numFmtId="194" fontId="102" fillId="34" borderId="14" xfId="0" applyNumberFormat="1" applyFont="1" applyFill="1" applyBorder="1" applyProtection="1"/>
    <xf numFmtId="193" fontId="102" fillId="35" borderId="13" xfId="0" applyNumberFormat="1" applyFont="1" applyFill="1" applyBorder="1" applyProtection="1"/>
    <xf numFmtId="194" fontId="102" fillId="35" borderId="14" xfId="0" applyNumberFormat="1" applyFont="1" applyFill="1" applyBorder="1" applyProtection="1"/>
    <xf numFmtId="193" fontId="102" fillId="35" borderId="14" xfId="0" applyNumberFormat="1" applyFont="1" applyFill="1" applyBorder="1" applyProtection="1"/>
    <xf numFmtId="193" fontId="102" fillId="34" borderId="14" xfId="0" applyNumberFormat="1" applyFont="1" applyFill="1" applyBorder="1" applyProtection="1"/>
    <xf numFmtId="166" fontId="103" fillId="0" borderId="0" xfId="0" applyNumberFormat="1" applyFont="1" applyProtection="1"/>
    <xf numFmtId="167" fontId="103" fillId="0" borderId="0" xfId="0" applyNumberFormat="1" applyFont="1" applyProtection="1"/>
    <xf numFmtId="10" fontId="103" fillId="0" borderId="0" xfId="44025" applyNumberFormat="1" applyFont="1" applyProtection="1"/>
    <xf numFmtId="193" fontId="103" fillId="34" borderId="17" xfId="0" applyNumberFormat="1" applyFont="1" applyFill="1" applyBorder="1" applyProtection="1"/>
    <xf numFmtId="193" fontId="103" fillId="34" borderId="10" xfId="0" applyNumberFormat="1" applyFont="1" applyFill="1" applyBorder="1" applyProtection="1"/>
    <xf numFmtId="193" fontId="102" fillId="34" borderId="13" xfId="0" applyNumberFormat="1" applyFont="1" applyFill="1" applyBorder="1" applyProtection="1"/>
    <xf numFmtId="193" fontId="103" fillId="34" borderId="52" xfId="0" applyNumberFormat="1" applyFont="1" applyFill="1" applyBorder="1" applyProtection="1"/>
    <xf numFmtId="194" fontId="103" fillId="34" borderId="18" xfId="0" applyNumberFormat="1" applyFont="1" applyFill="1" applyBorder="1" applyProtection="1"/>
    <xf numFmtId="194" fontId="103" fillId="35" borderId="12" xfId="0" applyNumberFormat="1" applyFont="1" applyFill="1" applyBorder="1" applyProtection="1"/>
    <xf numFmtId="194" fontId="103" fillId="34" borderId="12" xfId="0" applyNumberFormat="1" applyFont="1" applyFill="1" applyBorder="1" applyProtection="1"/>
    <xf numFmtId="194" fontId="102" fillId="34" borderId="15" xfId="0" applyNumberFormat="1" applyFont="1" applyFill="1" applyBorder="1" applyProtection="1"/>
    <xf numFmtId="194" fontId="102" fillId="35" borderId="15" xfId="0" applyNumberFormat="1" applyFont="1" applyFill="1" applyBorder="1" applyProtection="1"/>
    <xf numFmtId="193" fontId="103" fillId="0" borderId="0" xfId="0" applyNumberFormat="1" applyFont="1" applyProtection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0" fontId="103" fillId="0" borderId="0" xfId="0" applyFont="1" applyFill="1" applyProtection="1"/>
    <xf numFmtId="0" fontId="0" fillId="0" borderId="0" xfId="0" applyFill="1" applyProtection="1"/>
    <xf numFmtId="194" fontId="103" fillId="0" borderId="57" xfId="0" applyNumberFormat="1" applyFont="1" applyFill="1" applyBorder="1" applyProtection="1"/>
    <xf numFmtId="194" fontId="103" fillId="0" borderId="58" xfId="0" applyNumberFormat="1" applyFont="1" applyFill="1" applyBorder="1" applyProtection="1"/>
    <xf numFmtId="194" fontId="103" fillId="0" borderId="59" xfId="0" applyNumberFormat="1" applyFont="1" applyFill="1" applyBorder="1" applyProtection="1"/>
    <xf numFmtId="0" fontId="103" fillId="0" borderId="58" xfId="0" applyFont="1" applyFill="1" applyBorder="1" applyProtection="1"/>
    <xf numFmtId="0" fontId="105" fillId="0" borderId="0" xfId="0" applyFont="1" applyFill="1" applyProtection="1"/>
    <xf numFmtId="0" fontId="106" fillId="0" borderId="0" xfId="0" applyFont="1" applyBorder="1" applyProtection="1"/>
    <xf numFmtId="22" fontId="105" fillId="0" borderId="0" xfId="0" applyNumberFormat="1" applyFont="1" applyProtection="1"/>
    <xf numFmtId="0" fontId="107" fillId="0" borderId="0" xfId="0" applyFont="1" applyBorder="1" applyProtection="1"/>
    <xf numFmtId="0" fontId="105" fillId="0" borderId="0" xfId="0" applyFont="1" applyProtection="1"/>
    <xf numFmtId="0" fontId="108" fillId="0" borderId="0" xfId="0" applyFont="1" applyBorder="1" applyProtection="1"/>
    <xf numFmtId="194" fontId="103" fillId="34" borderId="14" xfId="0" applyNumberFormat="1" applyFont="1" applyFill="1" applyBorder="1" applyProtection="1"/>
    <xf numFmtId="193" fontId="103" fillId="35" borderId="17" xfId="0" applyNumberFormat="1" applyFont="1" applyFill="1" applyBorder="1" applyProtection="1"/>
    <xf numFmtId="194" fontId="103" fillId="35" borderId="51" xfId="0" applyNumberFormat="1" applyFont="1" applyFill="1" applyBorder="1" applyProtection="1"/>
    <xf numFmtId="193" fontId="103" fillId="35" borderId="51" xfId="0" applyNumberFormat="1" applyFont="1" applyFill="1" applyBorder="1" applyProtection="1"/>
    <xf numFmtId="194" fontId="103" fillId="35" borderId="18" xfId="0" applyNumberFormat="1" applyFont="1" applyFill="1" applyBorder="1" applyProtection="1"/>
    <xf numFmtId="193" fontId="102" fillId="34" borderId="17" xfId="0" applyNumberFormat="1" applyFont="1" applyFill="1" applyBorder="1" applyProtection="1"/>
    <xf numFmtId="193" fontId="102" fillId="34" borderId="10" xfId="0" applyNumberFormat="1" applyFont="1" applyFill="1" applyBorder="1" applyProtection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ont="1" applyFill="1" applyBorder="1"/>
    <xf numFmtId="0" fontId="109" fillId="112" borderId="11" xfId="6527" applyFont="1" applyFill="1" applyBorder="1" applyProtection="1"/>
    <xf numFmtId="0" fontId="109" fillId="112" borderId="41" xfId="6527" applyFont="1" applyFill="1" applyBorder="1" applyAlignment="1">
      <alignment horizontal="center"/>
    </xf>
    <xf numFmtId="0" fontId="20" fillId="112" borderId="41" xfId="6527" applyFont="1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Fill="1" applyAlignment="1" applyProtection="1">
      <alignment horizontal="center"/>
    </xf>
    <xf numFmtId="0" fontId="10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02" fillId="33" borderId="54" xfId="0" applyFont="1" applyFill="1" applyBorder="1" applyAlignment="1" applyProtection="1">
      <alignment horizontal="center"/>
    </xf>
    <xf numFmtId="0" fontId="102" fillId="33" borderId="14" xfId="0" applyFont="1" applyFill="1" applyBorder="1" applyAlignment="1" applyProtection="1">
      <alignment horizontal="center"/>
    </xf>
    <xf numFmtId="0" fontId="102" fillId="33" borderId="15" xfId="0" applyFont="1" applyFill="1" applyBorder="1" applyAlignment="1" applyProtection="1">
      <alignment horizontal="center"/>
    </xf>
    <xf numFmtId="0" fontId="102" fillId="33" borderId="13" xfId="0" applyFont="1" applyFill="1" applyBorder="1" applyAlignment="1" applyProtection="1">
      <alignment horizontal="center"/>
    </xf>
    <xf numFmtId="0" fontId="110" fillId="0" borderId="16" xfId="0" applyFont="1" applyBorder="1" applyAlignment="1" applyProtection="1">
      <alignment horizontal="center"/>
    </xf>
    <xf numFmtId="0" fontId="110" fillId="0" borderId="16" xfId="0" applyFont="1" applyBorder="1" applyProtection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20" fillId="112" borderId="41" xfId="6527" applyFont="1" applyFill="1" applyBorder="1" applyAlignment="1" applyProtection="1">
      <alignment horizontal="right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37" fillId="0" borderId="61" xfId="0" applyFont="1" applyFill="1" applyBorder="1"/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Alignment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Alignment="1" applyProtection="1">
      <protection locked="0"/>
    </xf>
    <xf numFmtId="0" fontId="0" fillId="116" borderId="62" xfId="0" applyFill="1" applyBorder="1" applyAlignment="1"/>
    <xf numFmtId="0" fontId="100" fillId="117" borderId="62" xfId="0" applyFont="1" applyFill="1" applyBorder="1" applyAlignment="1" applyProtection="1">
      <alignment horizontal="right"/>
      <protection locked="0"/>
    </xf>
    <xf numFmtId="195" fontId="70" fillId="34" borderId="10" xfId="0" applyNumberFormat="1" applyFont="1" applyFill="1" applyBorder="1" applyAlignment="1" applyProtection="1">
      <alignment horizontal="right"/>
      <protection locked="0"/>
    </xf>
    <xf numFmtId="195" fontId="70" fillId="34" borderId="63" xfId="0" applyNumberFormat="1" applyFont="1" applyFill="1" applyBorder="1" applyAlignment="1" applyProtection="1">
      <alignment horizontal="right"/>
      <protection locked="0"/>
    </xf>
    <xf numFmtId="195" fontId="70" fillId="34" borderId="64" xfId="0" applyNumberFormat="1" applyFont="1" applyFill="1" applyBorder="1" applyAlignment="1" applyProtection="1">
      <alignment horizontal="right"/>
      <protection locked="0"/>
    </xf>
    <xf numFmtId="195" fontId="70" fillId="34" borderId="53" xfId="0" applyNumberFormat="1" applyFont="1" applyFill="1" applyBorder="1" applyAlignment="1" applyProtection="1">
      <alignment horizontal="right"/>
      <protection locked="0"/>
    </xf>
    <xf numFmtId="195" fontId="70" fillId="118" borderId="10" xfId="0" applyNumberFormat="1" applyFont="1" applyFill="1" applyBorder="1" applyAlignment="1" applyProtection="1">
      <alignment horizontal="right"/>
      <protection locked="0"/>
    </xf>
    <xf numFmtId="195" fontId="70" fillId="118" borderId="63" xfId="0" applyNumberFormat="1" applyFont="1" applyFill="1" applyBorder="1" applyAlignment="1" applyProtection="1">
      <alignment horizontal="right"/>
      <protection locked="0"/>
    </xf>
    <xf numFmtId="195" fontId="70" fillId="118" borderId="64" xfId="0" applyNumberFormat="1" applyFont="1" applyFill="1" applyBorder="1" applyAlignment="1" applyProtection="1">
      <alignment horizontal="right"/>
      <protection locked="0"/>
    </xf>
    <xf numFmtId="195" fontId="70" fillId="118" borderId="53" xfId="0" applyNumberFormat="1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 applyProtection="1">
      <alignment horizontal="center" vertical="center" wrapText="1"/>
    </xf>
    <xf numFmtId="0" fontId="102" fillId="33" borderId="12" xfId="0" applyFont="1" applyFill="1" applyBorder="1" applyAlignment="1" applyProtection="1">
      <alignment horizontal="center" vertical="center" wrapText="1"/>
    </xf>
    <xf numFmtId="0" fontId="102" fillId="33" borderId="10" xfId="0" applyFont="1" applyFill="1" applyBorder="1" applyAlignment="1" applyProtection="1">
      <alignment horizontal="center" vertical="center" wrapText="1"/>
    </xf>
    <xf numFmtId="0" fontId="104" fillId="111" borderId="55" xfId="0" applyFont="1" applyFill="1" applyBorder="1" applyAlignment="1" applyProtection="1">
      <alignment horizontal="center" vertical="center"/>
    </xf>
    <xf numFmtId="0" fontId="104" fillId="111" borderId="56" xfId="0" applyFont="1" applyFill="1" applyBorder="1" applyAlignment="1" applyProtection="1">
      <alignment horizontal="center" vertical="center"/>
    </xf>
    <xf numFmtId="0" fontId="102" fillId="33" borderId="17" xfId="0" applyFont="1" applyFill="1" applyBorder="1" applyAlignment="1" applyProtection="1">
      <alignment horizontal="center" vertical="center"/>
    </xf>
    <xf numFmtId="0" fontId="102" fillId="33" borderId="51" xfId="0" applyFont="1" applyFill="1" applyBorder="1" applyAlignment="1" applyProtection="1">
      <alignment horizontal="center" vertical="center"/>
    </xf>
    <xf numFmtId="0" fontId="102" fillId="33" borderId="18" xfId="0" applyFont="1" applyFill="1" applyBorder="1" applyAlignment="1" applyProtection="1">
      <alignment horizontal="center" vertical="center"/>
    </xf>
    <xf numFmtId="0" fontId="102" fillId="33" borderId="52" xfId="0" applyFont="1" applyFill="1" applyBorder="1" applyAlignment="1" applyProtection="1">
      <alignment horizontal="center" vertical="center"/>
    </xf>
    <xf numFmtId="0" fontId="102" fillId="33" borderId="53" xfId="0" applyFont="1" applyFill="1" applyBorder="1" applyAlignment="1" applyProtection="1">
      <alignment horizontal="center" vertical="center" wrapText="1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0"/>
  <sheetViews>
    <sheetView showGridLines="0" rightToLeft="1" topLeftCell="D1" workbookViewId="0">
      <selection activeCell="O10" sqref="O10"/>
    </sheetView>
  </sheetViews>
  <sheetFormatPr defaultColWidth="9" defaultRowHeight="14.25"/>
  <cols>
    <col min="1" max="1" width="16.25" style="87" customWidth="1"/>
    <col min="2" max="2" width="32.375" style="87" customWidth="1"/>
    <col min="3" max="3" width="10.125" style="87" customWidth="1"/>
    <col min="4" max="4" width="105.25" style="87" bestFit="1" customWidth="1"/>
    <col min="5" max="12" width="9" style="87"/>
    <col min="13" max="13" width="24.25" style="87" customWidth="1"/>
    <col min="14" max="14" width="13.5" style="87" customWidth="1"/>
    <col min="15" max="15" width="12" style="87" bestFit="1" customWidth="1"/>
    <col min="16" max="16384" width="9" style="87"/>
  </cols>
  <sheetData>
    <row r="1" spans="1:17" ht="15">
      <c r="A1" s="93" t="s">
        <v>102</v>
      </c>
      <c r="B1" s="93" t="s">
        <v>103</v>
      </c>
      <c r="C1" s="93" t="s">
        <v>104</v>
      </c>
      <c r="D1" s="95" t="s">
        <v>105</v>
      </c>
      <c r="J1"/>
      <c r="K1"/>
      <c r="L1"/>
      <c r="M1" s="68" t="s">
        <v>116</v>
      </c>
      <c r="N1"/>
      <c r="O1"/>
      <c r="P1"/>
      <c r="Q1"/>
    </row>
    <row r="2" spans="1:17" ht="13.9" customHeight="1">
      <c r="A2" s="108" t="s">
        <v>106</v>
      </c>
      <c r="B2" s="83">
        <v>1</v>
      </c>
      <c r="C2" s="83" t="s">
        <v>109</v>
      </c>
      <c r="D2" s="84" t="s">
        <v>112</v>
      </c>
      <c r="J2"/>
      <c r="K2" s="68" t="str">
        <f>RIGHT(J3,2)</f>
        <v>23</v>
      </c>
      <c r="L2" s="68">
        <f>VLOOKUP(B22,J4:K7,2,0)</f>
        <v>1</v>
      </c>
      <c r="M2" s="85" t="str">
        <f>C3</f>
        <v>מועד דיווח</v>
      </c>
      <c r="N2" s="85" t="str">
        <f>VLOOKUP($B$21,$M$3:$O$27,2,0)</f>
        <v>Nostro</v>
      </c>
      <c r="O2" s="85">
        <f>VLOOKUP($B$21,$M$3:$O$27,3,0)</f>
        <v>123456789</v>
      </c>
      <c r="P2"/>
      <c r="Q2"/>
    </row>
    <row r="3" spans="1:17" ht="15">
      <c r="A3" s="108"/>
      <c r="B3" s="83">
        <v>2</v>
      </c>
      <c r="C3" s="83" t="s">
        <v>110</v>
      </c>
      <c r="D3" s="84" t="s">
        <v>114</v>
      </c>
      <c r="I3" s="90" t="s">
        <v>122</v>
      </c>
      <c r="J3" s="63">
        <f>B20</f>
        <v>2023</v>
      </c>
      <c r="K3"/>
      <c r="L3"/>
      <c r="M3" s="67" t="s">
        <v>98</v>
      </c>
      <c r="N3" s="65" t="s">
        <v>99</v>
      </c>
      <c r="O3" s="66">
        <v>123456789</v>
      </c>
      <c r="P3"/>
      <c r="Q3"/>
    </row>
    <row r="4" spans="1:17" ht="15">
      <c r="A4" s="108"/>
      <c r="B4" s="83">
        <v>3</v>
      </c>
      <c r="C4" s="83" t="s">
        <v>113</v>
      </c>
      <c r="D4" s="84" t="s">
        <v>107</v>
      </c>
      <c r="I4" s="91">
        <v>2022</v>
      </c>
      <c r="J4" s="62" t="str">
        <f>CONCATENATE($L$4,RIGHT($J$3,2))</f>
        <v>31.03.23</v>
      </c>
      <c r="K4">
        <v>1</v>
      </c>
      <c r="L4" t="s">
        <v>42</v>
      </c>
      <c r="M4" s="67" t="s">
        <v>62</v>
      </c>
      <c r="N4" s="65" t="s">
        <v>63</v>
      </c>
      <c r="O4" s="66">
        <v>512304882</v>
      </c>
      <c r="P4"/>
      <c r="Q4"/>
    </row>
    <row r="5" spans="1:17" ht="15">
      <c r="A5" s="108"/>
      <c r="B5" s="107">
        <v>4</v>
      </c>
      <c r="C5" s="83" t="s">
        <v>111</v>
      </c>
      <c r="D5" s="84" t="s">
        <v>117</v>
      </c>
      <c r="I5" s="87">
        <f>I4+1</f>
        <v>2023</v>
      </c>
      <c r="J5" s="62" t="str">
        <f>CONCATENATE($L$5,RIGHT($J$3,2))</f>
        <v>30.06.23</v>
      </c>
      <c r="K5">
        <v>2</v>
      </c>
      <c r="L5" t="s">
        <v>43</v>
      </c>
      <c r="M5" s="64" t="s">
        <v>58</v>
      </c>
      <c r="N5" s="65" t="s">
        <v>59</v>
      </c>
      <c r="O5" s="66">
        <v>520030677</v>
      </c>
      <c r="P5"/>
      <c r="Q5"/>
    </row>
    <row r="6" spans="1:17" ht="15">
      <c r="A6" s="108"/>
      <c r="B6" s="107"/>
      <c r="C6" s="83"/>
      <c r="D6" s="84" t="s">
        <v>97</v>
      </c>
      <c r="F6" s="86"/>
      <c r="I6" s="87">
        <f t="shared" ref="I6:I19" si="0">I5+1</f>
        <v>2024</v>
      </c>
      <c r="J6" s="62" t="str">
        <f>CONCATENATE($L$6,RIGHT($J$3,2))</f>
        <v>30.09.23</v>
      </c>
      <c r="K6">
        <v>3</v>
      </c>
      <c r="L6" t="s">
        <v>44</v>
      </c>
      <c r="M6" s="64" t="s">
        <v>87</v>
      </c>
      <c r="N6" s="65" t="s">
        <v>89</v>
      </c>
      <c r="O6" s="66" t="s">
        <v>88</v>
      </c>
      <c r="P6"/>
      <c r="Q6"/>
    </row>
    <row r="7" spans="1:17" ht="15">
      <c r="A7" s="108"/>
      <c r="B7" s="107"/>
      <c r="C7" s="83"/>
      <c r="D7" s="84" t="s">
        <v>118</v>
      </c>
      <c r="I7" s="87">
        <f t="shared" si="0"/>
        <v>2025</v>
      </c>
      <c r="J7" s="62" t="str">
        <f>CONCATENATE($L$7,RIGHT($J$3,2))</f>
        <v>31.12.23</v>
      </c>
      <c r="K7">
        <v>4</v>
      </c>
      <c r="L7" t="s">
        <v>45</v>
      </c>
      <c r="M7" s="64" t="s">
        <v>68</v>
      </c>
      <c r="N7" s="65" t="s">
        <v>69</v>
      </c>
      <c r="O7" s="66">
        <v>570003152</v>
      </c>
      <c r="P7"/>
      <c r="Q7"/>
    </row>
    <row r="8" spans="1:17" ht="15">
      <c r="A8" s="108"/>
      <c r="B8" s="107"/>
      <c r="C8" s="83"/>
      <c r="D8" s="92" t="s">
        <v>123</v>
      </c>
      <c r="I8" s="87">
        <f>I7+1</f>
        <v>2026</v>
      </c>
      <c r="J8" s="62"/>
      <c r="K8">
        <f>K4</f>
        <v>1</v>
      </c>
      <c r="L8"/>
      <c r="M8" s="64" t="s">
        <v>56</v>
      </c>
      <c r="N8" s="65" t="s">
        <v>57</v>
      </c>
      <c r="O8" s="66">
        <v>513910703</v>
      </c>
      <c r="P8"/>
      <c r="Q8"/>
    </row>
    <row r="9" spans="1:17" ht="15">
      <c r="A9" s="108"/>
      <c r="B9" s="107"/>
      <c r="C9" s="83"/>
      <c r="D9" s="84" t="s">
        <v>119</v>
      </c>
      <c r="I9" s="87">
        <f t="shared" si="0"/>
        <v>2027</v>
      </c>
      <c r="J9" s="62"/>
      <c r="K9">
        <f>K5</f>
        <v>2</v>
      </c>
      <c r="L9"/>
      <c r="M9" s="64" t="s">
        <v>90</v>
      </c>
      <c r="N9" s="65" t="s">
        <v>92</v>
      </c>
      <c r="O9" s="66" t="s">
        <v>91</v>
      </c>
      <c r="P9"/>
      <c r="Q9"/>
    </row>
    <row r="10" spans="1:17" ht="15">
      <c r="A10" s="108"/>
      <c r="B10" s="107"/>
      <c r="C10" s="83"/>
      <c r="D10" s="84" t="s">
        <v>121</v>
      </c>
      <c r="I10" s="87">
        <f t="shared" si="0"/>
        <v>2028</v>
      </c>
      <c r="J10" s="62"/>
      <c r="K10">
        <f>K6</f>
        <v>3</v>
      </c>
      <c r="L10"/>
      <c r="M10" s="64" t="s">
        <v>93</v>
      </c>
      <c r="N10" s="65" t="s">
        <v>94</v>
      </c>
      <c r="O10" s="66" t="s">
        <v>101</v>
      </c>
      <c r="P10"/>
      <c r="Q10"/>
    </row>
    <row r="11" spans="1:17" ht="15">
      <c r="A11" s="108"/>
      <c r="B11" s="107"/>
      <c r="C11" s="83"/>
      <c r="D11" s="84" t="s">
        <v>108</v>
      </c>
      <c r="I11" s="87">
        <f t="shared" si="0"/>
        <v>2029</v>
      </c>
      <c r="J11" s="62"/>
      <c r="K11">
        <f>K7</f>
        <v>4</v>
      </c>
      <c r="L11"/>
      <c r="M11" s="64" t="s">
        <v>60</v>
      </c>
      <c r="N11" s="65" t="s">
        <v>61</v>
      </c>
      <c r="O11" s="66">
        <v>520042177</v>
      </c>
      <c r="P11"/>
      <c r="Q11"/>
    </row>
    <row r="12" spans="1:17" ht="13.9" customHeight="1">
      <c r="A12" s="108"/>
      <c r="B12" s="107"/>
      <c r="C12" s="83"/>
      <c r="D12" s="92" t="s">
        <v>124</v>
      </c>
      <c r="I12" s="87">
        <f t="shared" si="0"/>
        <v>2030</v>
      </c>
      <c r="J12" s="62"/>
      <c r="K12">
        <f t="shared" ref="K12:K19" si="1">K8</f>
        <v>1</v>
      </c>
      <c r="L12"/>
      <c r="M12" s="64" t="s">
        <v>50</v>
      </c>
      <c r="N12" s="65" t="s">
        <v>51</v>
      </c>
      <c r="O12" s="66">
        <v>520023185</v>
      </c>
      <c r="P12"/>
      <c r="Q12"/>
    </row>
    <row r="13" spans="1:17" ht="15">
      <c r="A13" s="108"/>
      <c r="B13" s="107"/>
      <c r="C13" s="83"/>
      <c r="D13" s="92" t="s">
        <v>125</v>
      </c>
      <c r="I13" s="87">
        <f t="shared" si="0"/>
        <v>2031</v>
      </c>
      <c r="J13" s="62"/>
      <c r="K13">
        <f t="shared" si="1"/>
        <v>2</v>
      </c>
      <c r="L13"/>
      <c r="M13" s="64" t="s">
        <v>46</v>
      </c>
      <c r="N13" s="65" t="s">
        <v>47</v>
      </c>
      <c r="O13" s="66">
        <v>520004078</v>
      </c>
      <c r="P13"/>
      <c r="Q13"/>
    </row>
    <row r="14" spans="1:17" ht="15">
      <c r="A14" s="88"/>
      <c r="B14" s="83">
        <v>5</v>
      </c>
      <c r="C14" s="83" t="s">
        <v>115</v>
      </c>
      <c r="D14" s="92" t="s">
        <v>129</v>
      </c>
      <c r="I14" s="87">
        <f t="shared" si="0"/>
        <v>2032</v>
      </c>
      <c r="J14" s="62"/>
      <c r="K14">
        <f t="shared" si="1"/>
        <v>3</v>
      </c>
      <c r="L14"/>
      <c r="M14" s="64" t="s">
        <v>64</v>
      </c>
      <c r="N14" s="65" t="s">
        <v>65</v>
      </c>
      <c r="O14" s="66">
        <v>515764868</v>
      </c>
      <c r="P14"/>
      <c r="Q14"/>
    </row>
    <row r="15" spans="1:17" ht="15">
      <c r="A15" s="108" t="s">
        <v>120</v>
      </c>
      <c r="B15" s="83">
        <v>6</v>
      </c>
      <c r="C15" s="83"/>
      <c r="D15" s="92" t="s">
        <v>128</v>
      </c>
      <c r="I15" s="87">
        <f t="shared" si="0"/>
        <v>2033</v>
      </c>
      <c r="J15" s="62"/>
      <c r="K15">
        <f t="shared" si="1"/>
        <v>4</v>
      </c>
      <c r="L15"/>
      <c r="M15" s="64" t="s">
        <v>84</v>
      </c>
      <c r="N15" s="65" t="s">
        <v>86</v>
      </c>
      <c r="O15" s="66" t="s">
        <v>85</v>
      </c>
      <c r="P15"/>
      <c r="Q15"/>
    </row>
    <row r="16" spans="1:17" ht="14.25" customHeight="1">
      <c r="A16" s="108"/>
      <c r="B16" s="83">
        <v>7</v>
      </c>
      <c r="C16" s="83"/>
      <c r="D16" s="92" t="s">
        <v>126</v>
      </c>
      <c r="I16" s="87">
        <f t="shared" si="0"/>
        <v>2034</v>
      </c>
      <c r="J16" s="62"/>
      <c r="K16">
        <f t="shared" si="1"/>
        <v>1</v>
      </c>
      <c r="L16"/>
      <c r="M16" s="64" t="s">
        <v>52</v>
      </c>
      <c r="N16" s="65" t="s">
        <v>53</v>
      </c>
      <c r="O16" s="66">
        <v>520024647</v>
      </c>
      <c r="P16"/>
      <c r="Q16"/>
    </row>
    <row r="17" spans="1:17" ht="15">
      <c r="A17" s="108"/>
      <c r="B17" s="89">
        <v>8</v>
      </c>
      <c r="C17" s="83"/>
      <c r="D17" s="92" t="s">
        <v>127</v>
      </c>
      <c r="I17" s="87">
        <f t="shared" si="0"/>
        <v>2035</v>
      </c>
      <c r="J17" s="62"/>
      <c r="K17">
        <f t="shared" si="1"/>
        <v>2</v>
      </c>
      <c r="L17"/>
      <c r="M17" s="64" t="s">
        <v>66</v>
      </c>
      <c r="N17" s="65" t="s">
        <v>67</v>
      </c>
      <c r="O17" s="66">
        <v>515761625</v>
      </c>
      <c r="P17"/>
      <c r="Q17"/>
    </row>
    <row r="18" spans="1:17" ht="15">
      <c r="I18" s="87">
        <f t="shared" si="0"/>
        <v>2036</v>
      </c>
      <c r="J18" s="62"/>
      <c r="K18">
        <f t="shared" si="1"/>
        <v>3</v>
      </c>
      <c r="L18"/>
      <c r="M18" s="64" t="s">
        <v>48</v>
      </c>
      <c r="N18" s="65" t="s">
        <v>49</v>
      </c>
      <c r="O18" s="66">
        <v>520004896</v>
      </c>
      <c r="P18"/>
      <c r="Q18"/>
    </row>
    <row r="19" spans="1:17" ht="15">
      <c r="I19" s="87">
        <f t="shared" si="0"/>
        <v>2037</v>
      </c>
      <c r="J19" s="62"/>
      <c r="K19">
        <f t="shared" si="1"/>
        <v>4</v>
      </c>
      <c r="L19"/>
      <c r="M19" s="64" t="s">
        <v>54</v>
      </c>
      <c r="N19" s="65" t="s">
        <v>55</v>
      </c>
      <c r="O19" s="66">
        <v>520042540</v>
      </c>
      <c r="P19"/>
      <c r="Q19"/>
    </row>
    <row r="20" spans="1:17" ht="18">
      <c r="A20" s="69" t="s">
        <v>100</v>
      </c>
      <c r="B20" s="94">
        <v>2023</v>
      </c>
      <c r="C20"/>
      <c r="J20"/>
      <c r="K20"/>
      <c r="L20"/>
      <c r="M20" s="64" t="s">
        <v>76</v>
      </c>
      <c r="N20" s="65" t="s">
        <v>78</v>
      </c>
      <c r="O20" s="66" t="s">
        <v>77</v>
      </c>
      <c r="P20"/>
      <c r="Q20"/>
    </row>
    <row r="21" spans="1:17" ht="15">
      <c r="A21" s="69" t="s">
        <v>39</v>
      </c>
      <c r="B21" s="96" t="s">
        <v>98</v>
      </c>
      <c r="C21"/>
      <c r="J21"/>
      <c r="K21"/>
      <c r="L21"/>
      <c r="M21" s="64" t="s">
        <v>81</v>
      </c>
      <c r="N21" s="65" t="s">
        <v>83</v>
      </c>
      <c r="O21" s="66" t="s">
        <v>82</v>
      </c>
      <c r="P21"/>
      <c r="Q21"/>
    </row>
    <row r="22" spans="1:17" ht="15.75">
      <c r="A22" s="70" t="s">
        <v>40</v>
      </c>
      <c r="B22" s="98" t="s">
        <v>130</v>
      </c>
      <c r="C22"/>
      <c r="J22"/>
      <c r="K22"/>
      <c r="L22"/>
      <c r="M22" s="64" t="s">
        <v>79</v>
      </c>
      <c r="N22" s="65" t="s">
        <v>80</v>
      </c>
      <c r="O22" s="66">
        <v>520027848</v>
      </c>
      <c r="P22"/>
      <c r="Q22"/>
    </row>
    <row r="23" spans="1:17" ht="15">
      <c r="A23" s="71" t="s">
        <v>41</v>
      </c>
      <c r="B23" s="97" t="str">
        <f>CONCATENATE("NostroYield_B_",O2,J20,"_",L2,K2,".xlsx")</f>
        <v>NostroYield_B_123456789_123.xlsx</v>
      </c>
      <c r="C23"/>
      <c r="D23"/>
      <c r="J23"/>
      <c r="K23"/>
      <c r="L23"/>
      <c r="M23" s="64" t="s">
        <v>74</v>
      </c>
      <c r="N23" s="65" t="s">
        <v>75</v>
      </c>
      <c r="O23" s="66">
        <v>500500376</v>
      </c>
      <c r="P23"/>
      <c r="Q23"/>
    </row>
    <row r="24" spans="1:17" ht="15">
      <c r="J24"/>
      <c r="K24"/>
      <c r="L24"/>
      <c r="M24" s="64" t="s">
        <v>72</v>
      </c>
      <c r="N24" s="65" t="s">
        <v>73</v>
      </c>
      <c r="O24" s="66">
        <v>513879189</v>
      </c>
      <c r="P24"/>
      <c r="Q24"/>
    </row>
    <row r="25" spans="1:17" ht="15">
      <c r="J25"/>
      <c r="K25"/>
      <c r="L25"/>
      <c r="M25" s="64" t="s">
        <v>70</v>
      </c>
      <c r="N25" s="65" t="s">
        <v>71</v>
      </c>
      <c r="O25" s="66">
        <v>510015951</v>
      </c>
      <c r="P25"/>
      <c r="Q25"/>
    </row>
    <row r="26" spans="1:17" ht="15">
      <c r="J26"/>
      <c r="K26"/>
      <c r="L26"/>
      <c r="M26" s="64" t="s">
        <v>95</v>
      </c>
      <c r="N26" s="65" t="s">
        <v>96</v>
      </c>
      <c r="O26" s="66">
        <v>123456789</v>
      </c>
      <c r="P26"/>
      <c r="Q26"/>
    </row>
    <row r="27" spans="1:17" ht="15">
      <c r="J27"/>
      <c r="K27"/>
      <c r="L27"/>
      <c r="M27" s="64" t="s">
        <v>95</v>
      </c>
      <c r="N27" s="65" t="s">
        <v>96</v>
      </c>
      <c r="O27" s="66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>
      <formula1>Company_Name</formula1>
    </dataValidation>
    <dataValidation type="list" allowBlank="1" showInputMessage="1" showErrorMessage="1" sqref="B20">
      <formula1>Year</formula1>
    </dataValidation>
    <dataValidation type="list" allowBlank="1" showInputMessage="1" showErrorMessage="1" sqref="B22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tabColor rgb="FF00B0F0"/>
    <pageSetUpPr fitToPage="1"/>
  </sheetPr>
  <dimension ref="A1:AA61"/>
  <sheetViews>
    <sheetView showGridLines="0" rightToLeft="1" zoomScaleNormal="100" workbookViewId="0">
      <selection activeCell="G23" sqref="G23"/>
    </sheetView>
  </sheetViews>
  <sheetFormatPr defaultColWidth="9" defaultRowHeight="14.25" zeroHeight="1"/>
  <cols>
    <col min="1" max="1" width="2.7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2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7"/>
      <c r="B3" s="48" t="s">
        <v>36</v>
      </c>
      <c r="C3" s="52" t="s">
        <v>1</v>
      </c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41"/>
      <c r="B5" s="80" t="s">
        <v>2</v>
      </c>
      <c r="C5" s="117" t="s">
        <v>3</v>
      </c>
      <c r="D5" s="115"/>
      <c r="E5" s="115"/>
      <c r="F5" s="115"/>
      <c r="G5" s="115"/>
      <c r="H5" s="116"/>
      <c r="I5" s="114" t="s">
        <v>4</v>
      </c>
      <c r="J5" s="115"/>
      <c r="K5" s="115"/>
      <c r="L5" s="115"/>
      <c r="M5" s="115"/>
      <c r="N5" s="116"/>
      <c r="O5" s="114" t="s">
        <v>5</v>
      </c>
      <c r="P5" s="115"/>
      <c r="Q5" s="115"/>
      <c r="R5" s="115"/>
      <c r="S5" s="115"/>
      <c r="T5" s="116"/>
      <c r="U5" s="114" t="s">
        <v>6</v>
      </c>
      <c r="V5" s="115"/>
      <c r="W5" s="115"/>
      <c r="X5" s="115"/>
      <c r="Y5" s="115"/>
      <c r="Z5" s="116"/>
      <c r="AA5" s="7"/>
    </row>
    <row r="6" spans="1:27" s="74" customFormat="1" ht="30" customHeight="1">
      <c r="A6" s="72"/>
      <c r="B6" s="112" t="str">
        <f>CONCATENATE("20",RIGHT(הנחיות!B20,2))</f>
        <v>2023</v>
      </c>
      <c r="C6" s="118" t="s">
        <v>7</v>
      </c>
      <c r="D6" s="109"/>
      <c r="E6" s="109" t="s">
        <v>8</v>
      </c>
      <c r="F6" s="109"/>
      <c r="G6" s="109" t="s">
        <v>9</v>
      </c>
      <c r="H6" s="110"/>
      <c r="I6" s="111" t="s">
        <v>7</v>
      </c>
      <c r="J6" s="109"/>
      <c r="K6" s="109" t="s">
        <v>8</v>
      </c>
      <c r="L6" s="109"/>
      <c r="M6" s="109" t="s">
        <v>9</v>
      </c>
      <c r="N6" s="110"/>
      <c r="O6" s="111" t="s">
        <v>7</v>
      </c>
      <c r="P6" s="109"/>
      <c r="Q6" s="109" t="s">
        <v>8</v>
      </c>
      <c r="R6" s="109"/>
      <c r="S6" s="109" t="s">
        <v>9</v>
      </c>
      <c r="T6" s="110"/>
      <c r="U6" s="111" t="s">
        <v>7</v>
      </c>
      <c r="V6" s="109"/>
      <c r="W6" s="109" t="s">
        <v>8</v>
      </c>
      <c r="X6" s="109"/>
      <c r="Y6" s="109" t="s">
        <v>9</v>
      </c>
      <c r="Z6" s="110"/>
      <c r="AA6" s="73"/>
    </row>
    <row r="7" spans="1:27" s="74" customFormat="1">
      <c r="A7" s="72"/>
      <c r="B7" s="113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 ht="15">
      <c r="A8" s="43"/>
      <c r="B8" s="10" t="s">
        <v>12</v>
      </c>
      <c r="C8" s="1">
        <v>77.715319999999991</v>
      </c>
      <c r="D8" s="9">
        <f>IFERROR(C8/C$23,"")</f>
        <v>3.5437426217276241E-3</v>
      </c>
      <c r="E8" s="3">
        <v>77.715319999999991</v>
      </c>
      <c r="F8" s="9">
        <f>IFERROR(E8/E$23,"")</f>
        <v>3.5760320153872941E-3</v>
      </c>
      <c r="G8" s="100">
        <v>206738</v>
      </c>
      <c r="H8" s="9">
        <f>IFERROR(G8/G$23,"")</f>
        <v>0.16967767987288415</v>
      </c>
      <c r="I8" s="103"/>
      <c r="J8" s="12" t="str">
        <f>IFERROR(I8/I$23,"")</f>
        <v/>
      </c>
      <c r="K8" s="103"/>
      <c r="L8" s="12" t="str">
        <f>IFERROR(K8/K$23,"")</f>
        <v/>
      </c>
      <c r="M8" s="104"/>
      <c r="N8" s="12" t="str">
        <f>IFERROR(M8/M$23,"")</f>
        <v/>
      </c>
      <c r="O8" s="2"/>
      <c r="P8" s="9" t="str">
        <f>IFERROR(O8/O$23,"")</f>
        <v/>
      </c>
      <c r="Q8" s="4"/>
      <c r="R8" s="9" t="str">
        <f>IFERROR(Q8/Q$23,"")</f>
        <v/>
      </c>
      <c r="S8" s="4"/>
      <c r="T8" s="9" t="str">
        <f>IFERROR(S8/S$23,"")</f>
        <v/>
      </c>
      <c r="U8" s="39"/>
      <c r="V8" s="12" t="str">
        <f>IFERROR(U8/U$23,"")</f>
        <v/>
      </c>
      <c r="W8" s="40"/>
      <c r="X8" s="12" t="str">
        <f>IFERROR(W8/W$23,"")</f>
        <v/>
      </c>
      <c r="Y8" s="40"/>
      <c r="Z8" s="12" t="str">
        <f>IFERROR(Y8/Y$23,"")</f>
        <v/>
      </c>
      <c r="AA8" s="7"/>
    </row>
    <row r="9" spans="1:27" ht="15">
      <c r="A9" s="43"/>
      <c r="B9" s="15" t="s">
        <v>13</v>
      </c>
      <c r="C9" s="2">
        <v>479.40098999999987</v>
      </c>
      <c r="D9" s="16">
        <f t="shared" ref="D9:F23" si="0">IFERROR(C9/C$23,"")</f>
        <v>2.1860216507651492E-2</v>
      </c>
      <c r="E9" s="4">
        <v>284.09265000000005</v>
      </c>
      <c r="F9" s="16">
        <f t="shared" si="0"/>
        <v>1.3072382790628894E-2</v>
      </c>
      <c r="G9" s="99">
        <v>32702</v>
      </c>
      <c r="H9" s="16">
        <f t="shared" ref="H9" si="1">IFERROR(G9/G$23,"")</f>
        <v>2.683976572861814E-2</v>
      </c>
      <c r="I9" s="103"/>
      <c r="J9" s="12" t="str">
        <f t="shared" ref="J9" si="2">IFERROR(I9/I$23,"")</f>
        <v/>
      </c>
      <c r="K9" s="103"/>
      <c r="L9" s="12" t="str">
        <f t="shared" ref="L9" si="3">IFERROR(K9/K$23,"")</f>
        <v/>
      </c>
      <c r="M9" s="103"/>
      <c r="N9" s="12" t="str">
        <f t="shared" ref="N9" si="4">IFERROR(M9/M$23,"")</f>
        <v/>
      </c>
      <c r="O9" s="2"/>
      <c r="P9" s="16" t="str">
        <f t="shared" ref="P9" si="5">IFERROR(O9/O$23,"")</f>
        <v/>
      </c>
      <c r="Q9" s="4"/>
      <c r="R9" s="16" t="str">
        <f t="shared" ref="R9" si="6">IFERROR(Q9/Q$23,"")</f>
        <v/>
      </c>
      <c r="S9" s="4"/>
      <c r="T9" s="16" t="str">
        <f t="shared" ref="T9" si="7">IFERROR(S9/S$23,"")</f>
        <v/>
      </c>
      <c r="U9" s="39"/>
      <c r="V9" s="12" t="str">
        <f t="shared" ref="V9" si="8">IFERROR(U9/U$23,"")</f>
        <v/>
      </c>
      <c r="W9" s="40"/>
      <c r="X9" s="12" t="str">
        <f t="shared" ref="X9" si="9">IFERROR(W9/W$23,"")</f>
        <v/>
      </c>
      <c r="Y9" s="40"/>
      <c r="Z9" s="12" t="str">
        <f t="shared" ref="Z9" si="10">IFERROR(Y9/Y$23,"")</f>
        <v/>
      </c>
      <c r="AA9" s="7"/>
    </row>
    <row r="10" spans="1:27" ht="15">
      <c r="A10" s="43"/>
      <c r="B10" s="15" t="s">
        <v>14</v>
      </c>
      <c r="C10" s="2">
        <v>21156.95796</v>
      </c>
      <c r="D10" s="16">
        <f t="shared" si="0"/>
        <v>0.96473660108395021</v>
      </c>
      <c r="E10" s="4">
        <v>21156.95796</v>
      </c>
      <c r="F10" s="16">
        <f t="shared" si="0"/>
        <v>0.97352695727384342</v>
      </c>
      <c r="G10" s="99">
        <v>968628</v>
      </c>
      <c r="H10" s="16">
        <f t="shared" ref="H10" si="11">IFERROR(G10/G$23,"")</f>
        <v>0.79498956021588685</v>
      </c>
      <c r="I10" s="103"/>
      <c r="J10" s="12" t="str">
        <f t="shared" ref="J10" si="12">IFERROR(I10/I$23,"")</f>
        <v/>
      </c>
      <c r="K10" s="103"/>
      <c r="L10" s="12" t="str">
        <f t="shared" ref="L10" si="13">IFERROR(K10/K$23,"")</f>
        <v/>
      </c>
      <c r="M10" s="103"/>
      <c r="N10" s="12" t="str">
        <f t="shared" ref="N10" si="14">IFERROR(M10/M$23,"")</f>
        <v/>
      </c>
      <c r="O10" s="2"/>
      <c r="P10" s="16" t="str">
        <f t="shared" ref="P10" si="15">IFERROR(O10/O$23,"")</f>
        <v/>
      </c>
      <c r="Q10" s="4"/>
      <c r="R10" s="16" t="str">
        <f t="shared" ref="R10" si="16">IFERROR(Q10/Q$23,"")</f>
        <v/>
      </c>
      <c r="S10" s="4"/>
      <c r="T10" s="16" t="str">
        <f t="shared" ref="T10" si="17">IFERROR(S10/S$23,"")</f>
        <v/>
      </c>
      <c r="U10" s="39"/>
      <c r="V10" s="12" t="str">
        <f t="shared" ref="V10" si="18">IFERROR(U10/U$23,"")</f>
        <v/>
      </c>
      <c r="W10" s="40"/>
      <c r="X10" s="12" t="str">
        <f t="shared" ref="X10" si="19">IFERROR(W10/W$23,"")</f>
        <v/>
      </c>
      <c r="Y10" s="40"/>
      <c r="Z10" s="12" t="str">
        <f t="shared" ref="Z10" si="20">IFERROR(Y10/Y$23,"")</f>
        <v/>
      </c>
      <c r="AA10" s="7"/>
    </row>
    <row r="11" spans="1:27" ht="15">
      <c r="A11" s="43"/>
      <c r="B11" s="15" t="s">
        <v>15</v>
      </c>
      <c r="C11" s="2">
        <v>9.3880999999999997</v>
      </c>
      <c r="D11" s="16">
        <f t="shared" si="0"/>
        <v>4.2808818270375921E-4</v>
      </c>
      <c r="E11" s="4">
        <v>6.6792199999999999</v>
      </c>
      <c r="F11" s="16">
        <f t="shared" si="0"/>
        <v>3.0734100506586254E-4</v>
      </c>
      <c r="G11" s="99">
        <v>0</v>
      </c>
      <c r="H11" s="16">
        <f t="shared" ref="H11" si="21">IFERROR(G11/G$23,"")</f>
        <v>0</v>
      </c>
      <c r="I11" s="103"/>
      <c r="J11" s="12" t="str">
        <f t="shared" ref="J11" si="22">IFERROR(I11/I$23,"")</f>
        <v/>
      </c>
      <c r="K11" s="103"/>
      <c r="L11" s="12" t="str">
        <f t="shared" ref="L11" si="23">IFERROR(K11/K$23,"")</f>
        <v/>
      </c>
      <c r="M11" s="103"/>
      <c r="N11" s="12" t="str">
        <f t="shared" ref="N11" si="24">IFERROR(M11/M$23,"")</f>
        <v/>
      </c>
      <c r="O11" s="2"/>
      <c r="P11" s="16" t="str">
        <f t="shared" ref="P11" si="25">IFERROR(O11/O$23,"")</f>
        <v/>
      </c>
      <c r="Q11" s="4"/>
      <c r="R11" s="16" t="str">
        <f t="shared" ref="R11" si="26">IFERROR(Q11/Q$23,"")</f>
        <v/>
      </c>
      <c r="S11" s="4"/>
      <c r="T11" s="16" t="str">
        <f t="shared" ref="T11" si="27">IFERROR(S11/S$23,"")</f>
        <v/>
      </c>
      <c r="U11" s="39"/>
      <c r="V11" s="12" t="str">
        <f t="shared" ref="V11" si="28">IFERROR(U11/U$23,"")</f>
        <v/>
      </c>
      <c r="W11" s="40"/>
      <c r="X11" s="12" t="str">
        <f t="shared" ref="X11" si="29">IFERROR(W11/W$23,"")</f>
        <v/>
      </c>
      <c r="Y11" s="40"/>
      <c r="Z11" s="12" t="str">
        <f t="shared" ref="Z11" si="30">IFERROR(Y11/Y$23,"")</f>
        <v/>
      </c>
      <c r="AA11" s="7"/>
    </row>
    <row r="12" spans="1:27" ht="15">
      <c r="A12" s="44"/>
      <c r="B12" s="15" t="s">
        <v>16</v>
      </c>
      <c r="C12" s="2">
        <v>196.73635999999999</v>
      </c>
      <c r="D12" s="16">
        <f t="shared" si="0"/>
        <v>8.9709856972286766E-3</v>
      </c>
      <c r="E12" s="4">
        <v>196.73635999999999</v>
      </c>
      <c r="F12" s="16">
        <f t="shared" si="0"/>
        <v>9.0527263086706746E-3</v>
      </c>
      <c r="G12" s="99">
        <v>8876</v>
      </c>
      <c r="H12" s="16">
        <f t="shared" ref="H12" si="31">IFERROR(G12/G$23,"")</f>
        <v>7.2848682223477035E-3</v>
      </c>
      <c r="I12" s="103"/>
      <c r="J12" s="12" t="str">
        <f t="shared" ref="J12" si="32">IFERROR(I12/I$23,"")</f>
        <v/>
      </c>
      <c r="K12" s="103"/>
      <c r="L12" s="12" t="str">
        <f t="shared" ref="L12" si="33">IFERROR(K12/K$23,"")</f>
        <v/>
      </c>
      <c r="M12" s="103"/>
      <c r="N12" s="12" t="str">
        <f t="shared" ref="N12" si="34">IFERROR(M12/M$23,"")</f>
        <v/>
      </c>
      <c r="O12" s="2"/>
      <c r="P12" s="16" t="str">
        <f t="shared" ref="P12" si="35">IFERROR(O12/O$23,"")</f>
        <v/>
      </c>
      <c r="Q12" s="4"/>
      <c r="R12" s="16" t="str">
        <f t="shared" ref="R12" si="36">IFERROR(Q12/Q$23,"")</f>
        <v/>
      </c>
      <c r="S12" s="4"/>
      <c r="T12" s="16" t="str">
        <f t="shared" ref="T12" si="37">IFERROR(S12/S$23,"")</f>
        <v/>
      </c>
      <c r="U12" s="39"/>
      <c r="V12" s="12" t="str">
        <f t="shared" ref="V12" si="38">IFERROR(U12/U$23,"")</f>
        <v/>
      </c>
      <c r="W12" s="40"/>
      <c r="X12" s="12" t="str">
        <f t="shared" ref="X12" si="39">IFERROR(W12/W$23,"")</f>
        <v/>
      </c>
      <c r="Y12" s="40"/>
      <c r="Z12" s="12" t="str">
        <f t="shared" ref="Z12" si="40">IFERROR(Y12/Y$23,"")</f>
        <v/>
      </c>
      <c r="AA12" s="7"/>
    </row>
    <row r="13" spans="1:27" ht="15">
      <c r="A13" s="45"/>
      <c r="B13" s="15" t="s">
        <v>17</v>
      </c>
      <c r="C13" s="2">
        <v>0</v>
      </c>
      <c r="D13" s="16">
        <f t="shared" si="0"/>
        <v>0</v>
      </c>
      <c r="E13" s="4">
        <v>0</v>
      </c>
      <c r="F13" s="16">
        <f t="shared" si="0"/>
        <v>0</v>
      </c>
      <c r="G13" s="99">
        <v>0</v>
      </c>
      <c r="H13" s="16">
        <f t="shared" ref="H13" si="41">IFERROR(G13/G$23,"")</f>
        <v>0</v>
      </c>
      <c r="I13" s="103"/>
      <c r="J13" s="12" t="str">
        <f t="shared" ref="J13" si="42">IFERROR(I13/I$23,"")</f>
        <v/>
      </c>
      <c r="K13" s="103"/>
      <c r="L13" s="12" t="str">
        <f t="shared" ref="L13" si="43">IFERROR(K13/K$23,"")</f>
        <v/>
      </c>
      <c r="M13" s="103"/>
      <c r="N13" s="12" t="str">
        <f t="shared" ref="N13" si="44">IFERROR(M13/M$23,"")</f>
        <v/>
      </c>
      <c r="O13" s="2"/>
      <c r="P13" s="16" t="str">
        <f t="shared" ref="P13" si="45">IFERROR(O13/O$23,"")</f>
        <v/>
      </c>
      <c r="Q13" s="4"/>
      <c r="R13" s="16" t="str">
        <f t="shared" ref="R13" si="46">IFERROR(Q13/Q$23,"")</f>
        <v/>
      </c>
      <c r="S13" s="4"/>
      <c r="T13" s="16" t="str">
        <f t="shared" ref="T13" si="47">IFERROR(S13/S$23,"")</f>
        <v/>
      </c>
      <c r="U13" s="39"/>
      <c r="V13" s="12" t="str">
        <f t="shared" ref="V13" si="48">IFERROR(U13/U$23,"")</f>
        <v/>
      </c>
      <c r="W13" s="40"/>
      <c r="X13" s="12" t="str">
        <f t="shared" ref="X13" si="49">IFERROR(W13/W$23,"")</f>
        <v/>
      </c>
      <c r="Y13" s="40"/>
      <c r="Z13" s="12" t="str">
        <f t="shared" ref="Z13" si="50">IFERROR(Y13/Y$23,"")</f>
        <v/>
      </c>
      <c r="AA13" s="7"/>
    </row>
    <row r="14" spans="1:27" ht="15">
      <c r="A14" s="43"/>
      <c r="B14" s="15" t="s">
        <v>18</v>
      </c>
      <c r="C14" s="2">
        <v>0</v>
      </c>
      <c r="D14" s="16">
        <f t="shared" si="0"/>
        <v>0</v>
      </c>
      <c r="E14" s="4">
        <v>0</v>
      </c>
      <c r="F14" s="16">
        <f t="shared" si="0"/>
        <v>0</v>
      </c>
      <c r="G14" s="99">
        <v>0</v>
      </c>
      <c r="H14" s="16">
        <f t="shared" ref="H14" si="51">IFERROR(G14/G$23,"")</f>
        <v>0</v>
      </c>
      <c r="I14" s="103"/>
      <c r="J14" s="12" t="str">
        <f t="shared" ref="J14" si="52">IFERROR(I14/I$23,"")</f>
        <v/>
      </c>
      <c r="K14" s="103"/>
      <c r="L14" s="12" t="str">
        <f t="shared" ref="L14" si="53">IFERROR(K14/K$23,"")</f>
        <v/>
      </c>
      <c r="M14" s="103"/>
      <c r="N14" s="12" t="str">
        <f t="shared" ref="N14" si="54">IFERROR(M14/M$23,"")</f>
        <v/>
      </c>
      <c r="O14" s="2"/>
      <c r="P14" s="16" t="str">
        <f t="shared" ref="P14" si="55">IFERROR(O14/O$23,"")</f>
        <v/>
      </c>
      <c r="Q14" s="4"/>
      <c r="R14" s="16" t="str">
        <f t="shared" ref="R14" si="56">IFERROR(Q14/Q$23,"")</f>
        <v/>
      </c>
      <c r="S14" s="4"/>
      <c r="T14" s="16" t="str">
        <f t="shared" ref="T14" si="57">IFERROR(S14/S$23,"")</f>
        <v/>
      </c>
      <c r="U14" s="39"/>
      <c r="V14" s="12" t="str">
        <f t="shared" ref="V14" si="58">IFERROR(U14/U$23,"")</f>
        <v/>
      </c>
      <c r="W14" s="40"/>
      <c r="X14" s="12" t="str">
        <f t="shared" ref="X14" si="59">IFERROR(W14/W$23,"")</f>
        <v/>
      </c>
      <c r="Y14" s="40"/>
      <c r="Z14" s="12" t="str">
        <f t="shared" ref="Z14" si="60">IFERROR(Y14/Y$23,"")</f>
        <v/>
      </c>
      <c r="AA14" s="7"/>
    </row>
    <row r="15" spans="1:27" ht="15">
      <c r="A15" s="45"/>
      <c r="B15" s="15" t="s">
        <v>19</v>
      </c>
      <c r="C15" s="2">
        <v>0</v>
      </c>
      <c r="D15" s="16">
        <f t="shared" si="0"/>
        <v>0</v>
      </c>
      <c r="E15" s="4">
        <v>0</v>
      </c>
      <c r="F15" s="16">
        <f t="shared" si="0"/>
        <v>0</v>
      </c>
      <c r="G15" s="99">
        <v>0</v>
      </c>
      <c r="H15" s="16">
        <f t="shared" ref="H15" si="61">IFERROR(G15/G$23,"")</f>
        <v>0</v>
      </c>
      <c r="I15" s="103"/>
      <c r="J15" s="12" t="str">
        <f t="shared" ref="J15" si="62">IFERROR(I15/I$23,"")</f>
        <v/>
      </c>
      <c r="K15" s="103"/>
      <c r="L15" s="12" t="str">
        <f t="shared" ref="L15" si="63">IFERROR(K15/K$23,"")</f>
        <v/>
      </c>
      <c r="M15" s="103"/>
      <c r="N15" s="12" t="str">
        <f t="shared" ref="N15" si="64">IFERROR(M15/M$23,"")</f>
        <v/>
      </c>
      <c r="O15" s="2"/>
      <c r="P15" s="16" t="str">
        <f t="shared" ref="P15" si="65">IFERROR(O15/O$23,"")</f>
        <v/>
      </c>
      <c r="Q15" s="4"/>
      <c r="R15" s="16" t="str">
        <f t="shared" ref="R15" si="66">IFERROR(Q15/Q$23,"")</f>
        <v/>
      </c>
      <c r="S15" s="4"/>
      <c r="T15" s="16" t="str">
        <f t="shared" ref="T15" si="67">IFERROR(S15/S$23,"")</f>
        <v/>
      </c>
      <c r="U15" s="39"/>
      <c r="V15" s="12" t="str">
        <f t="shared" ref="V15" si="68">IFERROR(U15/U$23,"")</f>
        <v/>
      </c>
      <c r="W15" s="40"/>
      <c r="X15" s="12" t="str">
        <f t="shared" ref="X15" si="69">IFERROR(W15/W$23,"")</f>
        <v/>
      </c>
      <c r="Y15" s="40"/>
      <c r="Z15" s="12" t="str">
        <f t="shared" ref="Z15" si="70">IFERROR(Y15/Y$23,"")</f>
        <v/>
      </c>
      <c r="AA15" s="7"/>
    </row>
    <row r="16" spans="1:27" ht="15">
      <c r="A16" s="43"/>
      <c r="B16" s="15" t="s">
        <v>20</v>
      </c>
      <c r="C16" s="2">
        <v>10.09596</v>
      </c>
      <c r="D16" s="16">
        <f t="shared" si="0"/>
        <v>4.603659067383011E-4</v>
      </c>
      <c r="E16" s="4">
        <v>10.09596</v>
      </c>
      <c r="F16" s="16">
        <f t="shared" si="0"/>
        <v>4.6456060640385333E-4</v>
      </c>
      <c r="G16" s="99">
        <v>1472</v>
      </c>
      <c r="H16" s="16">
        <f t="shared" ref="H16" si="71">IFERROR(G16/G$23,"")</f>
        <v>1.2081259602631613E-3</v>
      </c>
      <c r="I16" s="103"/>
      <c r="J16" s="12" t="str">
        <f t="shared" ref="J16" si="72">IFERROR(I16/I$23,"")</f>
        <v/>
      </c>
      <c r="K16" s="103"/>
      <c r="L16" s="12" t="str">
        <f t="shared" ref="L16" si="73">IFERROR(K16/K$23,"")</f>
        <v/>
      </c>
      <c r="M16" s="103"/>
      <c r="N16" s="12" t="str">
        <f t="shared" ref="N16" si="74">IFERROR(M16/M$23,"")</f>
        <v/>
      </c>
      <c r="O16" s="2"/>
      <c r="P16" s="16" t="str">
        <f t="shared" ref="P16" si="75">IFERROR(O16/O$23,"")</f>
        <v/>
      </c>
      <c r="Q16" s="4"/>
      <c r="R16" s="16" t="str">
        <f t="shared" ref="R16" si="76">IFERROR(Q16/Q$23,"")</f>
        <v/>
      </c>
      <c r="S16" s="4"/>
      <c r="T16" s="16" t="str">
        <f t="shared" ref="T16" si="77">IFERROR(S16/S$23,"")</f>
        <v/>
      </c>
      <c r="U16" s="39"/>
      <c r="V16" s="12" t="str">
        <f t="shared" ref="V16" si="78">IFERROR(U16/U$23,"")</f>
        <v/>
      </c>
      <c r="W16" s="40"/>
      <c r="X16" s="12" t="str">
        <f t="shared" ref="X16" si="79">IFERROR(W16/W$23,"")</f>
        <v/>
      </c>
      <c r="Y16" s="40"/>
      <c r="Z16" s="12" t="str">
        <f t="shared" ref="Z16" si="80">IFERROR(Y16/Y$23,"")</f>
        <v/>
      </c>
      <c r="AA16" s="7"/>
    </row>
    <row r="17" spans="1:27" ht="15">
      <c r="A17" s="43"/>
      <c r="B17" s="15" t="s">
        <v>21</v>
      </c>
      <c r="C17" s="2">
        <v>0</v>
      </c>
      <c r="D17" s="16">
        <f t="shared" si="0"/>
        <v>0</v>
      </c>
      <c r="E17" s="2">
        <v>0</v>
      </c>
      <c r="F17" s="16">
        <f t="shared" si="0"/>
        <v>0</v>
      </c>
      <c r="G17" s="99">
        <v>0</v>
      </c>
      <c r="H17" s="16">
        <f t="shared" ref="H17" si="81">IFERROR(G17/G$23,"")</f>
        <v>0</v>
      </c>
      <c r="I17" s="103"/>
      <c r="J17" s="12" t="str">
        <f t="shared" ref="J17" si="82">IFERROR(I17/I$23,"")</f>
        <v/>
      </c>
      <c r="K17" s="103"/>
      <c r="L17" s="12" t="str">
        <f t="shared" ref="L17" si="83">IFERROR(K17/K$23,"")</f>
        <v/>
      </c>
      <c r="M17" s="103"/>
      <c r="N17" s="12" t="str">
        <f t="shared" ref="N17" si="84">IFERROR(M17/M$23,"")</f>
        <v/>
      </c>
      <c r="O17" s="2"/>
      <c r="P17" s="16" t="str">
        <f t="shared" ref="P17" si="85">IFERROR(O17/O$23,"")</f>
        <v/>
      </c>
      <c r="Q17" s="4"/>
      <c r="R17" s="16" t="str">
        <f t="shared" ref="R17" si="86">IFERROR(Q17/Q$23,"")</f>
        <v/>
      </c>
      <c r="S17" s="4"/>
      <c r="T17" s="16" t="str">
        <f t="shared" ref="T17" si="87">IFERROR(S17/S$23,"")</f>
        <v/>
      </c>
      <c r="U17" s="39"/>
      <c r="V17" s="12" t="str">
        <f t="shared" ref="V17" si="88">IFERROR(U17/U$23,"")</f>
        <v/>
      </c>
      <c r="W17" s="40"/>
      <c r="X17" s="12" t="str">
        <f t="shared" ref="X17" si="89">IFERROR(W17/W$23,"")</f>
        <v/>
      </c>
      <c r="Y17" s="40"/>
      <c r="Z17" s="12" t="str">
        <f t="shared" ref="Z17" si="90">IFERROR(Y17/Y$23,"")</f>
        <v/>
      </c>
      <c r="AA17" s="7"/>
    </row>
    <row r="18" spans="1:27" ht="15">
      <c r="A18" s="43"/>
      <c r="B18" s="15" t="s">
        <v>22</v>
      </c>
      <c r="C18" s="99">
        <v>0</v>
      </c>
      <c r="D18" s="16">
        <f t="shared" si="0"/>
        <v>0</v>
      </c>
      <c r="E18" s="99">
        <v>0</v>
      </c>
      <c r="F18" s="16">
        <f t="shared" si="0"/>
        <v>0</v>
      </c>
      <c r="G18" s="99">
        <v>0</v>
      </c>
      <c r="H18" s="16">
        <f t="shared" ref="H18" si="91">IFERROR(G18/G$23,"")</f>
        <v>0</v>
      </c>
      <c r="I18" s="103"/>
      <c r="J18" s="12" t="str">
        <f t="shared" ref="J18" si="92">IFERROR(I18/I$23,"")</f>
        <v/>
      </c>
      <c r="K18" s="103"/>
      <c r="L18" s="12" t="str">
        <f t="shared" ref="L18" si="93">IFERROR(K18/K$23,"")</f>
        <v/>
      </c>
      <c r="M18" s="103"/>
      <c r="N18" s="12" t="str">
        <f t="shared" ref="N18" si="94">IFERROR(M18/M$23,"")</f>
        <v/>
      </c>
      <c r="O18" s="2"/>
      <c r="P18" s="16" t="str">
        <f t="shared" ref="P18" si="95">IFERROR(O18/O$23,"")</f>
        <v/>
      </c>
      <c r="Q18" s="4"/>
      <c r="R18" s="16" t="str">
        <f t="shared" ref="R18" si="96">IFERROR(Q18/Q$23,"")</f>
        <v/>
      </c>
      <c r="S18" s="4"/>
      <c r="T18" s="16" t="str">
        <f t="shared" ref="T18" si="97">IFERROR(S18/S$23,"")</f>
        <v/>
      </c>
      <c r="U18" s="39"/>
      <c r="V18" s="12" t="str">
        <f t="shared" ref="V18" si="98">IFERROR(U18/U$23,"")</f>
        <v/>
      </c>
      <c r="W18" s="40"/>
      <c r="X18" s="12" t="str">
        <f t="shared" ref="X18" si="99">IFERROR(W18/W$23,"")</f>
        <v/>
      </c>
      <c r="Y18" s="40"/>
      <c r="Z18" s="12" t="str">
        <f t="shared" ref="Z18" si="100">IFERROR(Y18/Y$23,"")</f>
        <v/>
      </c>
      <c r="AA18" s="7"/>
    </row>
    <row r="19" spans="1:27" ht="15">
      <c r="A19" s="45"/>
      <c r="B19" s="15" t="s">
        <v>23</v>
      </c>
      <c r="C19" s="99">
        <v>0</v>
      </c>
      <c r="D19" s="16">
        <f t="shared" si="0"/>
        <v>0</v>
      </c>
      <c r="E19" s="99">
        <v>0</v>
      </c>
      <c r="F19" s="16">
        <f t="shared" si="0"/>
        <v>0</v>
      </c>
      <c r="G19" s="99">
        <v>0</v>
      </c>
      <c r="H19" s="16">
        <f t="shared" ref="H19" si="101">IFERROR(G19/G$23,"")</f>
        <v>0</v>
      </c>
      <c r="I19" s="103"/>
      <c r="J19" s="12" t="str">
        <f t="shared" ref="J19" si="102">IFERROR(I19/I$23,"")</f>
        <v/>
      </c>
      <c r="K19" s="103"/>
      <c r="L19" s="12" t="str">
        <f t="shared" ref="L19" si="103">IFERROR(K19/K$23,"")</f>
        <v/>
      </c>
      <c r="M19" s="103"/>
      <c r="N19" s="12" t="str">
        <f t="shared" ref="N19" si="104">IFERROR(M19/M$23,"")</f>
        <v/>
      </c>
      <c r="O19" s="2"/>
      <c r="P19" s="16" t="str">
        <f t="shared" ref="P19" si="105">IFERROR(O19/O$23,"")</f>
        <v/>
      </c>
      <c r="Q19" s="4"/>
      <c r="R19" s="16" t="str">
        <f t="shared" ref="R19" si="106">IFERROR(Q19/Q$23,"")</f>
        <v/>
      </c>
      <c r="S19" s="4"/>
      <c r="T19" s="16" t="str">
        <f t="shared" ref="T19" si="107">IFERROR(S19/S$23,"")</f>
        <v/>
      </c>
      <c r="U19" s="39"/>
      <c r="V19" s="12" t="str">
        <f t="shared" ref="V19" si="108">IFERROR(U19/U$23,"")</f>
        <v/>
      </c>
      <c r="W19" s="40"/>
      <c r="X19" s="12" t="str">
        <f t="shared" ref="X19" si="109">IFERROR(W19/W$23,"")</f>
        <v/>
      </c>
      <c r="Y19" s="40"/>
      <c r="Z19" s="12" t="str">
        <f t="shared" ref="Z19" si="110">IFERROR(Y19/Y$23,"")</f>
        <v/>
      </c>
      <c r="AA19" s="7"/>
    </row>
    <row r="20" spans="1:27" ht="15">
      <c r="A20" s="43"/>
      <c r="B20" s="15" t="s">
        <v>24</v>
      </c>
      <c r="C20" s="99">
        <v>0</v>
      </c>
      <c r="D20" s="16">
        <f t="shared" si="0"/>
        <v>0</v>
      </c>
      <c r="E20" s="99">
        <v>0</v>
      </c>
      <c r="F20" s="16">
        <f t="shared" si="0"/>
        <v>0</v>
      </c>
      <c r="G20" s="99">
        <v>0</v>
      </c>
      <c r="H20" s="16">
        <f t="shared" ref="H20" si="111">IFERROR(G20/G$23,"")</f>
        <v>0</v>
      </c>
      <c r="I20" s="103"/>
      <c r="J20" s="12" t="str">
        <f t="shared" ref="J20" si="112">IFERROR(I20/I$23,"")</f>
        <v/>
      </c>
      <c r="K20" s="103"/>
      <c r="L20" s="12" t="str">
        <f t="shared" ref="L20" si="113">IFERROR(K20/K$23,"")</f>
        <v/>
      </c>
      <c r="M20" s="103"/>
      <c r="N20" s="12" t="str">
        <f t="shared" ref="N20" si="114">IFERROR(M20/M$23,"")</f>
        <v/>
      </c>
      <c r="O20" s="2"/>
      <c r="P20" s="16" t="str">
        <f t="shared" ref="P20" si="115">IFERROR(O20/O$23,"")</f>
        <v/>
      </c>
      <c r="Q20" s="4"/>
      <c r="R20" s="16" t="str">
        <f t="shared" ref="R20" si="116">IFERROR(Q20/Q$23,"")</f>
        <v/>
      </c>
      <c r="S20" s="4"/>
      <c r="T20" s="16" t="str">
        <f t="shared" ref="T20" si="117">IFERROR(S20/S$23,"")</f>
        <v/>
      </c>
      <c r="U20" s="39"/>
      <c r="V20" s="12" t="str">
        <f t="shared" ref="V20" si="118">IFERROR(U20/U$23,"")</f>
        <v/>
      </c>
      <c r="W20" s="40"/>
      <c r="X20" s="12" t="str">
        <f t="shared" ref="X20" si="119">IFERROR(W20/W$23,"")</f>
        <v/>
      </c>
      <c r="Y20" s="40"/>
      <c r="Z20" s="12" t="str">
        <f t="shared" ref="Z20" si="120">IFERROR(Y20/Y$23,"")</f>
        <v/>
      </c>
      <c r="AA20" s="7"/>
    </row>
    <row r="21" spans="1:27" ht="15">
      <c r="A21" s="43"/>
      <c r="B21" s="15" t="s">
        <v>25</v>
      </c>
      <c r="C21" s="99">
        <v>0</v>
      </c>
      <c r="D21" s="16">
        <f t="shared" si="0"/>
        <v>0</v>
      </c>
      <c r="E21" s="99">
        <v>0</v>
      </c>
      <c r="F21" s="16">
        <f t="shared" si="0"/>
        <v>0</v>
      </c>
      <c r="G21" s="99">
        <v>0</v>
      </c>
      <c r="H21" s="16">
        <f t="shared" ref="H21" si="121">IFERROR(G21/G$23,"")</f>
        <v>0</v>
      </c>
      <c r="I21" s="39"/>
      <c r="J21" s="12" t="str">
        <f t="shared" ref="J21" si="122">IFERROR(I21/I$23,"")</f>
        <v/>
      </c>
      <c r="K21" s="103"/>
      <c r="L21" s="12" t="str">
        <f t="shared" ref="L21" si="123">IFERROR(K21/K$23,"")</f>
        <v/>
      </c>
      <c r="M21" s="103"/>
      <c r="N21" s="12" t="str">
        <f t="shared" ref="N21" si="124">IFERROR(M21/M$23,"")</f>
        <v/>
      </c>
      <c r="O21" s="2"/>
      <c r="P21" s="16" t="str">
        <f t="shared" ref="P21" si="125">IFERROR(O21/O$23,"")</f>
        <v/>
      </c>
      <c r="Q21" s="4"/>
      <c r="R21" s="16" t="str">
        <f t="shared" ref="R21" si="126">IFERROR(Q21/Q$23,"")</f>
        <v/>
      </c>
      <c r="S21" s="4"/>
      <c r="T21" s="16" t="str">
        <f t="shared" ref="T21" si="127">IFERROR(S21/S$23,"")</f>
        <v/>
      </c>
      <c r="U21" s="39"/>
      <c r="V21" s="12" t="str">
        <f t="shared" ref="V21" si="128">IFERROR(U21/U$23,"")</f>
        <v/>
      </c>
      <c r="W21" s="40"/>
      <c r="X21" s="12" t="str">
        <f t="shared" ref="X21" si="129">IFERROR(W21/W$23,"")</f>
        <v/>
      </c>
      <c r="Y21" s="40"/>
      <c r="Z21" s="12" t="str">
        <f t="shared" ref="Z21" si="130">IFERROR(Y21/Y$23,"")</f>
        <v/>
      </c>
      <c r="AA21" s="7"/>
    </row>
    <row r="22" spans="1:27" ht="15">
      <c r="A22" s="43"/>
      <c r="B22" s="15" t="s">
        <v>26</v>
      </c>
      <c r="C22" s="99">
        <v>0</v>
      </c>
      <c r="D22" s="16">
        <f t="shared" si="0"/>
        <v>0</v>
      </c>
      <c r="E22" s="99">
        <v>0</v>
      </c>
      <c r="F22" s="16">
        <f t="shared" si="0"/>
        <v>0</v>
      </c>
      <c r="G22" s="99">
        <v>0</v>
      </c>
      <c r="H22" s="16">
        <f t="shared" ref="H22" si="131">IFERROR(G22/G$23,"")</f>
        <v>0</v>
      </c>
      <c r="I22" s="39"/>
      <c r="J22" s="12" t="str">
        <f t="shared" ref="J22" si="132">IFERROR(I22/I$23,"")</f>
        <v/>
      </c>
      <c r="K22" s="103"/>
      <c r="L22" s="12" t="str">
        <f t="shared" ref="L22" si="133">IFERROR(K22/K$23,"")</f>
        <v/>
      </c>
      <c r="M22" s="103"/>
      <c r="N22" s="12" t="str">
        <f t="shared" ref="N22" si="134">IFERROR(M22/M$23,"")</f>
        <v/>
      </c>
      <c r="O22" s="2"/>
      <c r="P22" s="16" t="str">
        <f t="shared" ref="P22" si="135">IFERROR(O22/O$23,"")</f>
        <v/>
      </c>
      <c r="Q22" s="4"/>
      <c r="R22" s="16" t="str">
        <f t="shared" ref="R22" si="136">IFERROR(Q22/Q$23,"")</f>
        <v/>
      </c>
      <c r="S22" s="4"/>
      <c r="T22" s="16" t="str">
        <f t="shared" ref="T22" si="137">IFERROR(S22/S$23,"")</f>
        <v/>
      </c>
      <c r="U22" s="39"/>
      <c r="V22" s="12" t="str">
        <f t="shared" ref="V22" si="138">IFERROR(U22/U$23,"")</f>
        <v/>
      </c>
      <c r="W22" s="40"/>
      <c r="X22" s="12" t="str">
        <f t="shared" ref="X22" si="139">IFERROR(W22/W$23,"")</f>
        <v/>
      </c>
      <c r="Y22" s="40"/>
      <c r="Z22" s="12" t="str">
        <f t="shared" ref="Z22" si="140">IFERROR(Y22/Y$23,"")</f>
        <v/>
      </c>
      <c r="AA22" s="7"/>
    </row>
    <row r="23" spans="1:27">
      <c r="A23" s="46"/>
      <c r="B23" s="17" t="s">
        <v>27</v>
      </c>
      <c r="C23" s="18">
        <f>SUM(C8:C22)</f>
        <v>21930.294689999999</v>
      </c>
      <c r="D23" s="19">
        <f t="shared" si="0"/>
        <v>1</v>
      </c>
      <c r="E23" s="18">
        <f>SUM(E8:E22)</f>
        <v>21732.277470000001</v>
      </c>
      <c r="F23" s="19">
        <f t="shared" si="0"/>
        <v>1</v>
      </c>
      <c r="G23" s="18">
        <f>SUM(G8:G22)</f>
        <v>1218416</v>
      </c>
      <c r="H23" s="19">
        <f t="shared" ref="H23" si="141">IFERROR(G23/G$23,"")</f>
        <v>1</v>
      </c>
      <c r="I23" s="20">
        <f>SUM(I8:I22)</f>
        <v>0</v>
      </c>
      <c r="J23" s="21" t="str">
        <f t="shared" ref="J23" si="142">IFERROR(I23/I$23,"")</f>
        <v/>
      </c>
      <c r="K23" s="22">
        <f>SUM(K8:K22)</f>
        <v>0</v>
      </c>
      <c r="L23" s="21" t="str">
        <f t="shared" ref="L23" si="143">IFERROR(K23/K$23,"")</f>
        <v/>
      </c>
      <c r="M23" s="22">
        <f>SUM(M8:M22)</f>
        <v>0</v>
      </c>
      <c r="N23" s="21" t="str">
        <f t="shared" ref="N23" si="144">IFERROR(M23/M$23,"")</f>
        <v/>
      </c>
      <c r="O23" s="18">
        <f>SUM(O8:O22)</f>
        <v>0</v>
      </c>
      <c r="P23" s="19" t="str">
        <f t="shared" ref="P23" si="145">IFERROR(O23/O$23,"")</f>
        <v/>
      </c>
      <c r="Q23" s="23">
        <f>SUM(Q8:Q22)</f>
        <v>0</v>
      </c>
      <c r="R23" s="19" t="str">
        <f t="shared" ref="R23" si="146">IFERROR(Q23/Q$23,"")</f>
        <v/>
      </c>
      <c r="S23" s="23">
        <f>SUM(S8:S22)</f>
        <v>0</v>
      </c>
      <c r="T23" s="19" t="str">
        <f t="shared" ref="T23" si="147">IFERROR(S23/S$23,"")</f>
        <v/>
      </c>
      <c r="U23" s="20">
        <f>SUM(U8:U22)</f>
        <v>0</v>
      </c>
      <c r="V23" s="21" t="str">
        <f t="shared" ref="V23" si="148">IFERROR(U23/U$23,"")</f>
        <v/>
      </c>
      <c r="W23" s="22">
        <f>SUM(W8:W22)</f>
        <v>0</v>
      </c>
      <c r="X23" s="21" t="str">
        <f t="shared" ref="X23" si="149">IFERROR(W23/W$23,"")</f>
        <v/>
      </c>
      <c r="Y23" s="22">
        <f>SUM(Y8:Y22)</f>
        <v>0</v>
      </c>
      <c r="Z23" s="21" t="str">
        <f t="shared" ref="Z23" si="150">IFERROR(Y23/Y$23,"")</f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 ht="15">
      <c r="A25" s="41"/>
      <c r="B25" s="10" t="s">
        <v>28</v>
      </c>
      <c r="C25" s="100">
        <v>21930.294689999999</v>
      </c>
      <c r="D25" s="9">
        <f>IFERROR(C25/C$27,"")</f>
        <v>1</v>
      </c>
      <c r="E25" s="100">
        <v>21732.277470000001</v>
      </c>
      <c r="F25" s="9">
        <f>IFERROR(E25/E$27,"")</f>
        <v>1</v>
      </c>
      <c r="G25" s="101">
        <v>1218416</v>
      </c>
      <c r="H25" s="9">
        <f>IFERROR(G25/G$27,"")</f>
        <v>1</v>
      </c>
      <c r="I25" s="103"/>
      <c r="J25" s="55" t="str">
        <f>IFERROR(I25/I$27,"")</f>
        <v/>
      </c>
      <c r="K25" s="103"/>
      <c r="L25" s="55" t="str">
        <f>IFERROR(K25/K$27,"")</f>
        <v/>
      </c>
      <c r="M25" s="105"/>
      <c r="N25" s="57" t="str">
        <f>IFERROR(M25/M$27,"")</f>
        <v/>
      </c>
      <c r="O25" s="37"/>
      <c r="P25" s="9" t="str">
        <f>IFERROR(O25/O$27,"")</f>
        <v/>
      </c>
      <c r="Q25" s="3"/>
      <c r="R25" s="9" t="str">
        <f>IFERROR(Q25/Q$27,"")</f>
        <v/>
      </c>
      <c r="S25" s="3"/>
      <c r="T25" s="31" t="str">
        <f>IFERROR(S25/S$27,"")</f>
        <v/>
      </c>
      <c r="U25" s="60"/>
      <c r="V25" s="55" t="str">
        <f>IFERROR(U25/U$27,"")</f>
        <v/>
      </c>
      <c r="W25" s="61"/>
      <c r="X25" s="55" t="str">
        <f>IFERROR(W25/W$27,"")</f>
        <v/>
      </c>
      <c r="Y25" s="61"/>
      <c r="Z25" s="57" t="str">
        <f>IFERROR(Y25/Y$27,"")</f>
        <v/>
      </c>
      <c r="AA25" s="7"/>
    </row>
    <row r="26" spans="1:27" ht="15">
      <c r="A26" s="41"/>
      <c r="B26" s="15" t="s">
        <v>29</v>
      </c>
      <c r="C26" s="99">
        <v>0</v>
      </c>
      <c r="D26" s="16">
        <f t="shared" ref="D26:F27" si="151">IFERROR(C26/C$27,"")</f>
        <v>0</v>
      </c>
      <c r="E26" s="99">
        <v>0</v>
      </c>
      <c r="F26" s="16">
        <f t="shared" si="151"/>
        <v>0</v>
      </c>
      <c r="G26" s="102">
        <v>0</v>
      </c>
      <c r="H26" s="16">
        <f t="shared" ref="H26" si="152">IFERROR(G26/G$27,"")</f>
        <v>0</v>
      </c>
      <c r="I26" s="103"/>
      <c r="J26" s="12" t="str">
        <f t="shared" ref="J26" si="153">IFERROR(I26/I$27,"")</f>
        <v/>
      </c>
      <c r="K26" s="103"/>
      <c r="L26" s="12" t="str">
        <f t="shared" ref="L26" si="154">IFERROR(K26/K$27,"")</f>
        <v/>
      </c>
      <c r="M26" s="106"/>
      <c r="N26" s="32" t="str">
        <f t="shared" ref="N26" si="155">IFERROR(M26/M$27,"")</f>
        <v/>
      </c>
      <c r="O26" s="38"/>
      <c r="P26" s="16" t="str">
        <f t="shared" ref="P26" si="156">IFERROR(O26/O$27,"")</f>
        <v/>
      </c>
      <c r="Q26" s="4"/>
      <c r="R26" s="16" t="str">
        <f t="shared" ref="R26" si="157">IFERROR(Q26/Q$27,"")</f>
        <v/>
      </c>
      <c r="S26" s="4"/>
      <c r="T26" s="33" t="str">
        <f t="shared" ref="T26" si="158">IFERROR(S26/S$27,"")</f>
        <v/>
      </c>
      <c r="U26" s="39"/>
      <c r="V26" s="12" t="str">
        <f t="shared" ref="V26" si="159">IFERROR(U26/U$27,"")</f>
        <v/>
      </c>
      <c r="W26" s="40"/>
      <c r="X26" s="12" t="str">
        <f t="shared" ref="X26" si="160">IFERROR(W26/W$27,"")</f>
        <v/>
      </c>
      <c r="Y26" s="40"/>
      <c r="Z26" s="32" t="str">
        <f t="shared" ref="Z26" si="161">IFERROR(Y26/Y$27,"")</f>
        <v/>
      </c>
      <c r="AA26" s="7"/>
    </row>
    <row r="27" spans="1:27">
      <c r="A27" s="41"/>
      <c r="B27" s="17" t="s">
        <v>27</v>
      </c>
      <c r="C27" s="29">
        <f>SUM(C25:C26)</f>
        <v>21930.294689999999</v>
      </c>
      <c r="D27" s="19">
        <f t="shared" si="151"/>
        <v>1</v>
      </c>
      <c r="E27" s="29">
        <f>SUM(E25:E26)</f>
        <v>21732.277470000001</v>
      </c>
      <c r="F27" s="19">
        <f t="shared" si="151"/>
        <v>1</v>
      </c>
      <c r="G27" s="23">
        <f>SUM(G25:G26)</f>
        <v>1218416</v>
      </c>
      <c r="H27" s="19">
        <f t="shared" ref="H27" si="162">IFERROR(G27/G$27,"")</f>
        <v>1</v>
      </c>
      <c r="I27" s="20">
        <f>SUM(I25:I26)</f>
        <v>0</v>
      </c>
      <c r="J27" s="21" t="str">
        <f t="shared" ref="J27" si="163">IFERROR(I27/I$27,"")</f>
        <v/>
      </c>
      <c r="K27" s="22">
        <f>SUM(K25:K26)</f>
        <v>0</v>
      </c>
      <c r="L27" s="21" t="str">
        <f t="shared" ref="L27" si="164">IFERROR(K27/K$27,"")</f>
        <v/>
      </c>
      <c r="M27" s="81">
        <f>SUM(M25:M26)</f>
        <v>0</v>
      </c>
      <c r="N27" s="35" t="str">
        <f t="shared" ref="N27" si="165">IFERROR(M27/M$27,"")</f>
        <v/>
      </c>
      <c r="O27" s="29">
        <f>SUM(O25:O26)</f>
        <v>0</v>
      </c>
      <c r="P27" s="19" t="str">
        <f t="shared" ref="P27" si="166">IFERROR(O27/O$27,"")</f>
        <v/>
      </c>
      <c r="Q27" s="23">
        <f>SUM(Q25:Q26)</f>
        <v>0</v>
      </c>
      <c r="R27" s="53" t="str">
        <f t="shared" ref="R27" si="167">IFERROR(Q27/Q$27,"")</f>
        <v/>
      </c>
      <c r="S27" s="23">
        <f>SUM(S25:S26)</f>
        <v>0</v>
      </c>
      <c r="T27" s="34" t="str">
        <f t="shared" ref="T27" si="168">IFERROR(S27/S$27,"")</f>
        <v/>
      </c>
      <c r="U27" s="20">
        <f>SUM(U25:U26)</f>
        <v>0</v>
      </c>
      <c r="V27" s="21" t="str">
        <f t="shared" ref="V27" si="169">IFERROR(U27/U$27,"")</f>
        <v/>
      </c>
      <c r="W27" s="22">
        <f>SUM(W25:W26)</f>
        <v>0</v>
      </c>
      <c r="X27" s="21" t="str">
        <f t="shared" ref="X27" si="170">IFERROR(W27/W$27,"")</f>
        <v/>
      </c>
      <c r="Y27" s="22">
        <f>SUM(Y25:Y26)</f>
        <v>0</v>
      </c>
      <c r="Z27" s="35" t="str">
        <f t="shared" ref="Z27" si="171">IFERROR(Y27/Y$27,"")</f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 ht="15">
      <c r="A29" s="41"/>
      <c r="B29" s="10" t="s">
        <v>30</v>
      </c>
      <c r="C29" s="100">
        <v>566.50441000000137</v>
      </c>
      <c r="D29" s="9">
        <f>IFERROR(C29/C$31,"")</f>
        <v>2.5832047312082947E-2</v>
      </c>
      <c r="E29" s="100">
        <v>368.48719000000347</v>
      </c>
      <c r="F29" s="9">
        <f>IFERROR(E29/E$31,"")</f>
        <v>1.6955755811082208E-2</v>
      </c>
      <c r="G29" s="101">
        <v>239440</v>
      </c>
      <c r="H29" s="9">
        <f>IFERROR(G29/G$31,"")</f>
        <v>0.19651744560150228</v>
      </c>
      <c r="I29" s="103"/>
      <c r="J29" s="55" t="str">
        <f>IFERROR(I29/I$31,"")</f>
        <v/>
      </c>
      <c r="K29" s="103"/>
      <c r="L29" s="55" t="str">
        <f>IFERROR(K29/K$31,"")</f>
        <v/>
      </c>
      <c r="M29" s="105"/>
      <c r="N29" s="57" t="str">
        <f>IFERROR(M29/M$31,"")</f>
        <v/>
      </c>
      <c r="O29" s="37"/>
      <c r="P29" s="9" t="str">
        <f>IFERROR(O29/O$31,"")</f>
        <v/>
      </c>
      <c r="Q29" s="3"/>
      <c r="R29" s="9" t="str">
        <f>IFERROR(Q29/Q$31,"")</f>
        <v/>
      </c>
      <c r="S29" s="3"/>
      <c r="T29" s="31" t="str">
        <f>IFERROR(S29/S$31,"")</f>
        <v/>
      </c>
      <c r="U29" s="60"/>
      <c r="V29" s="55" t="str">
        <f>IFERROR(U29/U$31,"")</f>
        <v/>
      </c>
      <c r="W29" s="61"/>
      <c r="X29" s="55" t="str">
        <f>IFERROR(W29/W$31,"")</f>
        <v/>
      </c>
      <c r="Y29" s="61"/>
      <c r="Z29" s="57" t="str">
        <f>IFERROR(Y29/Y$31,"")</f>
        <v/>
      </c>
      <c r="AA29" s="7"/>
    </row>
    <row r="30" spans="1:27" ht="15">
      <c r="A30" s="41"/>
      <c r="B30" s="15" t="s">
        <v>31</v>
      </c>
      <c r="C30" s="99">
        <v>21363.790279999997</v>
      </c>
      <c r="D30" s="16">
        <f t="shared" ref="D30:F31" si="172">IFERROR(C30/C$31,"")</f>
        <v>0.974167952687917</v>
      </c>
      <c r="E30" s="99">
        <v>21363.790279999997</v>
      </c>
      <c r="F30" s="16">
        <f t="shared" si="172"/>
        <v>0.98304424418891778</v>
      </c>
      <c r="G30" s="102">
        <v>978976</v>
      </c>
      <c r="H30" s="16">
        <f t="shared" ref="H30" si="173">IFERROR(G30/G$31,"")</f>
        <v>0.80348255439849769</v>
      </c>
      <c r="I30" s="103"/>
      <c r="J30" s="12" t="str">
        <f t="shared" ref="J30" si="174">IFERROR(I30/I$31,"")</f>
        <v/>
      </c>
      <c r="K30" s="103"/>
      <c r="L30" s="12" t="str">
        <f t="shared" ref="L30" si="175">IFERROR(K30/K$31,"")</f>
        <v/>
      </c>
      <c r="M30" s="106"/>
      <c r="N30" s="32" t="str">
        <f t="shared" ref="N30" si="176">IFERROR(M30/M$31,"")</f>
        <v/>
      </c>
      <c r="O30" s="38"/>
      <c r="P30" s="16" t="str">
        <f t="shared" ref="P30" si="177">IFERROR(O30/O$31,"")</f>
        <v/>
      </c>
      <c r="Q30" s="4"/>
      <c r="R30" s="16" t="str">
        <f t="shared" ref="R30" si="178">IFERROR(Q30/Q$31,"")</f>
        <v/>
      </c>
      <c r="S30" s="4"/>
      <c r="T30" s="33" t="str">
        <f t="shared" ref="T30" si="179">IFERROR(S30/S$31,"")</f>
        <v/>
      </c>
      <c r="U30" s="39"/>
      <c r="V30" s="12" t="str">
        <f t="shared" ref="V30" si="180">IFERROR(U30/U$31,"")</f>
        <v/>
      </c>
      <c r="W30" s="40"/>
      <c r="X30" s="12" t="str">
        <f t="shared" ref="X30" si="181">IFERROR(W30/W$31,"")</f>
        <v/>
      </c>
      <c r="Y30" s="40"/>
      <c r="Z30" s="32" t="str">
        <f t="shared" ref="Z30" si="182">IFERROR(Y30/Y$31,"")</f>
        <v/>
      </c>
      <c r="AA30" s="7"/>
    </row>
    <row r="31" spans="1:27">
      <c r="A31" s="41"/>
      <c r="B31" s="17" t="s">
        <v>27</v>
      </c>
      <c r="C31" s="29">
        <f>SUM(C29:C30)</f>
        <v>21930.294689999999</v>
      </c>
      <c r="D31" s="19">
        <f t="shared" si="172"/>
        <v>1</v>
      </c>
      <c r="E31" s="29">
        <f>SUM(E29:E30)</f>
        <v>21732.277470000001</v>
      </c>
      <c r="F31" s="19">
        <f t="shared" si="172"/>
        <v>1</v>
      </c>
      <c r="G31" s="29">
        <f>SUM(G29:G30)</f>
        <v>1218416</v>
      </c>
      <c r="H31" s="19">
        <f t="shared" ref="H31" si="183">IFERROR(G31/G$31,"")</f>
        <v>1</v>
      </c>
      <c r="I31" s="20">
        <f>SUM(I29:I30)</f>
        <v>0</v>
      </c>
      <c r="J31" s="21" t="str">
        <f t="shared" ref="J31" si="184">IFERROR(I31/I$31,"")</f>
        <v/>
      </c>
      <c r="K31" s="22">
        <f>SUM(K29:K30)</f>
        <v>0</v>
      </c>
      <c r="L31" s="21" t="str">
        <f t="shared" ref="L31" si="185">IFERROR(K31/K$31,"")</f>
        <v/>
      </c>
      <c r="M31" s="22">
        <f>SUM(M29:M30)</f>
        <v>0</v>
      </c>
      <c r="N31" s="35" t="str">
        <f t="shared" ref="N31" si="186">IFERROR(M31/M$31,"")</f>
        <v/>
      </c>
      <c r="O31" s="29">
        <f>SUM(O29:O30)</f>
        <v>0</v>
      </c>
      <c r="P31" s="19" t="str">
        <f t="shared" ref="P31" si="187">IFERROR(O31/O$31,"")</f>
        <v/>
      </c>
      <c r="Q31" s="23">
        <f>SUM(Q29:Q30)</f>
        <v>0</v>
      </c>
      <c r="R31" s="19" t="str">
        <f t="shared" ref="R31" si="188">IFERROR(Q31/Q$31,"")</f>
        <v/>
      </c>
      <c r="S31" s="23">
        <f>SUM(S29:S30)</f>
        <v>0</v>
      </c>
      <c r="T31" s="34" t="str">
        <f t="shared" ref="T31" si="189">IFERROR(S31/S$31,"")</f>
        <v/>
      </c>
      <c r="U31" s="20">
        <f>SUM(U29:U30)</f>
        <v>0</v>
      </c>
      <c r="V31" s="21" t="str">
        <f t="shared" ref="V31" si="190">IFERROR(U31/U$31,"")</f>
        <v/>
      </c>
      <c r="W31" s="22">
        <f>SUM(W29:W30)</f>
        <v>0</v>
      </c>
      <c r="X31" s="21" t="str">
        <f t="shared" ref="X31" si="191">IFERROR(W31/W$31,"")</f>
        <v/>
      </c>
      <c r="Y31" s="22">
        <f>SUM(Y29:Y30)</f>
        <v>0</v>
      </c>
      <c r="Z31" s="35" t="str">
        <f t="shared" ref="Z31" si="192">IFERROR(Y31/Y$31,"")</f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75">
      <c r="A33" s="72"/>
      <c r="B33" s="79" t="s">
        <v>37</v>
      </c>
      <c r="C33" s="114" t="s">
        <v>3</v>
      </c>
      <c r="D33" s="115"/>
      <c r="E33" s="115"/>
      <c r="F33" s="115"/>
      <c r="G33" s="115"/>
      <c r="H33" s="116"/>
      <c r="I33" s="114" t="s">
        <v>32</v>
      </c>
      <c r="J33" s="115"/>
      <c r="K33" s="115"/>
      <c r="L33" s="115"/>
      <c r="M33" s="115"/>
      <c r="N33" s="116"/>
      <c r="O33" s="114" t="s">
        <v>33</v>
      </c>
      <c r="P33" s="115"/>
      <c r="Q33" s="115"/>
      <c r="R33" s="115"/>
      <c r="S33" s="115"/>
      <c r="T33" s="116"/>
      <c r="U33" s="114" t="s">
        <v>34</v>
      </c>
      <c r="V33" s="115"/>
      <c r="W33" s="115"/>
      <c r="X33" s="115"/>
      <c r="Y33" s="115"/>
      <c r="Z33" s="116"/>
      <c r="AA33" s="73"/>
    </row>
    <row r="34" spans="1:27" s="74" customFormat="1" ht="30" customHeight="1">
      <c r="A34" s="72"/>
      <c r="B34" s="112" t="str">
        <f>CONCATENATE("20",RIGHT(הנחיות!B20,2))</f>
        <v>2023</v>
      </c>
      <c r="C34" s="111" t="s">
        <v>7</v>
      </c>
      <c r="D34" s="109"/>
      <c r="E34" s="109" t="s">
        <v>8</v>
      </c>
      <c r="F34" s="109"/>
      <c r="G34" s="109" t="s">
        <v>9</v>
      </c>
      <c r="H34" s="110"/>
      <c r="I34" s="111" t="s">
        <v>7</v>
      </c>
      <c r="J34" s="109"/>
      <c r="K34" s="109" t="s">
        <v>8</v>
      </c>
      <c r="L34" s="109"/>
      <c r="M34" s="109" t="s">
        <v>9</v>
      </c>
      <c r="N34" s="110"/>
      <c r="O34" s="111" t="s">
        <v>7</v>
      </c>
      <c r="P34" s="109"/>
      <c r="Q34" s="109" t="s">
        <v>8</v>
      </c>
      <c r="R34" s="109"/>
      <c r="S34" s="109" t="s">
        <v>9</v>
      </c>
      <c r="T34" s="110"/>
      <c r="U34" s="111" t="s">
        <v>7</v>
      </c>
      <c r="V34" s="109"/>
      <c r="W34" s="109" t="s">
        <v>8</v>
      </c>
      <c r="X34" s="109"/>
      <c r="Y34" s="109" t="s">
        <v>9</v>
      </c>
      <c r="Z34" s="110"/>
      <c r="AA34" s="73"/>
    </row>
    <row r="35" spans="1:27" s="74" customFormat="1" ht="14.25" customHeight="1">
      <c r="A35" s="72"/>
      <c r="B35" s="113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77.715319999999991</v>
      </c>
      <c r="D36" s="9">
        <f>IFERROR(C36/C$51,"")</f>
        <v>3.5437426217276241E-3</v>
      </c>
      <c r="E36" s="5">
        <f>E8</f>
        <v>77.715319999999991</v>
      </c>
      <c r="F36" s="9">
        <f>IFERROR(E36/E$51,"")</f>
        <v>3.5760320153872941E-3</v>
      </c>
      <c r="G36" s="5">
        <f>G8</f>
        <v>206738</v>
      </c>
      <c r="H36" s="31">
        <f>IFERROR(G36/G$51,"")</f>
        <v>0.16967767987288415</v>
      </c>
      <c r="I36" s="54" t="str">
        <f>IF(I$23=0,"",I8+C36)</f>
        <v/>
      </c>
      <c r="J36" s="55" t="str">
        <f>IFERROR(I36/I$51,"")</f>
        <v/>
      </c>
      <c r="K36" s="56" t="str">
        <f>IF(K$23=0,"",K8+E36)</f>
        <v/>
      </c>
      <c r="L36" s="55" t="str">
        <f>IFERROR(K36/K$51,"")</f>
        <v/>
      </c>
      <c r="M36" s="56">
        <f>M8</f>
        <v>0</v>
      </c>
      <c r="N36" s="57" t="str">
        <f>IFERROR(M36/M$51,"")</f>
        <v/>
      </c>
      <c r="O36" s="58" t="str">
        <f>IF(O$23=0,"",O8+I36)</f>
        <v/>
      </c>
      <c r="P36" s="9" t="str">
        <f>IFERROR(O36/O$51,"")</f>
        <v/>
      </c>
      <c r="Q36" s="5" t="str">
        <f>IF(Q$23=0,"",Q8+K36)</f>
        <v/>
      </c>
      <c r="R36" s="9" t="str">
        <f>IFERROR(Q36/Q$51,"")</f>
        <v/>
      </c>
      <c r="S36" s="5">
        <f>S8</f>
        <v>0</v>
      </c>
      <c r="T36" s="31" t="str">
        <f>IFERROR(S36/S$51,"")</f>
        <v/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193">C9</f>
        <v>479.40098999999987</v>
      </c>
      <c r="D37" s="16">
        <f t="shared" ref="D37:F51" si="194">IFERROR(C37/C$51,"")</f>
        <v>2.1860216507651492E-2</v>
      </c>
      <c r="E37" s="6">
        <f t="shared" si="193"/>
        <v>284.09265000000005</v>
      </c>
      <c r="F37" s="16">
        <f t="shared" si="194"/>
        <v>1.3072382790628894E-2</v>
      </c>
      <c r="G37" s="6">
        <f t="shared" ref="G37" si="195">G9</f>
        <v>32702</v>
      </c>
      <c r="H37" s="33">
        <f t="shared" ref="H37" si="196">IFERROR(G37/G$51,"")</f>
        <v>2.683976572861814E-2</v>
      </c>
      <c r="I37" s="11" t="str">
        <f t="shared" ref="I37:I50" si="197">IF(I$23=0,"",I9+C37)</f>
        <v/>
      </c>
      <c r="J37" s="12" t="str">
        <f t="shared" ref="J37:L37" si="198">IFERROR(I37/I$51,"")</f>
        <v/>
      </c>
      <c r="K37" s="13" t="str">
        <f t="shared" ref="K37:K50" si="199">IF(K$23=0,"",K9+E37)</f>
        <v/>
      </c>
      <c r="L37" s="12" t="str">
        <f t="shared" si="198"/>
        <v/>
      </c>
      <c r="M37" s="13">
        <f t="shared" ref="M37" si="200">M9</f>
        <v>0</v>
      </c>
      <c r="N37" s="32" t="str">
        <f t="shared" ref="N37:N51" si="201">IFERROR(M37/M$51,"")</f>
        <v/>
      </c>
      <c r="O37" s="59" t="str">
        <f t="shared" ref="O37:O50" si="202">IF(O$23=0,"",O9+I37)</f>
        <v/>
      </c>
      <c r="P37" s="16" t="str">
        <f t="shared" ref="P37" si="203">IFERROR(O37/O$51,"")</f>
        <v/>
      </c>
      <c r="Q37" s="6" t="str">
        <f t="shared" ref="Q37:Q50" si="204">IF(Q$23=0,"",Q9+K37)</f>
        <v/>
      </c>
      <c r="R37" s="16" t="str">
        <f t="shared" ref="R37" si="205">IFERROR(Q37/Q$51,"")</f>
        <v/>
      </c>
      <c r="S37" s="6">
        <f t="shared" ref="S37" si="206">S9</f>
        <v>0</v>
      </c>
      <c r="T37" s="33" t="str">
        <f t="shared" ref="T37:T51" si="207">IFERROR(S37/S$51,"")</f>
        <v/>
      </c>
      <c r="U37" s="11" t="str">
        <f t="shared" ref="U37:U50" si="208">IF(U$23=0,"",U9+O37)</f>
        <v/>
      </c>
      <c r="V37" s="12" t="str">
        <f t="shared" ref="V37" si="209">IFERROR(U37/U$51,"")</f>
        <v/>
      </c>
      <c r="W37" s="13" t="str">
        <f t="shared" ref="W37:W50" si="210">IF(W$23=0,"",W9+Q37)</f>
        <v/>
      </c>
      <c r="X37" s="12" t="str">
        <f t="shared" ref="X37" si="211">IFERROR(W37/W$51,"")</f>
        <v/>
      </c>
      <c r="Y37" s="13">
        <f t="shared" ref="Y37" si="212">Y9</f>
        <v>0</v>
      </c>
      <c r="Z37" s="32" t="str">
        <f t="shared" ref="Z37:Z51" si="213">IFERROR(Y37/Y$51,"")</f>
        <v/>
      </c>
      <c r="AA37" s="7"/>
    </row>
    <row r="38" spans="1:27">
      <c r="A38" s="41"/>
      <c r="B38" s="15" t="s">
        <v>14</v>
      </c>
      <c r="C38" s="28">
        <f t="shared" si="193"/>
        <v>21156.95796</v>
      </c>
      <c r="D38" s="16">
        <f t="shared" si="194"/>
        <v>0.96473660108395021</v>
      </c>
      <c r="E38" s="6">
        <f t="shared" si="193"/>
        <v>21156.95796</v>
      </c>
      <c r="F38" s="16">
        <f t="shared" si="194"/>
        <v>0.97352695727384342</v>
      </c>
      <c r="G38" s="6">
        <f t="shared" ref="G38" si="214">G10</f>
        <v>968628</v>
      </c>
      <c r="H38" s="33">
        <f t="shared" ref="H38" si="215">IFERROR(G38/G$51,"")</f>
        <v>0.79498956021588685</v>
      </c>
      <c r="I38" s="11" t="str">
        <f t="shared" si="197"/>
        <v/>
      </c>
      <c r="J38" s="12" t="str">
        <f t="shared" ref="J38:L38" si="216">IFERROR(I38/I$51,"")</f>
        <v/>
      </c>
      <c r="K38" s="13" t="str">
        <f t="shared" si="199"/>
        <v/>
      </c>
      <c r="L38" s="12" t="str">
        <f t="shared" si="216"/>
        <v/>
      </c>
      <c r="M38" s="13">
        <f t="shared" ref="M38" si="217">M10</f>
        <v>0</v>
      </c>
      <c r="N38" s="32" t="str">
        <f t="shared" si="201"/>
        <v/>
      </c>
      <c r="O38" s="59" t="str">
        <f t="shared" si="202"/>
        <v/>
      </c>
      <c r="P38" s="16" t="str">
        <f t="shared" ref="P38" si="218">IFERROR(O38/O$51,"")</f>
        <v/>
      </c>
      <c r="Q38" s="6" t="str">
        <f t="shared" si="204"/>
        <v/>
      </c>
      <c r="R38" s="16" t="str">
        <f t="shared" ref="R38" si="219">IFERROR(Q38/Q$51,"")</f>
        <v/>
      </c>
      <c r="S38" s="6">
        <f t="shared" ref="S38" si="220">S10</f>
        <v>0</v>
      </c>
      <c r="T38" s="33" t="str">
        <f t="shared" si="207"/>
        <v/>
      </c>
      <c r="U38" s="11" t="str">
        <f t="shared" si="208"/>
        <v/>
      </c>
      <c r="V38" s="12" t="str">
        <f t="shared" ref="V38" si="221">IFERROR(U38/U$51,"")</f>
        <v/>
      </c>
      <c r="W38" s="13" t="str">
        <f t="shared" si="210"/>
        <v/>
      </c>
      <c r="X38" s="12" t="str">
        <f t="shared" ref="X38" si="222">IFERROR(W38/W$51,"")</f>
        <v/>
      </c>
      <c r="Y38" s="13">
        <f t="shared" ref="Y38" si="223">Y10</f>
        <v>0</v>
      </c>
      <c r="Z38" s="32" t="str">
        <f t="shared" si="213"/>
        <v/>
      </c>
      <c r="AA38" s="7"/>
    </row>
    <row r="39" spans="1:27">
      <c r="A39" s="41"/>
      <c r="B39" s="15" t="s">
        <v>15</v>
      </c>
      <c r="C39" s="28">
        <f t="shared" si="193"/>
        <v>9.3880999999999997</v>
      </c>
      <c r="D39" s="16">
        <f t="shared" si="194"/>
        <v>4.2808818270375921E-4</v>
      </c>
      <c r="E39" s="6">
        <f t="shared" si="193"/>
        <v>6.6792199999999999</v>
      </c>
      <c r="F39" s="16">
        <f t="shared" si="194"/>
        <v>3.0734100506586254E-4</v>
      </c>
      <c r="G39" s="6">
        <f t="shared" ref="G39" si="224">G11</f>
        <v>0</v>
      </c>
      <c r="H39" s="33">
        <f t="shared" ref="H39" si="225">IFERROR(G39/G$51,"")</f>
        <v>0</v>
      </c>
      <c r="I39" s="11" t="str">
        <f t="shared" si="197"/>
        <v/>
      </c>
      <c r="J39" s="12" t="str">
        <f t="shared" ref="J39:L39" si="226">IFERROR(I39/I$51,"")</f>
        <v/>
      </c>
      <c r="K39" s="13" t="str">
        <f t="shared" si="199"/>
        <v/>
      </c>
      <c r="L39" s="12" t="str">
        <f t="shared" si="226"/>
        <v/>
      </c>
      <c r="M39" s="13">
        <f t="shared" ref="M39" si="227">M11</f>
        <v>0</v>
      </c>
      <c r="N39" s="32" t="str">
        <f t="shared" si="201"/>
        <v/>
      </c>
      <c r="O39" s="59" t="str">
        <f t="shared" si="202"/>
        <v/>
      </c>
      <c r="P39" s="16" t="str">
        <f t="shared" ref="P39" si="228">IFERROR(O39/O$51,"")</f>
        <v/>
      </c>
      <c r="Q39" s="6" t="str">
        <f t="shared" si="204"/>
        <v/>
      </c>
      <c r="R39" s="16" t="str">
        <f t="shared" ref="R39" si="229">IFERROR(Q39/Q$51,"")</f>
        <v/>
      </c>
      <c r="S39" s="6">
        <f t="shared" ref="S39" si="230">S11</f>
        <v>0</v>
      </c>
      <c r="T39" s="33" t="str">
        <f t="shared" si="207"/>
        <v/>
      </c>
      <c r="U39" s="11" t="str">
        <f t="shared" si="208"/>
        <v/>
      </c>
      <c r="V39" s="12" t="str">
        <f t="shared" ref="V39" si="231">IFERROR(U39/U$51,"")</f>
        <v/>
      </c>
      <c r="W39" s="13" t="str">
        <f t="shared" si="210"/>
        <v/>
      </c>
      <c r="X39" s="12" t="str">
        <f t="shared" ref="X39" si="232">IFERROR(W39/W$51,"")</f>
        <v/>
      </c>
      <c r="Y39" s="13">
        <f t="shared" ref="Y39" si="233">Y11</f>
        <v>0</v>
      </c>
      <c r="Z39" s="32" t="str">
        <f t="shared" si="213"/>
        <v/>
      </c>
      <c r="AA39" s="7"/>
    </row>
    <row r="40" spans="1:27">
      <c r="A40" s="41"/>
      <c r="B40" s="15" t="s">
        <v>16</v>
      </c>
      <c r="C40" s="28">
        <f t="shared" si="193"/>
        <v>196.73635999999999</v>
      </c>
      <c r="D40" s="16">
        <f t="shared" si="194"/>
        <v>8.9709856972286766E-3</v>
      </c>
      <c r="E40" s="6">
        <f t="shared" si="193"/>
        <v>196.73635999999999</v>
      </c>
      <c r="F40" s="16">
        <f t="shared" si="194"/>
        <v>9.0527263086706746E-3</v>
      </c>
      <c r="G40" s="6">
        <f t="shared" ref="G40" si="234">G12</f>
        <v>8876</v>
      </c>
      <c r="H40" s="33">
        <f t="shared" ref="H40" si="235">IFERROR(G40/G$51,"")</f>
        <v>7.2848682223477035E-3</v>
      </c>
      <c r="I40" s="11" t="str">
        <f t="shared" si="197"/>
        <v/>
      </c>
      <c r="J40" s="12" t="str">
        <f t="shared" ref="J40:L40" si="236">IFERROR(I40/I$51,"")</f>
        <v/>
      </c>
      <c r="K40" s="13" t="str">
        <f t="shared" si="199"/>
        <v/>
      </c>
      <c r="L40" s="12" t="str">
        <f t="shared" si="236"/>
        <v/>
      </c>
      <c r="M40" s="13">
        <f t="shared" ref="M40" si="237">M12</f>
        <v>0</v>
      </c>
      <c r="N40" s="32" t="str">
        <f t="shared" si="201"/>
        <v/>
      </c>
      <c r="O40" s="59" t="str">
        <f t="shared" si="202"/>
        <v/>
      </c>
      <c r="P40" s="16" t="str">
        <f t="shared" ref="P40" si="238">IFERROR(O40/O$51,"")</f>
        <v/>
      </c>
      <c r="Q40" s="6" t="str">
        <f t="shared" si="204"/>
        <v/>
      </c>
      <c r="R40" s="16" t="str">
        <f t="shared" ref="R40" si="239">IFERROR(Q40/Q$51,"")</f>
        <v/>
      </c>
      <c r="S40" s="6">
        <f t="shared" ref="S40" si="240">S12</f>
        <v>0</v>
      </c>
      <c r="T40" s="33" t="str">
        <f t="shared" si="207"/>
        <v/>
      </c>
      <c r="U40" s="11" t="str">
        <f t="shared" si="208"/>
        <v/>
      </c>
      <c r="V40" s="12" t="str">
        <f t="shared" ref="V40" si="241">IFERROR(U40/U$51,"")</f>
        <v/>
      </c>
      <c r="W40" s="13" t="str">
        <f t="shared" si="210"/>
        <v/>
      </c>
      <c r="X40" s="12" t="str">
        <f t="shared" ref="X40" si="242">IFERROR(W40/W$51,"")</f>
        <v/>
      </c>
      <c r="Y40" s="13">
        <f t="shared" ref="Y40" si="243">Y12</f>
        <v>0</v>
      </c>
      <c r="Z40" s="32" t="str">
        <f t="shared" si="213"/>
        <v/>
      </c>
      <c r="AA40" s="7"/>
    </row>
    <row r="41" spans="1:27">
      <c r="A41" s="41"/>
      <c r="B41" s="15" t="s">
        <v>17</v>
      </c>
      <c r="C41" s="28">
        <f t="shared" si="193"/>
        <v>0</v>
      </c>
      <c r="D41" s="16">
        <f t="shared" si="194"/>
        <v>0</v>
      </c>
      <c r="E41" s="6">
        <f t="shared" si="193"/>
        <v>0</v>
      </c>
      <c r="F41" s="16">
        <f t="shared" si="194"/>
        <v>0</v>
      </c>
      <c r="G41" s="6">
        <f t="shared" ref="G41" si="244">G13</f>
        <v>0</v>
      </c>
      <c r="H41" s="33">
        <f t="shared" ref="H41" si="245">IFERROR(G41/G$51,"")</f>
        <v>0</v>
      </c>
      <c r="I41" s="11" t="str">
        <f t="shared" si="197"/>
        <v/>
      </c>
      <c r="J41" s="12" t="str">
        <f t="shared" ref="J41:L41" si="246">IFERROR(I41/I$51,"")</f>
        <v/>
      </c>
      <c r="K41" s="13" t="str">
        <f t="shared" si="199"/>
        <v/>
      </c>
      <c r="L41" s="12" t="str">
        <f t="shared" si="246"/>
        <v/>
      </c>
      <c r="M41" s="13">
        <f t="shared" ref="M41" si="247">M13</f>
        <v>0</v>
      </c>
      <c r="N41" s="32" t="str">
        <f t="shared" si="201"/>
        <v/>
      </c>
      <c r="O41" s="59" t="str">
        <f t="shared" si="202"/>
        <v/>
      </c>
      <c r="P41" s="16" t="str">
        <f t="shared" ref="P41" si="248">IFERROR(O41/O$51,"")</f>
        <v/>
      </c>
      <c r="Q41" s="6" t="str">
        <f t="shared" si="204"/>
        <v/>
      </c>
      <c r="R41" s="16" t="str">
        <f t="shared" ref="R41" si="249">IFERROR(Q41/Q$51,"")</f>
        <v/>
      </c>
      <c r="S41" s="6">
        <f t="shared" ref="S41" si="250">S13</f>
        <v>0</v>
      </c>
      <c r="T41" s="33" t="str">
        <f t="shared" si="207"/>
        <v/>
      </c>
      <c r="U41" s="11" t="str">
        <f t="shared" si="208"/>
        <v/>
      </c>
      <c r="V41" s="12" t="str">
        <f t="shared" ref="V41" si="251">IFERROR(U41/U$51,"")</f>
        <v/>
      </c>
      <c r="W41" s="13" t="str">
        <f t="shared" si="210"/>
        <v/>
      </c>
      <c r="X41" s="12" t="str">
        <f t="shared" ref="X41" si="252">IFERROR(W41/W$51,"")</f>
        <v/>
      </c>
      <c r="Y41" s="13">
        <f t="shared" ref="Y41" si="253">Y13</f>
        <v>0</v>
      </c>
      <c r="Z41" s="32" t="str">
        <f t="shared" si="213"/>
        <v/>
      </c>
      <c r="AA41" s="7"/>
    </row>
    <row r="42" spans="1:27">
      <c r="A42" s="41"/>
      <c r="B42" s="15" t="s">
        <v>18</v>
      </c>
      <c r="C42" s="28">
        <f t="shared" si="193"/>
        <v>0</v>
      </c>
      <c r="D42" s="16">
        <f t="shared" si="194"/>
        <v>0</v>
      </c>
      <c r="E42" s="6">
        <f t="shared" si="193"/>
        <v>0</v>
      </c>
      <c r="F42" s="16">
        <f t="shared" si="194"/>
        <v>0</v>
      </c>
      <c r="G42" s="6">
        <f t="shared" ref="G42" si="254">G14</f>
        <v>0</v>
      </c>
      <c r="H42" s="33">
        <f t="shared" ref="H42" si="255">IFERROR(G42/G$51,"")</f>
        <v>0</v>
      </c>
      <c r="I42" s="11" t="str">
        <f t="shared" si="197"/>
        <v/>
      </c>
      <c r="J42" s="12" t="str">
        <f t="shared" ref="J42:L42" si="256">IFERROR(I42/I$51,"")</f>
        <v/>
      </c>
      <c r="K42" s="13" t="str">
        <f t="shared" si="199"/>
        <v/>
      </c>
      <c r="L42" s="12" t="str">
        <f t="shared" si="256"/>
        <v/>
      </c>
      <c r="M42" s="13">
        <f t="shared" ref="M42" si="257">M14</f>
        <v>0</v>
      </c>
      <c r="N42" s="32" t="str">
        <f t="shared" si="201"/>
        <v/>
      </c>
      <c r="O42" s="59" t="str">
        <f t="shared" si="202"/>
        <v/>
      </c>
      <c r="P42" s="16" t="str">
        <f t="shared" ref="P42" si="258">IFERROR(O42/O$51,"")</f>
        <v/>
      </c>
      <c r="Q42" s="6" t="str">
        <f t="shared" si="204"/>
        <v/>
      </c>
      <c r="R42" s="16" t="str">
        <f t="shared" ref="R42" si="259">IFERROR(Q42/Q$51,"")</f>
        <v/>
      </c>
      <c r="S42" s="6">
        <f t="shared" ref="S42" si="260">S14</f>
        <v>0</v>
      </c>
      <c r="T42" s="33" t="str">
        <f t="shared" si="207"/>
        <v/>
      </c>
      <c r="U42" s="11" t="str">
        <f t="shared" si="208"/>
        <v/>
      </c>
      <c r="V42" s="12" t="str">
        <f t="shared" ref="V42" si="261">IFERROR(U42/U$51,"")</f>
        <v/>
      </c>
      <c r="W42" s="13" t="str">
        <f t="shared" si="210"/>
        <v/>
      </c>
      <c r="X42" s="12" t="str">
        <f t="shared" ref="X42" si="262">IFERROR(W42/W$51,"")</f>
        <v/>
      </c>
      <c r="Y42" s="13">
        <f t="shared" ref="Y42" si="263">Y14</f>
        <v>0</v>
      </c>
      <c r="Z42" s="32" t="str">
        <f t="shared" si="213"/>
        <v/>
      </c>
      <c r="AA42" s="7"/>
    </row>
    <row r="43" spans="1:27">
      <c r="A43" s="41"/>
      <c r="B43" s="15" t="s">
        <v>19</v>
      </c>
      <c r="C43" s="28">
        <f t="shared" si="193"/>
        <v>0</v>
      </c>
      <c r="D43" s="16">
        <f t="shared" si="194"/>
        <v>0</v>
      </c>
      <c r="E43" s="6">
        <f t="shared" si="193"/>
        <v>0</v>
      </c>
      <c r="F43" s="16">
        <f t="shared" si="194"/>
        <v>0</v>
      </c>
      <c r="G43" s="6">
        <f t="shared" ref="G43" si="264">G15</f>
        <v>0</v>
      </c>
      <c r="H43" s="33">
        <f t="shared" ref="H43" si="265">IFERROR(G43/G$51,"")</f>
        <v>0</v>
      </c>
      <c r="I43" s="11" t="str">
        <f t="shared" si="197"/>
        <v/>
      </c>
      <c r="J43" s="12" t="str">
        <f t="shared" ref="J43:L43" si="266">IFERROR(I43/I$51,"")</f>
        <v/>
      </c>
      <c r="K43" s="13" t="str">
        <f t="shared" si="199"/>
        <v/>
      </c>
      <c r="L43" s="12" t="str">
        <f t="shared" si="266"/>
        <v/>
      </c>
      <c r="M43" s="13">
        <f t="shared" ref="M43" si="267">M15</f>
        <v>0</v>
      </c>
      <c r="N43" s="32" t="str">
        <f t="shared" si="201"/>
        <v/>
      </c>
      <c r="O43" s="59" t="str">
        <f t="shared" si="202"/>
        <v/>
      </c>
      <c r="P43" s="16" t="str">
        <f t="shared" ref="P43" si="268">IFERROR(O43/O$51,"")</f>
        <v/>
      </c>
      <c r="Q43" s="6" t="str">
        <f t="shared" si="204"/>
        <v/>
      </c>
      <c r="R43" s="16" t="str">
        <f t="shared" ref="R43" si="269">IFERROR(Q43/Q$51,"")</f>
        <v/>
      </c>
      <c r="S43" s="6">
        <f t="shared" ref="S43" si="270">S15</f>
        <v>0</v>
      </c>
      <c r="T43" s="33" t="str">
        <f t="shared" si="207"/>
        <v/>
      </c>
      <c r="U43" s="11" t="str">
        <f t="shared" si="208"/>
        <v/>
      </c>
      <c r="V43" s="12" t="str">
        <f t="shared" ref="V43" si="271">IFERROR(U43/U$51,"")</f>
        <v/>
      </c>
      <c r="W43" s="13" t="str">
        <f t="shared" si="210"/>
        <v/>
      </c>
      <c r="X43" s="12" t="str">
        <f t="shared" ref="X43" si="272">IFERROR(W43/W$51,"")</f>
        <v/>
      </c>
      <c r="Y43" s="13">
        <f t="shared" ref="Y43" si="273">Y15</f>
        <v>0</v>
      </c>
      <c r="Z43" s="32" t="str">
        <f t="shared" si="213"/>
        <v/>
      </c>
      <c r="AA43" s="7"/>
    </row>
    <row r="44" spans="1:27">
      <c r="A44" s="41"/>
      <c r="B44" s="15" t="s">
        <v>20</v>
      </c>
      <c r="C44" s="28">
        <f t="shared" si="193"/>
        <v>10.09596</v>
      </c>
      <c r="D44" s="16">
        <f t="shared" si="194"/>
        <v>4.603659067383011E-4</v>
      </c>
      <c r="E44" s="6">
        <f t="shared" si="193"/>
        <v>10.09596</v>
      </c>
      <c r="F44" s="16">
        <f t="shared" si="194"/>
        <v>4.6456060640385333E-4</v>
      </c>
      <c r="G44" s="6">
        <f t="shared" ref="G44" si="274">G16</f>
        <v>1472</v>
      </c>
      <c r="H44" s="33">
        <f t="shared" ref="H44" si="275">IFERROR(G44/G$51,"")</f>
        <v>1.2081259602631613E-3</v>
      </c>
      <c r="I44" s="11" t="str">
        <f t="shared" si="197"/>
        <v/>
      </c>
      <c r="J44" s="12" t="str">
        <f t="shared" ref="J44:L44" si="276">IFERROR(I44/I$51,"")</f>
        <v/>
      </c>
      <c r="K44" s="13" t="str">
        <f t="shared" si="199"/>
        <v/>
      </c>
      <c r="L44" s="12" t="str">
        <f t="shared" si="276"/>
        <v/>
      </c>
      <c r="M44" s="13">
        <f t="shared" ref="M44" si="277">M16</f>
        <v>0</v>
      </c>
      <c r="N44" s="32" t="str">
        <f t="shared" si="201"/>
        <v/>
      </c>
      <c r="O44" s="59" t="str">
        <f t="shared" si="202"/>
        <v/>
      </c>
      <c r="P44" s="16" t="str">
        <f t="shared" ref="P44" si="278">IFERROR(O44/O$51,"")</f>
        <v/>
      </c>
      <c r="Q44" s="6" t="str">
        <f t="shared" si="204"/>
        <v/>
      </c>
      <c r="R44" s="16" t="str">
        <f t="shared" ref="R44" si="279">IFERROR(Q44/Q$51,"")</f>
        <v/>
      </c>
      <c r="S44" s="6">
        <f t="shared" ref="S44" si="280">S16</f>
        <v>0</v>
      </c>
      <c r="T44" s="33" t="str">
        <f t="shared" si="207"/>
        <v/>
      </c>
      <c r="U44" s="11" t="str">
        <f t="shared" si="208"/>
        <v/>
      </c>
      <c r="V44" s="12" t="str">
        <f t="shared" ref="V44" si="281">IFERROR(U44/U$51,"")</f>
        <v/>
      </c>
      <c r="W44" s="13" t="str">
        <f t="shared" si="210"/>
        <v/>
      </c>
      <c r="X44" s="12" t="str">
        <f t="shared" ref="X44" si="282">IFERROR(W44/W$51,"")</f>
        <v/>
      </c>
      <c r="Y44" s="13">
        <f t="shared" ref="Y44" si="283">Y16</f>
        <v>0</v>
      </c>
      <c r="Z44" s="32" t="str">
        <f t="shared" si="213"/>
        <v/>
      </c>
      <c r="AA44" s="7"/>
    </row>
    <row r="45" spans="1:27">
      <c r="A45" s="41"/>
      <c r="B45" s="15" t="s">
        <v>21</v>
      </c>
      <c r="C45" s="28">
        <f t="shared" si="193"/>
        <v>0</v>
      </c>
      <c r="D45" s="16">
        <f t="shared" si="194"/>
        <v>0</v>
      </c>
      <c r="E45" s="6">
        <f t="shared" si="193"/>
        <v>0</v>
      </c>
      <c r="F45" s="16">
        <f t="shared" si="194"/>
        <v>0</v>
      </c>
      <c r="G45" s="6">
        <f t="shared" ref="G45" si="284">G17</f>
        <v>0</v>
      </c>
      <c r="H45" s="33">
        <f t="shared" ref="H45" si="285">IFERROR(G45/G$51,"")</f>
        <v>0</v>
      </c>
      <c r="I45" s="11" t="str">
        <f t="shared" si="197"/>
        <v/>
      </c>
      <c r="J45" s="12" t="str">
        <f t="shared" ref="J45:L45" si="286">IFERROR(I45/I$51,"")</f>
        <v/>
      </c>
      <c r="K45" s="13" t="str">
        <f t="shared" si="199"/>
        <v/>
      </c>
      <c r="L45" s="12" t="str">
        <f t="shared" si="286"/>
        <v/>
      </c>
      <c r="M45" s="13">
        <f t="shared" ref="M45" si="287">M17</f>
        <v>0</v>
      </c>
      <c r="N45" s="32" t="str">
        <f t="shared" si="201"/>
        <v/>
      </c>
      <c r="O45" s="59" t="str">
        <f t="shared" si="202"/>
        <v/>
      </c>
      <c r="P45" s="16" t="str">
        <f t="shared" ref="P45" si="288">IFERROR(O45/O$51,"")</f>
        <v/>
      </c>
      <c r="Q45" s="6" t="str">
        <f t="shared" si="204"/>
        <v/>
      </c>
      <c r="R45" s="16" t="str">
        <f t="shared" ref="R45" si="289">IFERROR(Q45/Q$51,"")</f>
        <v/>
      </c>
      <c r="S45" s="6">
        <f t="shared" ref="S45" si="290">S17</f>
        <v>0</v>
      </c>
      <c r="T45" s="33" t="str">
        <f t="shared" si="207"/>
        <v/>
      </c>
      <c r="U45" s="11" t="str">
        <f t="shared" si="208"/>
        <v/>
      </c>
      <c r="V45" s="12" t="str">
        <f t="shared" ref="V45" si="291">IFERROR(U45/U$51,"")</f>
        <v/>
      </c>
      <c r="W45" s="13" t="str">
        <f t="shared" si="210"/>
        <v/>
      </c>
      <c r="X45" s="12" t="str">
        <f t="shared" ref="X45" si="292">IFERROR(W45/W$51,"")</f>
        <v/>
      </c>
      <c r="Y45" s="13">
        <f t="shared" ref="Y45" si="293">Y17</f>
        <v>0</v>
      </c>
      <c r="Z45" s="32" t="str">
        <f t="shared" si="213"/>
        <v/>
      </c>
      <c r="AA45" s="7"/>
    </row>
    <row r="46" spans="1:27">
      <c r="A46" s="41"/>
      <c r="B46" s="15" t="s">
        <v>22</v>
      </c>
      <c r="C46" s="28">
        <f t="shared" si="193"/>
        <v>0</v>
      </c>
      <c r="D46" s="16">
        <f t="shared" si="194"/>
        <v>0</v>
      </c>
      <c r="E46" s="6">
        <f t="shared" si="193"/>
        <v>0</v>
      </c>
      <c r="F46" s="16">
        <f t="shared" si="194"/>
        <v>0</v>
      </c>
      <c r="G46" s="6">
        <f t="shared" ref="G46" si="294">G18</f>
        <v>0</v>
      </c>
      <c r="H46" s="33">
        <f t="shared" ref="H46" si="295">IFERROR(G46/G$51,"")</f>
        <v>0</v>
      </c>
      <c r="I46" s="11" t="str">
        <f t="shared" si="197"/>
        <v/>
      </c>
      <c r="J46" s="12" t="str">
        <f t="shared" ref="J46:L46" si="296">IFERROR(I46/I$51,"")</f>
        <v/>
      </c>
      <c r="K46" s="13" t="str">
        <f t="shared" si="199"/>
        <v/>
      </c>
      <c r="L46" s="12" t="str">
        <f t="shared" si="296"/>
        <v/>
      </c>
      <c r="M46" s="13">
        <f t="shared" ref="M46" si="297">M18</f>
        <v>0</v>
      </c>
      <c r="N46" s="32" t="str">
        <f t="shared" si="201"/>
        <v/>
      </c>
      <c r="O46" s="59" t="str">
        <f t="shared" si="202"/>
        <v/>
      </c>
      <c r="P46" s="16" t="str">
        <f t="shared" ref="P46" si="298">IFERROR(O46/O$51,"")</f>
        <v/>
      </c>
      <c r="Q46" s="6" t="str">
        <f t="shared" si="204"/>
        <v/>
      </c>
      <c r="R46" s="16" t="str">
        <f t="shared" ref="R46" si="299">IFERROR(Q46/Q$51,"")</f>
        <v/>
      </c>
      <c r="S46" s="6">
        <f t="shared" ref="S46" si="300">S18</f>
        <v>0</v>
      </c>
      <c r="T46" s="33" t="str">
        <f t="shared" si="207"/>
        <v/>
      </c>
      <c r="U46" s="11" t="str">
        <f t="shared" si="208"/>
        <v/>
      </c>
      <c r="V46" s="12" t="str">
        <f t="shared" ref="V46" si="301">IFERROR(U46/U$51,"")</f>
        <v/>
      </c>
      <c r="W46" s="13" t="str">
        <f t="shared" si="210"/>
        <v/>
      </c>
      <c r="X46" s="12" t="str">
        <f t="shared" ref="X46" si="302">IFERROR(W46/W$51,"")</f>
        <v/>
      </c>
      <c r="Y46" s="13">
        <f t="shared" ref="Y46" si="303">Y18</f>
        <v>0</v>
      </c>
      <c r="Z46" s="32" t="str">
        <f t="shared" si="213"/>
        <v/>
      </c>
      <c r="AA46" s="7"/>
    </row>
    <row r="47" spans="1:27">
      <c r="A47" s="41"/>
      <c r="B47" s="15" t="s">
        <v>23</v>
      </c>
      <c r="C47" s="28">
        <f t="shared" si="193"/>
        <v>0</v>
      </c>
      <c r="D47" s="16">
        <f t="shared" si="194"/>
        <v>0</v>
      </c>
      <c r="E47" s="6">
        <f t="shared" si="193"/>
        <v>0</v>
      </c>
      <c r="F47" s="16">
        <f t="shared" si="194"/>
        <v>0</v>
      </c>
      <c r="G47" s="6">
        <f t="shared" ref="G47" si="304">G19</f>
        <v>0</v>
      </c>
      <c r="H47" s="33">
        <f t="shared" ref="H47" si="305">IFERROR(G47/G$51,"")</f>
        <v>0</v>
      </c>
      <c r="I47" s="11" t="str">
        <f t="shared" si="197"/>
        <v/>
      </c>
      <c r="J47" s="12" t="str">
        <f t="shared" ref="J47:L47" si="306">IFERROR(I47/I$51,"")</f>
        <v/>
      </c>
      <c r="K47" s="13" t="str">
        <f t="shared" si="199"/>
        <v/>
      </c>
      <c r="L47" s="12" t="str">
        <f t="shared" si="306"/>
        <v/>
      </c>
      <c r="M47" s="13">
        <f t="shared" ref="M47" si="307">M19</f>
        <v>0</v>
      </c>
      <c r="N47" s="32" t="str">
        <f t="shared" si="201"/>
        <v/>
      </c>
      <c r="O47" s="59" t="str">
        <f t="shared" si="202"/>
        <v/>
      </c>
      <c r="P47" s="16" t="str">
        <f t="shared" ref="P47" si="308">IFERROR(O47/O$51,"")</f>
        <v/>
      </c>
      <c r="Q47" s="6" t="str">
        <f t="shared" si="204"/>
        <v/>
      </c>
      <c r="R47" s="16" t="str">
        <f t="shared" ref="R47" si="309">IFERROR(Q47/Q$51,"")</f>
        <v/>
      </c>
      <c r="S47" s="6">
        <f t="shared" ref="S47" si="310">S19</f>
        <v>0</v>
      </c>
      <c r="T47" s="33" t="str">
        <f t="shared" si="207"/>
        <v/>
      </c>
      <c r="U47" s="11" t="str">
        <f t="shared" si="208"/>
        <v/>
      </c>
      <c r="V47" s="12" t="str">
        <f t="shared" ref="V47" si="311">IFERROR(U47/U$51,"")</f>
        <v/>
      </c>
      <c r="W47" s="13" t="str">
        <f t="shared" si="210"/>
        <v/>
      </c>
      <c r="X47" s="12" t="str">
        <f t="shared" ref="X47" si="312">IFERROR(W47/W$51,"")</f>
        <v/>
      </c>
      <c r="Y47" s="13">
        <f t="shared" ref="Y47" si="313">Y19</f>
        <v>0</v>
      </c>
      <c r="Z47" s="32" t="str">
        <f t="shared" si="213"/>
        <v/>
      </c>
      <c r="AA47" s="7"/>
    </row>
    <row r="48" spans="1:27">
      <c r="A48" s="41"/>
      <c r="B48" s="15" t="s">
        <v>24</v>
      </c>
      <c r="C48" s="28">
        <f t="shared" si="193"/>
        <v>0</v>
      </c>
      <c r="D48" s="16">
        <f t="shared" si="194"/>
        <v>0</v>
      </c>
      <c r="E48" s="6">
        <f t="shared" si="193"/>
        <v>0</v>
      </c>
      <c r="F48" s="16">
        <f t="shared" si="194"/>
        <v>0</v>
      </c>
      <c r="G48" s="6">
        <f t="shared" ref="G48" si="314">G20</f>
        <v>0</v>
      </c>
      <c r="H48" s="33">
        <f t="shared" ref="H48" si="315">IFERROR(G48/G$51,"")</f>
        <v>0</v>
      </c>
      <c r="I48" s="11" t="str">
        <f t="shared" si="197"/>
        <v/>
      </c>
      <c r="J48" s="12" t="str">
        <f t="shared" ref="J48:L48" si="316">IFERROR(I48/I$51,"")</f>
        <v/>
      </c>
      <c r="K48" s="13" t="str">
        <f t="shared" si="199"/>
        <v/>
      </c>
      <c r="L48" s="12" t="str">
        <f t="shared" si="316"/>
        <v/>
      </c>
      <c r="M48" s="13">
        <f t="shared" ref="M48" si="317">M20</f>
        <v>0</v>
      </c>
      <c r="N48" s="32" t="str">
        <f t="shared" si="201"/>
        <v/>
      </c>
      <c r="O48" s="59" t="str">
        <f t="shared" si="202"/>
        <v/>
      </c>
      <c r="P48" s="16" t="str">
        <f t="shared" ref="P48" si="318">IFERROR(O48/O$51,"")</f>
        <v/>
      </c>
      <c r="Q48" s="6" t="str">
        <f t="shared" si="204"/>
        <v/>
      </c>
      <c r="R48" s="16" t="str">
        <f t="shared" ref="R48" si="319">IFERROR(Q48/Q$51,"")</f>
        <v/>
      </c>
      <c r="S48" s="6">
        <f t="shared" ref="S48" si="320">S20</f>
        <v>0</v>
      </c>
      <c r="T48" s="33" t="str">
        <f t="shared" si="207"/>
        <v/>
      </c>
      <c r="U48" s="11" t="str">
        <f t="shared" si="208"/>
        <v/>
      </c>
      <c r="V48" s="12" t="str">
        <f t="shared" ref="V48" si="321">IFERROR(U48/U$51,"")</f>
        <v/>
      </c>
      <c r="W48" s="13" t="str">
        <f t="shared" si="210"/>
        <v/>
      </c>
      <c r="X48" s="12" t="str">
        <f t="shared" ref="X48" si="322">IFERROR(W48/W$51,"")</f>
        <v/>
      </c>
      <c r="Y48" s="13">
        <f t="shared" ref="Y48" si="323">Y20</f>
        <v>0</v>
      </c>
      <c r="Z48" s="32" t="str">
        <f t="shared" si="213"/>
        <v/>
      </c>
      <c r="AA48" s="7"/>
    </row>
    <row r="49" spans="1:27">
      <c r="A49" s="41"/>
      <c r="B49" s="15" t="s">
        <v>25</v>
      </c>
      <c r="C49" s="28">
        <f t="shared" si="193"/>
        <v>0</v>
      </c>
      <c r="D49" s="16">
        <f t="shared" si="194"/>
        <v>0</v>
      </c>
      <c r="E49" s="6">
        <f t="shared" si="193"/>
        <v>0</v>
      </c>
      <c r="F49" s="16">
        <f t="shared" si="194"/>
        <v>0</v>
      </c>
      <c r="G49" s="6">
        <f t="shared" ref="G49" si="324">G21</f>
        <v>0</v>
      </c>
      <c r="H49" s="33">
        <f t="shared" ref="H49" si="325">IFERROR(G49/G$51,"")</f>
        <v>0</v>
      </c>
      <c r="I49" s="11" t="str">
        <f t="shared" si="197"/>
        <v/>
      </c>
      <c r="J49" s="12" t="str">
        <f t="shared" ref="J49:L49" si="326">IFERROR(I49/I$51,"")</f>
        <v/>
      </c>
      <c r="K49" s="13" t="str">
        <f t="shared" si="199"/>
        <v/>
      </c>
      <c r="L49" s="12" t="str">
        <f t="shared" si="326"/>
        <v/>
      </c>
      <c r="M49" s="13">
        <f t="shared" ref="M49" si="327">M21</f>
        <v>0</v>
      </c>
      <c r="N49" s="32" t="str">
        <f t="shared" si="201"/>
        <v/>
      </c>
      <c r="O49" s="59" t="str">
        <f t="shared" si="202"/>
        <v/>
      </c>
      <c r="P49" s="16" t="str">
        <f t="shared" ref="P49" si="328">IFERROR(O49/O$51,"")</f>
        <v/>
      </c>
      <c r="Q49" s="6" t="str">
        <f t="shared" si="204"/>
        <v/>
      </c>
      <c r="R49" s="16" t="str">
        <f t="shared" ref="R49" si="329">IFERROR(Q49/Q$51,"")</f>
        <v/>
      </c>
      <c r="S49" s="6">
        <f t="shared" ref="S49" si="330">S21</f>
        <v>0</v>
      </c>
      <c r="T49" s="33" t="str">
        <f t="shared" si="207"/>
        <v/>
      </c>
      <c r="U49" s="11" t="str">
        <f t="shared" si="208"/>
        <v/>
      </c>
      <c r="V49" s="12" t="str">
        <f t="shared" ref="V49" si="331">IFERROR(U49/U$51,"")</f>
        <v/>
      </c>
      <c r="W49" s="13" t="str">
        <f t="shared" si="210"/>
        <v/>
      </c>
      <c r="X49" s="12" t="str">
        <f t="shared" ref="X49" si="332">IFERROR(W49/W$51,"")</f>
        <v/>
      </c>
      <c r="Y49" s="13">
        <f t="shared" ref="Y49" si="333">Y21</f>
        <v>0</v>
      </c>
      <c r="Z49" s="32" t="str">
        <f t="shared" si="213"/>
        <v/>
      </c>
      <c r="AA49" s="7"/>
    </row>
    <row r="50" spans="1:27">
      <c r="A50" s="41"/>
      <c r="B50" s="15" t="s">
        <v>26</v>
      </c>
      <c r="C50" s="28">
        <f t="shared" si="193"/>
        <v>0</v>
      </c>
      <c r="D50" s="16">
        <f t="shared" si="194"/>
        <v>0</v>
      </c>
      <c r="E50" s="6">
        <f t="shared" si="193"/>
        <v>0</v>
      </c>
      <c r="F50" s="16">
        <f t="shared" si="194"/>
        <v>0</v>
      </c>
      <c r="G50" s="6">
        <f t="shared" ref="G50" si="334">G22</f>
        <v>0</v>
      </c>
      <c r="H50" s="33">
        <f t="shared" ref="H50" si="335">IFERROR(G50/G$51,"")</f>
        <v>0</v>
      </c>
      <c r="I50" s="11" t="str">
        <f t="shared" si="197"/>
        <v/>
      </c>
      <c r="J50" s="12" t="str">
        <f t="shared" ref="J50:L50" si="336">IFERROR(I50/I$51,"")</f>
        <v/>
      </c>
      <c r="K50" s="13" t="str">
        <f t="shared" si="199"/>
        <v/>
      </c>
      <c r="L50" s="12" t="str">
        <f t="shared" si="336"/>
        <v/>
      </c>
      <c r="M50" s="13">
        <f t="shared" ref="M50" si="337">M22</f>
        <v>0</v>
      </c>
      <c r="N50" s="32" t="str">
        <f t="shared" si="201"/>
        <v/>
      </c>
      <c r="O50" s="59" t="str">
        <f t="shared" si="202"/>
        <v/>
      </c>
      <c r="P50" s="16" t="str">
        <f t="shared" ref="P50" si="338">IFERROR(O50/O$51,"")</f>
        <v/>
      </c>
      <c r="Q50" s="6" t="str">
        <f t="shared" si="204"/>
        <v/>
      </c>
      <c r="R50" s="16" t="str">
        <f t="shared" ref="R50" si="339">IFERROR(Q50/Q$51,"")</f>
        <v/>
      </c>
      <c r="S50" s="6">
        <f t="shared" ref="S50" si="340">S22</f>
        <v>0</v>
      </c>
      <c r="T50" s="33" t="str">
        <f t="shared" si="207"/>
        <v/>
      </c>
      <c r="U50" s="11" t="str">
        <f t="shared" si="208"/>
        <v/>
      </c>
      <c r="V50" s="12" t="str">
        <f t="shared" ref="V50" si="341">IFERROR(U50/U$51,"")</f>
        <v/>
      </c>
      <c r="W50" s="13" t="str">
        <f t="shared" si="210"/>
        <v/>
      </c>
      <c r="X50" s="12" t="str">
        <f t="shared" ref="X50" si="342">IFERROR(W50/W$51,"")</f>
        <v/>
      </c>
      <c r="Y50" s="13">
        <f t="shared" ref="Y50" si="343">Y22</f>
        <v>0</v>
      </c>
      <c r="Z50" s="32" t="str">
        <f t="shared" si="213"/>
        <v/>
      </c>
      <c r="AA50" s="7"/>
    </row>
    <row r="51" spans="1:27">
      <c r="A51" s="41"/>
      <c r="B51" s="17" t="s">
        <v>27</v>
      </c>
      <c r="C51" s="18">
        <f>SUM(C36:C50)</f>
        <v>21930.294689999999</v>
      </c>
      <c r="D51" s="19">
        <f t="shared" si="194"/>
        <v>1</v>
      </c>
      <c r="E51" s="23">
        <f>SUM(E36:E50)</f>
        <v>21732.277470000001</v>
      </c>
      <c r="F51" s="19">
        <f t="shared" si="194"/>
        <v>1</v>
      </c>
      <c r="G51" s="23">
        <f>SUM(G36:G50)</f>
        <v>1218416</v>
      </c>
      <c r="H51" s="34">
        <f t="shared" ref="H51" si="344">IFERROR(G51/G$51,"")</f>
        <v>1</v>
      </c>
      <c r="I51" s="20">
        <f>SUM(I36:I50)</f>
        <v>0</v>
      </c>
      <c r="J51" s="21" t="str">
        <f t="shared" ref="J51:L51" si="345">IFERROR(I51/I$51,"")</f>
        <v/>
      </c>
      <c r="K51" s="22">
        <f>SUM(K36:K50)</f>
        <v>0</v>
      </c>
      <c r="L51" s="21" t="str">
        <f t="shared" si="345"/>
        <v/>
      </c>
      <c r="M51" s="22">
        <f>SUM(M36:M50)</f>
        <v>0</v>
      </c>
      <c r="N51" s="35" t="str">
        <f t="shared" si="201"/>
        <v/>
      </c>
      <c r="O51" s="29">
        <f>SUM(O36:O50)</f>
        <v>0</v>
      </c>
      <c r="P51" s="19" t="str">
        <f t="shared" ref="P51" si="346">IFERROR(O51/O$51,"")</f>
        <v/>
      </c>
      <c r="Q51" s="23">
        <f>SUM(Q36:Q50)</f>
        <v>0</v>
      </c>
      <c r="R51" s="19" t="str">
        <f t="shared" ref="R51" si="347">IFERROR(Q51/Q$51,"")</f>
        <v/>
      </c>
      <c r="S51" s="23">
        <f>SUM(S36:S50)</f>
        <v>0</v>
      </c>
      <c r="T51" s="34" t="str">
        <f t="shared" si="207"/>
        <v/>
      </c>
      <c r="U51" s="20">
        <f>SUM(U36:U50)</f>
        <v>0</v>
      </c>
      <c r="V51" s="21" t="str">
        <f t="shared" ref="V51" si="348">IFERROR(U51/U$51,"")</f>
        <v/>
      </c>
      <c r="W51" s="22">
        <f>SUM(W36:W50)</f>
        <v>0</v>
      </c>
      <c r="X51" s="21" t="str">
        <f t="shared" ref="X51" si="349">IFERROR(W51/W$51,"")</f>
        <v/>
      </c>
      <c r="Y51" s="22">
        <f>SUM(Y36:Y50)</f>
        <v>0</v>
      </c>
      <c r="Z51" s="35" t="str">
        <f t="shared" si="213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350">C25</f>
        <v>21930.294689999999</v>
      </c>
      <c r="D53" s="9">
        <f>IFERROR(C53/C$55,"")</f>
        <v>1</v>
      </c>
      <c r="E53" s="5">
        <f t="shared" si="350"/>
        <v>21732.277470000001</v>
      </c>
      <c r="F53" s="9">
        <f>IFERROR(E53/E$55,"")</f>
        <v>1</v>
      </c>
      <c r="G53" s="5">
        <f t="shared" ref="G53" si="351">G25</f>
        <v>1218416</v>
      </c>
      <c r="H53" s="31">
        <f>IFERROR(G53/G$55,"")</f>
        <v>1</v>
      </c>
      <c r="I53" s="54" t="str">
        <f t="shared" ref="I53:I54" si="352">IF(I$23=0,"",I25+C53)</f>
        <v/>
      </c>
      <c r="J53" s="55" t="str">
        <f>IFERROR(I53/I$55,"")</f>
        <v/>
      </c>
      <c r="K53" s="56" t="str">
        <f t="shared" ref="K53:K54" si="353">IF(K$23=0,"",K25+E53)</f>
        <v/>
      </c>
      <c r="L53" s="55" t="str">
        <f>IFERROR(K53/K$55,"")</f>
        <v/>
      </c>
      <c r="M53" s="56">
        <f t="shared" ref="M53" si="354">M25</f>
        <v>0</v>
      </c>
      <c r="N53" s="57" t="str">
        <f>IFERROR(M53/M$55,"")</f>
        <v/>
      </c>
      <c r="O53" s="27" t="str">
        <f t="shared" ref="O53:O54" si="355">IF(O$23=0,"",O25+I53)</f>
        <v/>
      </c>
      <c r="P53" s="9" t="str">
        <f>IFERROR(O53/O$55,"")</f>
        <v/>
      </c>
      <c r="Q53" s="5" t="str">
        <f t="shared" ref="Q53:Q54" si="356">IF(Q$23=0,"",Q25+K53)</f>
        <v/>
      </c>
      <c r="R53" s="9" t="str">
        <f>IFERROR(Q53/Q$55,"")</f>
        <v/>
      </c>
      <c r="S53" s="5">
        <f t="shared" ref="S53:S54" si="357">S25</f>
        <v>0</v>
      </c>
      <c r="T53" s="31" t="str">
        <f>IFERROR(S53/S$55,"")</f>
        <v/>
      </c>
      <c r="U53" s="54" t="str">
        <f t="shared" ref="U53:U54" si="358">IF(U$23=0,"",U25+O53)</f>
        <v/>
      </c>
      <c r="V53" s="55" t="str">
        <f>IFERROR(U53/U$55,"")</f>
        <v/>
      </c>
      <c r="W53" s="56" t="str">
        <f t="shared" ref="W53:W54" si="359">IF(W$23=0,"",W25+Q53)</f>
        <v/>
      </c>
      <c r="X53" s="55" t="str">
        <f>IFERROR(W53/W$55,"")</f>
        <v/>
      </c>
      <c r="Y53" s="56">
        <f t="shared" ref="Y53:Y54" si="360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350"/>
        <v>0</v>
      </c>
      <c r="D54" s="16">
        <f t="shared" ref="D54:F55" si="361">IFERROR(C54/C$55,"")</f>
        <v>0</v>
      </c>
      <c r="E54" s="6">
        <f t="shared" si="350"/>
        <v>0</v>
      </c>
      <c r="F54" s="16">
        <f t="shared" si="361"/>
        <v>0</v>
      </c>
      <c r="G54" s="6">
        <f t="shared" ref="G54" si="362">G26</f>
        <v>0</v>
      </c>
      <c r="H54" s="33">
        <f t="shared" ref="H54" si="363">IFERROR(G54/G$55,"")</f>
        <v>0</v>
      </c>
      <c r="I54" s="11" t="str">
        <f t="shared" si="352"/>
        <v/>
      </c>
      <c r="J54" s="12" t="str">
        <f t="shared" ref="J54:L54" si="364">IFERROR(I54/I$55,"")</f>
        <v/>
      </c>
      <c r="K54" s="13" t="str">
        <f t="shared" si="353"/>
        <v/>
      </c>
      <c r="L54" s="12" t="str">
        <f t="shared" si="364"/>
        <v/>
      </c>
      <c r="M54" s="13">
        <f t="shared" ref="M54" si="365">M26</f>
        <v>0</v>
      </c>
      <c r="N54" s="32" t="str">
        <f t="shared" ref="N54" si="366">IFERROR(M54/M$55,"")</f>
        <v/>
      </c>
      <c r="O54" s="28" t="str">
        <f t="shared" si="355"/>
        <v/>
      </c>
      <c r="P54" s="16" t="str">
        <f t="shared" ref="P54" si="367">IFERROR(O54/O$55,"")</f>
        <v/>
      </c>
      <c r="Q54" s="6" t="str">
        <f t="shared" si="356"/>
        <v/>
      </c>
      <c r="R54" s="16" t="str">
        <f t="shared" ref="R54" si="368">IFERROR(Q54/Q$55,"")</f>
        <v/>
      </c>
      <c r="S54" s="6">
        <f t="shared" si="357"/>
        <v>0</v>
      </c>
      <c r="T54" s="33" t="str">
        <f t="shared" ref="T54:T55" si="369">IFERROR(S54/S$55,"")</f>
        <v/>
      </c>
      <c r="U54" s="11" t="str">
        <f t="shared" si="358"/>
        <v/>
      </c>
      <c r="V54" s="12" t="str">
        <f t="shared" ref="V54" si="370">IFERROR(U54/U$55,"")</f>
        <v/>
      </c>
      <c r="W54" s="13" t="str">
        <f t="shared" si="359"/>
        <v/>
      </c>
      <c r="X54" s="12" t="str">
        <f t="shared" ref="X54" si="371">IFERROR(W54/W$55,"")</f>
        <v/>
      </c>
      <c r="Y54" s="13">
        <f t="shared" si="360"/>
        <v>0</v>
      </c>
      <c r="Z54" s="32" t="str">
        <f t="shared" ref="Z54:Z55" si="372">IFERROR(Y54/Y$55,"")</f>
        <v/>
      </c>
      <c r="AA54" s="7"/>
    </row>
    <row r="55" spans="1:27">
      <c r="A55" s="41"/>
      <c r="B55" s="17" t="s">
        <v>27</v>
      </c>
      <c r="C55" s="29">
        <f>SUM(C53:C54)</f>
        <v>21930.294689999999</v>
      </c>
      <c r="D55" s="19">
        <f t="shared" si="361"/>
        <v>1</v>
      </c>
      <c r="E55" s="23">
        <f>SUM(E53:E54)</f>
        <v>21732.277470000001</v>
      </c>
      <c r="F55" s="19">
        <f t="shared" si="361"/>
        <v>1</v>
      </c>
      <c r="G55" s="23">
        <f>SUM(G53:G54)</f>
        <v>1218416</v>
      </c>
      <c r="H55" s="34">
        <f t="shared" ref="H55" si="373">IFERROR(G55/G$55,"")</f>
        <v>1</v>
      </c>
      <c r="I55" s="20">
        <f>SUM(I53:I54)</f>
        <v>0</v>
      </c>
      <c r="J55" s="21" t="str">
        <f t="shared" ref="J55:L55" si="374">IFERROR(I55/I$55,"")</f>
        <v/>
      </c>
      <c r="K55" s="22">
        <f>SUM(K53:K54)</f>
        <v>0</v>
      </c>
      <c r="L55" s="21" t="str">
        <f t="shared" si="374"/>
        <v/>
      </c>
      <c r="M55" s="22">
        <f>SUM(M53:M54)</f>
        <v>0</v>
      </c>
      <c r="N55" s="35" t="str">
        <f t="shared" ref="N55" si="375">IFERROR(M55/M$55,"")</f>
        <v/>
      </c>
      <c r="O55" s="29">
        <f>SUM(O53:O54)</f>
        <v>0</v>
      </c>
      <c r="P55" s="19" t="str">
        <f t="shared" ref="P55" si="376">IFERROR(O55/O$55,"")</f>
        <v/>
      </c>
      <c r="Q55" s="23">
        <f>SUM(Q53:Q54)</f>
        <v>0</v>
      </c>
      <c r="R55" s="19" t="str">
        <f t="shared" ref="R55" si="377">IFERROR(Q55/Q$55,"")</f>
        <v/>
      </c>
      <c r="S55" s="23">
        <f>SUM(S53:S54)</f>
        <v>0</v>
      </c>
      <c r="T55" s="34" t="str">
        <f t="shared" si="369"/>
        <v/>
      </c>
      <c r="U55" s="20">
        <f>SUM(U53:U54)</f>
        <v>0</v>
      </c>
      <c r="V55" s="21" t="str">
        <f t="shared" ref="V55" si="378">IFERROR(U55/U$55,"")</f>
        <v/>
      </c>
      <c r="W55" s="22">
        <f>SUM(W53:W54)</f>
        <v>0</v>
      </c>
      <c r="X55" s="21" t="str">
        <f t="shared" ref="X55" si="379">IFERROR(W55/W$55,"")</f>
        <v/>
      </c>
      <c r="Y55" s="22">
        <f>SUM(Y53:Y54)</f>
        <v>0</v>
      </c>
      <c r="Z55" s="35" t="str">
        <f t="shared" si="372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380">C29</f>
        <v>566.50441000000137</v>
      </c>
      <c r="D57" s="9">
        <f>IFERROR(C57/C$59,"")</f>
        <v>2.5832047312082947E-2</v>
      </c>
      <c r="E57" s="5">
        <f t="shared" si="380"/>
        <v>368.48719000000347</v>
      </c>
      <c r="F57" s="9">
        <f>IFERROR(E57/E$59,"")</f>
        <v>1.6955755811082208E-2</v>
      </c>
      <c r="G57" s="5">
        <f t="shared" ref="G57" si="381">G29</f>
        <v>239440</v>
      </c>
      <c r="H57" s="31">
        <f>IFERROR(G57/G$59,"")</f>
        <v>0.19651744560150228</v>
      </c>
      <c r="I57" s="54" t="str">
        <f t="shared" ref="I57:I58" si="382">IF(I$23=0,"",I29+C57)</f>
        <v/>
      </c>
      <c r="J57" s="55" t="str">
        <f>IFERROR(I57/I$59,"")</f>
        <v/>
      </c>
      <c r="K57" s="56" t="str">
        <f t="shared" ref="K57:K58" si="383">IF(K$23=0,"",K29+E57)</f>
        <v/>
      </c>
      <c r="L57" s="55" t="str">
        <f>IFERROR(K57/K$59,"")</f>
        <v/>
      </c>
      <c r="M57" s="56">
        <f t="shared" ref="M57" si="384">M29</f>
        <v>0</v>
      </c>
      <c r="N57" s="57" t="str">
        <f>IFERROR(M57/M$59,"")</f>
        <v/>
      </c>
      <c r="O57" s="27" t="str">
        <f t="shared" ref="O57:O58" si="385">IF(O$23=0,"",O29+I57)</f>
        <v/>
      </c>
      <c r="P57" s="9" t="str">
        <f>IFERROR(O57/O$59,"")</f>
        <v/>
      </c>
      <c r="Q57" s="5" t="str">
        <f t="shared" ref="Q57:Q58" si="386">IF(Q$23=0,"",Q29+K57)</f>
        <v/>
      </c>
      <c r="R57" s="9" t="str">
        <f>IFERROR(Q57/Q$59,"")</f>
        <v/>
      </c>
      <c r="S57" s="5">
        <f t="shared" ref="S57:S58" si="387">S29</f>
        <v>0</v>
      </c>
      <c r="T57" s="31" t="str">
        <f>IFERROR(S57/S$59,"")</f>
        <v/>
      </c>
      <c r="U57" s="54" t="str">
        <f t="shared" ref="U57:U58" si="388">IF(U$23=0,"",U29+O57)</f>
        <v/>
      </c>
      <c r="V57" s="55" t="str">
        <f>IFERROR(U57/U$59,"")</f>
        <v/>
      </c>
      <c r="W57" s="56" t="str">
        <f t="shared" ref="W57:W58" si="389">IF(W$23=0,"",W29+Q57)</f>
        <v/>
      </c>
      <c r="X57" s="55" t="str">
        <f>IFERROR(W57/W$59,"")</f>
        <v/>
      </c>
      <c r="Y57" s="56">
        <f t="shared" ref="Y57:Y58" si="390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380"/>
        <v>21363.790279999997</v>
      </c>
      <c r="D58" s="16">
        <f t="shared" ref="D58:F59" si="391">IFERROR(C58/C$59,"")</f>
        <v>0.974167952687917</v>
      </c>
      <c r="E58" s="6">
        <f t="shared" si="380"/>
        <v>21363.790279999997</v>
      </c>
      <c r="F58" s="16">
        <f t="shared" si="391"/>
        <v>0.98304424418891778</v>
      </c>
      <c r="G58" s="6">
        <f t="shared" ref="G58" si="392">G30</f>
        <v>978976</v>
      </c>
      <c r="H58" s="33">
        <f t="shared" ref="H58" si="393">IFERROR(G58/G$59,"")</f>
        <v>0.80348255439849769</v>
      </c>
      <c r="I58" s="11" t="str">
        <f t="shared" si="382"/>
        <v/>
      </c>
      <c r="J58" s="12" t="str">
        <f t="shared" ref="J58:L58" si="394">IFERROR(I58/I$59,"")</f>
        <v/>
      </c>
      <c r="K58" s="13" t="str">
        <f t="shared" si="383"/>
        <v/>
      </c>
      <c r="L58" s="12" t="str">
        <f t="shared" si="394"/>
        <v/>
      </c>
      <c r="M58" s="13">
        <f t="shared" ref="M58" si="395">M30</f>
        <v>0</v>
      </c>
      <c r="N58" s="32" t="str">
        <f t="shared" ref="N58" si="396">IFERROR(M58/M$59,"")</f>
        <v/>
      </c>
      <c r="O58" s="28" t="str">
        <f t="shared" si="385"/>
        <v/>
      </c>
      <c r="P58" s="16" t="str">
        <f t="shared" ref="P58" si="397">IFERROR(O58/O$59,"")</f>
        <v/>
      </c>
      <c r="Q58" s="6" t="str">
        <f t="shared" si="386"/>
        <v/>
      </c>
      <c r="R58" s="16" t="str">
        <f t="shared" ref="R58" si="398">IFERROR(Q58/Q$59,"")</f>
        <v/>
      </c>
      <c r="S58" s="6">
        <f t="shared" si="387"/>
        <v>0</v>
      </c>
      <c r="T58" s="33" t="str">
        <f t="shared" ref="T58:T59" si="399">IFERROR(S58/S$59,"")</f>
        <v/>
      </c>
      <c r="U58" s="11" t="str">
        <f t="shared" si="388"/>
        <v/>
      </c>
      <c r="V58" s="12" t="str">
        <f t="shared" ref="V58" si="400">IFERROR(U58/U$59,"")</f>
        <v/>
      </c>
      <c r="W58" s="13" t="str">
        <f t="shared" si="389"/>
        <v/>
      </c>
      <c r="X58" s="12" t="str">
        <f t="shared" ref="X58" si="401">IFERROR(W58/W$59,"")</f>
        <v/>
      </c>
      <c r="Y58" s="13">
        <f t="shared" si="390"/>
        <v>0</v>
      </c>
      <c r="Z58" s="32" t="str">
        <f t="shared" ref="Z58:Z59" si="402">IFERROR(Y58/Y$59,"")</f>
        <v/>
      </c>
      <c r="AA58" s="7"/>
    </row>
    <row r="59" spans="1:27">
      <c r="A59" s="41"/>
      <c r="B59" s="17" t="s">
        <v>27</v>
      </c>
      <c r="C59" s="29">
        <f>SUM(C57:C58)</f>
        <v>21930.294689999999</v>
      </c>
      <c r="D59" s="19">
        <f t="shared" si="391"/>
        <v>1</v>
      </c>
      <c r="E59" s="23">
        <f>SUM(E57:E58)</f>
        <v>21732.277470000001</v>
      </c>
      <c r="F59" s="19">
        <f t="shared" si="391"/>
        <v>1</v>
      </c>
      <c r="G59" s="23">
        <f>SUM(G57:G58)</f>
        <v>1218416</v>
      </c>
      <c r="H59" s="34">
        <f t="shared" ref="H59" si="403">IFERROR(G59/G$59,"")</f>
        <v>1</v>
      </c>
      <c r="I59" s="20">
        <f>SUM(I57:I58)</f>
        <v>0</v>
      </c>
      <c r="J59" s="21" t="str">
        <f t="shared" ref="J59:L59" si="404">IFERROR(I59/I$59,"")</f>
        <v/>
      </c>
      <c r="K59" s="22">
        <f>SUM(K57:K58)</f>
        <v>0</v>
      </c>
      <c r="L59" s="21" t="str">
        <f t="shared" si="404"/>
        <v/>
      </c>
      <c r="M59" s="22">
        <f>SUM(M57:M58)</f>
        <v>0</v>
      </c>
      <c r="N59" s="35" t="str">
        <f t="shared" ref="N59" si="405">IFERROR(M59/M$59,"")</f>
        <v/>
      </c>
      <c r="O59" s="29">
        <f>SUM(O57:O58)</f>
        <v>0</v>
      </c>
      <c r="P59" s="19" t="str">
        <f t="shared" ref="P59" si="406">IFERROR(O59/O$59,"")</f>
        <v/>
      </c>
      <c r="Q59" s="23">
        <f>SUM(Q57:Q58)</f>
        <v>0</v>
      </c>
      <c r="R59" s="19" t="str">
        <f t="shared" ref="R59" si="407">IFERROR(Q59/Q$59,"")</f>
        <v/>
      </c>
      <c r="S59" s="23">
        <f>SUM(S57:S58)</f>
        <v>0</v>
      </c>
      <c r="T59" s="34" t="str">
        <f t="shared" si="399"/>
        <v/>
      </c>
      <c r="U59" s="20">
        <f>SUM(U57:U58)</f>
        <v>0</v>
      </c>
      <c r="V59" s="21" t="str">
        <f t="shared" ref="V59" si="408">IFERROR(U59/U$59,"")</f>
        <v/>
      </c>
      <c r="W59" s="22">
        <f>SUM(W57:W58)</f>
        <v>0</v>
      </c>
      <c r="X59" s="21" t="str">
        <f t="shared" ref="X59" si="409">IFERROR(W59/W$59,"")</f>
        <v/>
      </c>
      <c r="Y59" s="22">
        <f>SUM(Y57:Y58)</f>
        <v>0</v>
      </c>
      <c r="Z59" s="35" t="str">
        <f t="shared" si="402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00B0F0"/>
    <pageSetUpPr fitToPage="1"/>
  </sheetPr>
  <dimension ref="A1:AA61"/>
  <sheetViews>
    <sheetView showGridLines="0" rightToLeft="1" tabSelected="1" zoomScaleNormal="100" workbookViewId="0">
      <selection activeCell="E13" sqref="E13"/>
    </sheetView>
  </sheetViews>
  <sheetFormatPr defaultColWidth="9" defaultRowHeight="14.25" zeroHeight="1"/>
  <cols>
    <col min="1" max="1" width="5.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2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.75">
      <c r="A3" s="47"/>
      <c r="B3" s="52" t="s">
        <v>35</v>
      </c>
      <c r="C3" s="52"/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74" customFormat="1" ht="15.75">
      <c r="A5" s="72"/>
      <c r="B5" s="79" t="s">
        <v>2</v>
      </c>
      <c r="C5" s="117" t="s">
        <v>3</v>
      </c>
      <c r="D5" s="115"/>
      <c r="E5" s="115"/>
      <c r="F5" s="115"/>
      <c r="G5" s="115"/>
      <c r="H5" s="116"/>
      <c r="I5" s="114" t="s">
        <v>4</v>
      </c>
      <c r="J5" s="115"/>
      <c r="K5" s="115"/>
      <c r="L5" s="115"/>
      <c r="M5" s="115"/>
      <c r="N5" s="116"/>
      <c r="O5" s="114" t="s">
        <v>5</v>
      </c>
      <c r="P5" s="115"/>
      <c r="Q5" s="115"/>
      <c r="R5" s="115"/>
      <c r="S5" s="115"/>
      <c r="T5" s="116"/>
      <c r="U5" s="114" t="s">
        <v>6</v>
      </c>
      <c r="V5" s="115"/>
      <c r="W5" s="115"/>
      <c r="X5" s="115"/>
      <c r="Y5" s="115"/>
      <c r="Z5" s="116"/>
      <c r="AA5" s="73"/>
    </row>
    <row r="6" spans="1:27" s="74" customFormat="1" ht="30" customHeight="1">
      <c r="A6" s="72"/>
      <c r="B6" s="112" t="str">
        <f>CONCATENATE("20",RIGHT(הנחיות!B20,2))</f>
        <v>2023</v>
      </c>
      <c r="C6" s="118" t="s">
        <v>7</v>
      </c>
      <c r="D6" s="109"/>
      <c r="E6" s="109" t="s">
        <v>8</v>
      </c>
      <c r="F6" s="109"/>
      <c r="G6" s="109" t="s">
        <v>9</v>
      </c>
      <c r="H6" s="110"/>
      <c r="I6" s="111" t="s">
        <v>7</v>
      </c>
      <c r="J6" s="109"/>
      <c r="K6" s="109" t="s">
        <v>8</v>
      </c>
      <c r="L6" s="109"/>
      <c r="M6" s="109" t="s">
        <v>9</v>
      </c>
      <c r="N6" s="110"/>
      <c r="O6" s="111" t="s">
        <v>7</v>
      </c>
      <c r="P6" s="109"/>
      <c r="Q6" s="109" t="s">
        <v>8</v>
      </c>
      <c r="R6" s="109"/>
      <c r="S6" s="109" t="s">
        <v>9</v>
      </c>
      <c r="T6" s="110"/>
      <c r="U6" s="111" t="s">
        <v>7</v>
      </c>
      <c r="V6" s="109"/>
      <c r="W6" s="109" t="s">
        <v>8</v>
      </c>
      <c r="X6" s="109"/>
      <c r="Y6" s="109" t="s">
        <v>9</v>
      </c>
      <c r="Z6" s="110"/>
      <c r="AA6" s="73"/>
    </row>
    <row r="7" spans="1:27" s="74" customFormat="1" ht="13.9" customHeight="1">
      <c r="A7" s="72"/>
      <c r="B7" s="113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1">
        <v>1964.9436800000001</v>
      </c>
      <c r="D8" s="9">
        <f>IFERROR(C8/C$23,"")</f>
        <v>9.9050723790930273E-2</v>
      </c>
      <c r="E8" s="3">
        <v>1964.9436800000001</v>
      </c>
      <c r="F8" s="9">
        <f>IFERROR(E8/E$23,"")</f>
        <v>0.10207289487542343</v>
      </c>
      <c r="G8" s="3">
        <v>55091</v>
      </c>
      <c r="H8" s="9">
        <f>IFERROR(G8/G$23,"")</f>
        <v>2.722574721187019E-2</v>
      </c>
      <c r="I8" s="39"/>
      <c r="J8" s="12" t="str">
        <f>IFERROR(I8/I$23,"")</f>
        <v/>
      </c>
      <c r="K8" s="40"/>
      <c r="L8" s="12" t="str">
        <f>IFERROR(K8/K$23,"")</f>
        <v/>
      </c>
      <c r="M8" s="40"/>
      <c r="N8" s="12" t="str">
        <f>IFERROR(M8/M$23,"")</f>
        <v/>
      </c>
      <c r="O8" s="2"/>
      <c r="P8" s="9" t="str">
        <f>IFERROR(O8/O$23,"")</f>
        <v/>
      </c>
      <c r="Q8" s="4"/>
      <c r="R8" s="9" t="str">
        <f>IFERROR(Q8/Q$23,"")</f>
        <v/>
      </c>
      <c r="S8" s="4"/>
      <c r="T8" s="9" t="str">
        <f>IFERROR(S8/S$23,"")</f>
        <v/>
      </c>
      <c r="U8" s="39"/>
      <c r="V8" s="12" t="str">
        <f>IFERROR(U8/U$23,"")</f>
        <v/>
      </c>
      <c r="W8" s="40"/>
      <c r="X8" s="12" t="str">
        <f>IFERROR(W8/W$23,"")</f>
        <v/>
      </c>
      <c r="Y8" s="40"/>
      <c r="Z8" s="12" t="str">
        <f>IFERROR(Y8/Y$23,"")</f>
        <v/>
      </c>
      <c r="AA8" s="7"/>
    </row>
    <row r="9" spans="1:27">
      <c r="A9" s="43"/>
      <c r="B9" s="15" t="s">
        <v>13</v>
      </c>
      <c r="C9" s="2">
        <v>-239.13604000001305</v>
      </c>
      <c r="D9" s="16">
        <f t="shared" ref="D9:F23" si="0">IFERROR(C9/C$23,"")</f>
        <v>-1.2054593771612908E-2</v>
      </c>
      <c r="E9" s="4">
        <v>335.94128999998793</v>
      </c>
      <c r="F9" s="16">
        <f t="shared" si="0"/>
        <v>1.7451136298462712E-2</v>
      </c>
      <c r="G9" s="4">
        <v>224285</v>
      </c>
      <c r="H9" s="16">
        <f t="shared" ref="H9:H23" si="1">IFERROR(G9/G$23,"")</f>
        <v>0.11084073103436688</v>
      </c>
      <c r="I9" s="39"/>
      <c r="J9" s="12" t="str">
        <f t="shared" ref="J9:J23" si="2">IFERROR(I9/I$23,"")</f>
        <v/>
      </c>
      <c r="K9" s="40"/>
      <c r="L9" s="12" t="str">
        <f t="shared" ref="L9:L23" si="3">IFERROR(K9/K$23,"")</f>
        <v/>
      </c>
      <c r="M9" s="40"/>
      <c r="N9" s="12" t="str">
        <f t="shared" ref="N9:N23" si="4">IFERROR(M9/M$23,"")</f>
        <v/>
      </c>
      <c r="O9" s="2"/>
      <c r="P9" s="16" t="str">
        <f t="shared" ref="P9:P23" si="5">IFERROR(O9/O$23,"")</f>
        <v/>
      </c>
      <c r="Q9" s="4"/>
      <c r="R9" s="16" t="str">
        <f t="shared" ref="R9:R23" si="6">IFERROR(Q9/Q$23,"")</f>
        <v/>
      </c>
      <c r="S9" s="4"/>
      <c r="T9" s="16" t="str">
        <f t="shared" ref="T9:T23" si="7">IFERROR(S9/S$23,"")</f>
        <v/>
      </c>
      <c r="U9" s="39"/>
      <c r="V9" s="12" t="str">
        <f t="shared" ref="V9:V23" si="8">IFERROR(U9/U$23,"")</f>
        <v/>
      </c>
      <c r="W9" s="40"/>
      <c r="X9" s="12" t="str">
        <f t="shared" ref="X9:X23" si="9">IFERROR(W9/W$23,"")</f>
        <v/>
      </c>
      <c r="Y9" s="40"/>
      <c r="Z9" s="12" t="str">
        <f t="shared" ref="Z9:Z23" si="10">IFERROR(Y9/Y$23,"")</f>
        <v/>
      </c>
      <c r="AA9" s="7"/>
    </row>
    <row r="10" spans="1:27">
      <c r="A10" s="43"/>
      <c r="B10" s="15" t="s">
        <v>14</v>
      </c>
      <c r="C10" s="2">
        <v>0</v>
      </c>
      <c r="D10" s="16">
        <f t="shared" si="0"/>
        <v>0</v>
      </c>
      <c r="E10" s="4">
        <v>0</v>
      </c>
      <c r="F10" s="16">
        <f t="shared" si="0"/>
        <v>0</v>
      </c>
      <c r="G10" s="4">
        <v>0</v>
      </c>
      <c r="H10" s="16">
        <f t="shared" si="1"/>
        <v>0</v>
      </c>
      <c r="I10" s="39"/>
      <c r="J10" s="12" t="str">
        <f t="shared" si="2"/>
        <v/>
      </c>
      <c r="K10" s="40"/>
      <c r="L10" s="12" t="str">
        <f t="shared" si="3"/>
        <v/>
      </c>
      <c r="M10" s="40"/>
      <c r="N10" s="12" t="str">
        <f t="shared" si="4"/>
        <v/>
      </c>
      <c r="O10" s="2"/>
      <c r="P10" s="16" t="str">
        <f t="shared" si="5"/>
        <v/>
      </c>
      <c r="Q10" s="4"/>
      <c r="R10" s="16" t="str">
        <f t="shared" si="6"/>
        <v/>
      </c>
      <c r="S10" s="4"/>
      <c r="T10" s="16" t="str">
        <f t="shared" si="7"/>
        <v/>
      </c>
      <c r="U10" s="39"/>
      <c r="V10" s="12" t="str">
        <f t="shared" si="8"/>
        <v/>
      </c>
      <c r="W10" s="40"/>
      <c r="X10" s="12" t="str">
        <f t="shared" si="9"/>
        <v/>
      </c>
      <c r="Y10" s="40"/>
      <c r="Z10" s="12" t="str">
        <f t="shared" si="10"/>
        <v/>
      </c>
      <c r="AA10" s="7"/>
    </row>
    <row r="11" spans="1:27">
      <c r="A11" s="43"/>
      <c r="B11" s="15" t="s">
        <v>15</v>
      </c>
      <c r="C11" s="2">
        <v>4379.1425199999812</v>
      </c>
      <c r="D11" s="16">
        <f t="shared" si="0"/>
        <v>0.22074792300898746</v>
      </c>
      <c r="E11" s="4">
        <v>2201.341849999983</v>
      </c>
      <c r="F11" s="16">
        <f t="shared" si="0"/>
        <v>0.11435306646545634</v>
      </c>
      <c r="G11" s="4">
        <v>231442</v>
      </c>
      <c r="H11" s="16">
        <f t="shared" si="1"/>
        <v>0.11437769120563542</v>
      </c>
      <c r="I11" s="39"/>
      <c r="J11" s="12" t="str">
        <f t="shared" si="2"/>
        <v/>
      </c>
      <c r="K11" s="40"/>
      <c r="L11" s="12" t="str">
        <f t="shared" si="3"/>
        <v/>
      </c>
      <c r="M11" s="40"/>
      <c r="N11" s="12" t="str">
        <f t="shared" si="4"/>
        <v/>
      </c>
      <c r="O11" s="2"/>
      <c r="P11" s="16" t="str">
        <f t="shared" si="5"/>
        <v/>
      </c>
      <c r="Q11" s="4"/>
      <c r="R11" s="16" t="str">
        <f t="shared" si="6"/>
        <v/>
      </c>
      <c r="S11" s="4"/>
      <c r="T11" s="16" t="str">
        <f t="shared" si="7"/>
        <v/>
      </c>
      <c r="U11" s="39"/>
      <c r="V11" s="12" t="str">
        <f t="shared" si="8"/>
        <v/>
      </c>
      <c r="W11" s="40"/>
      <c r="X11" s="12" t="str">
        <f t="shared" si="9"/>
        <v/>
      </c>
      <c r="Y11" s="40"/>
      <c r="Z11" s="12" t="str">
        <f t="shared" si="10"/>
        <v/>
      </c>
      <c r="AA11" s="7"/>
    </row>
    <row r="12" spans="1:27">
      <c r="A12" s="44"/>
      <c r="B12" s="15" t="s">
        <v>16</v>
      </c>
      <c r="C12" s="2">
        <v>285.62479999999971</v>
      </c>
      <c r="D12" s="16">
        <f t="shared" si="0"/>
        <v>1.4398042783923289E-2</v>
      </c>
      <c r="E12" s="4">
        <v>285.62479999999971</v>
      </c>
      <c r="F12" s="16">
        <f t="shared" si="0"/>
        <v>1.4837346475097856E-2</v>
      </c>
      <c r="G12" s="4">
        <v>20871</v>
      </c>
      <c r="H12" s="16">
        <f t="shared" si="1"/>
        <v>1.0314362964167337E-2</v>
      </c>
      <c r="I12" s="39"/>
      <c r="J12" s="12" t="str">
        <f t="shared" si="2"/>
        <v/>
      </c>
      <c r="K12" s="40"/>
      <c r="L12" s="12" t="str">
        <f t="shared" si="3"/>
        <v/>
      </c>
      <c r="M12" s="40"/>
      <c r="N12" s="12" t="str">
        <f t="shared" si="4"/>
        <v/>
      </c>
      <c r="O12" s="2"/>
      <c r="P12" s="16" t="str">
        <f t="shared" si="5"/>
        <v/>
      </c>
      <c r="Q12" s="4"/>
      <c r="R12" s="16" t="str">
        <f t="shared" si="6"/>
        <v/>
      </c>
      <c r="S12" s="4"/>
      <c r="T12" s="16" t="str">
        <f t="shared" si="7"/>
        <v/>
      </c>
      <c r="U12" s="39"/>
      <c r="V12" s="12" t="str">
        <f t="shared" si="8"/>
        <v/>
      </c>
      <c r="W12" s="40"/>
      <c r="X12" s="12" t="str">
        <f t="shared" si="9"/>
        <v/>
      </c>
      <c r="Y12" s="40"/>
      <c r="Z12" s="12" t="str">
        <f t="shared" si="10"/>
        <v/>
      </c>
      <c r="AA12" s="7"/>
    </row>
    <row r="13" spans="1:27">
      <c r="A13" s="45"/>
      <c r="B13" s="15" t="s">
        <v>17</v>
      </c>
      <c r="C13" s="2">
        <v>2017.2427440000047</v>
      </c>
      <c r="D13" s="16">
        <f t="shared" si="0"/>
        <v>0.10168706405631063</v>
      </c>
      <c r="E13" s="4">
        <v>1978.7162640000033</v>
      </c>
      <c r="F13" s="16">
        <f t="shared" si="0"/>
        <v>0.10278833905486946</v>
      </c>
      <c r="G13" s="4">
        <v>115758</v>
      </c>
      <c r="H13" s="16">
        <f t="shared" si="1"/>
        <v>5.7207130851712071E-2</v>
      </c>
      <c r="I13" s="39"/>
      <c r="J13" s="12" t="str">
        <f t="shared" si="2"/>
        <v/>
      </c>
      <c r="K13" s="40"/>
      <c r="L13" s="12" t="str">
        <f t="shared" si="3"/>
        <v/>
      </c>
      <c r="M13" s="40"/>
      <c r="N13" s="12" t="str">
        <f t="shared" si="4"/>
        <v/>
      </c>
      <c r="O13" s="2"/>
      <c r="P13" s="16" t="str">
        <f t="shared" si="5"/>
        <v/>
      </c>
      <c r="Q13" s="4"/>
      <c r="R13" s="16" t="str">
        <f t="shared" si="6"/>
        <v/>
      </c>
      <c r="S13" s="4"/>
      <c r="T13" s="16" t="str">
        <f t="shared" si="7"/>
        <v/>
      </c>
      <c r="U13" s="39"/>
      <c r="V13" s="12" t="str">
        <f t="shared" si="8"/>
        <v/>
      </c>
      <c r="W13" s="40"/>
      <c r="X13" s="12" t="str">
        <f t="shared" si="9"/>
        <v/>
      </c>
      <c r="Y13" s="40"/>
      <c r="Z13" s="12" t="str">
        <f t="shared" si="10"/>
        <v/>
      </c>
      <c r="AA13" s="7"/>
    </row>
    <row r="14" spans="1:27">
      <c r="A14" s="43"/>
      <c r="B14" s="15" t="s">
        <v>18</v>
      </c>
      <c r="C14" s="2">
        <v>104.76016333999792</v>
      </c>
      <c r="D14" s="16">
        <f t="shared" si="0"/>
        <v>5.2808485601393285E-3</v>
      </c>
      <c r="E14" s="4">
        <v>1363.7108856900004</v>
      </c>
      <c r="F14" s="16">
        <f t="shared" si="0"/>
        <v>7.0840665456378862E-2</v>
      </c>
      <c r="G14" s="4">
        <v>71710</v>
      </c>
      <c r="H14" s="16">
        <f t="shared" si="1"/>
        <v>3.5438789140934297E-2</v>
      </c>
      <c r="I14" s="39"/>
      <c r="J14" s="12" t="str">
        <f t="shared" si="2"/>
        <v/>
      </c>
      <c r="K14" s="40"/>
      <c r="L14" s="12" t="str">
        <f t="shared" si="3"/>
        <v/>
      </c>
      <c r="M14" s="40"/>
      <c r="N14" s="12" t="str">
        <f t="shared" si="4"/>
        <v/>
      </c>
      <c r="O14" s="2"/>
      <c r="P14" s="16" t="str">
        <f t="shared" si="5"/>
        <v/>
      </c>
      <c r="Q14" s="4"/>
      <c r="R14" s="16" t="str">
        <f t="shared" si="6"/>
        <v/>
      </c>
      <c r="S14" s="4"/>
      <c r="T14" s="16" t="str">
        <f t="shared" si="7"/>
        <v/>
      </c>
      <c r="U14" s="39"/>
      <c r="V14" s="12" t="str">
        <f t="shared" si="8"/>
        <v/>
      </c>
      <c r="W14" s="40"/>
      <c r="X14" s="12" t="str">
        <f t="shared" si="9"/>
        <v/>
      </c>
      <c r="Y14" s="40"/>
      <c r="Z14" s="12" t="str">
        <f t="shared" si="10"/>
        <v/>
      </c>
      <c r="AA14" s="7"/>
    </row>
    <row r="15" spans="1:27">
      <c r="A15" s="45"/>
      <c r="B15" s="15" t="s">
        <v>19</v>
      </c>
      <c r="C15" s="2">
        <v>5.6439999999952306E-2</v>
      </c>
      <c r="D15" s="16">
        <f t="shared" si="0"/>
        <v>2.8450804507309751E-6</v>
      </c>
      <c r="E15" s="4">
        <v>-205</v>
      </c>
      <c r="F15" s="16">
        <f t="shared" si="0"/>
        <v>-1.0649131403838405E-2</v>
      </c>
      <c r="G15" s="4">
        <v>996</v>
      </c>
      <c r="H15" s="16">
        <f t="shared" si="1"/>
        <v>4.9221913239953373E-4</v>
      </c>
      <c r="I15" s="39"/>
      <c r="J15" s="12" t="str">
        <f t="shared" si="2"/>
        <v/>
      </c>
      <c r="K15" s="40"/>
      <c r="L15" s="12" t="str">
        <f t="shared" si="3"/>
        <v/>
      </c>
      <c r="M15" s="40"/>
      <c r="N15" s="12" t="str">
        <f t="shared" si="4"/>
        <v/>
      </c>
      <c r="O15" s="2"/>
      <c r="P15" s="16" t="str">
        <f t="shared" si="5"/>
        <v/>
      </c>
      <c r="Q15" s="4"/>
      <c r="R15" s="16" t="str">
        <f t="shared" si="6"/>
        <v/>
      </c>
      <c r="S15" s="4"/>
      <c r="T15" s="16" t="str">
        <f t="shared" si="7"/>
        <v/>
      </c>
      <c r="U15" s="39"/>
      <c r="V15" s="12" t="str">
        <f t="shared" si="8"/>
        <v/>
      </c>
      <c r="W15" s="40"/>
      <c r="X15" s="12" t="str">
        <f t="shared" si="9"/>
        <v/>
      </c>
      <c r="Y15" s="40"/>
      <c r="Z15" s="12" t="str">
        <f t="shared" si="10"/>
        <v/>
      </c>
      <c r="AA15" s="7"/>
    </row>
    <row r="16" spans="1:27">
      <c r="A16" s="43"/>
      <c r="B16" s="15" t="s">
        <v>20</v>
      </c>
      <c r="C16" s="2">
        <v>1747.5472400000001</v>
      </c>
      <c r="D16" s="16">
        <f t="shared" si="0"/>
        <v>8.8092000164016179E-2</v>
      </c>
      <c r="E16" s="4">
        <v>1747.5472400000001</v>
      </c>
      <c r="F16" s="16">
        <f t="shared" si="0"/>
        <v>9.0779805820366488E-2</v>
      </c>
      <c r="G16" s="4">
        <v>142601</v>
      </c>
      <c r="H16" s="16">
        <f t="shared" si="1"/>
        <v>7.0472831826612348E-2</v>
      </c>
      <c r="I16" s="39"/>
      <c r="J16" s="12" t="str">
        <f t="shared" si="2"/>
        <v/>
      </c>
      <c r="K16" s="40"/>
      <c r="L16" s="12" t="str">
        <f t="shared" si="3"/>
        <v/>
      </c>
      <c r="M16" s="40"/>
      <c r="N16" s="12" t="str">
        <f t="shared" si="4"/>
        <v/>
      </c>
      <c r="O16" s="2"/>
      <c r="P16" s="16" t="str">
        <f t="shared" si="5"/>
        <v/>
      </c>
      <c r="Q16" s="4"/>
      <c r="R16" s="16" t="str">
        <f t="shared" si="6"/>
        <v/>
      </c>
      <c r="S16" s="4"/>
      <c r="T16" s="16" t="str">
        <f t="shared" si="7"/>
        <v/>
      </c>
      <c r="U16" s="39"/>
      <c r="V16" s="12" t="str">
        <f t="shared" si="8"/>
        <v/>
      </c>
      <c r="W16" s="40"/>
      <c r="X16" s="12" t="str">
        <f t="shared" si="9"/>
        <v/>
      </c>
      <c r="Y16" s="40"/>
      <c r="Z16" s="12" t="str">
        <f t="shared" si="10"/>
        <v/>
      </c>
      <c r="AA16" s="7"/>
    </row>
    <row r="17" spans="1:27">
      <c r="A17" s="43"/>
      <c r="B17" s="15" t="s">
        <v>21</v>
      </c>
      <c r="C17" s="2">
        <v>0</v>
      </c>
      <c r="D17" s="16">
        <f t="shared" si="0"/>
        <v>0</v>
      </c>
      <c r="E17" s="4">
        <v>0</v>
      </c>
      <c r="F17" s="16">
        <f t="shared" si="0"/>
        <v>0</v>
      </c>
      <c r="G17" s="4">
        <v>0</v>
      </c>
      <c r="H17" s="16">
        <f t="shared" si="1"/>
        <v>0</v>
      </c>
      <c r="I17" s="39"/>
      <c r="J17" s="12" t="str">
        <f t="shared" si="2"/>
        <v/>
      </c>
      <c r="K17" s="40"/>
      <c r="L17" s="12" t="str">
        <f t="shared" si="3"/>
        <v/>
      </c>
      <c r="M17" s="40"/>
      <c r="N17" s="12" t="str">
        <f t="shared" si="4"/>
        <v/>
      </c>
      <c r="O17" s="2"/>
      <c r="P17" s="16" t="str">
        <f t="shared" si="5"/>
        <v/>
      </c>
      <c r="Q17" s="4"/>
      <c r="R17" s="16" t="str">
        <f t="shared" si="6"/>
        <v/>
      </c>
      <c r="S17" s="4"/>
      <c r="T17" s="16" t="str">
        <f t="shared" si="7"/>
        <v/>
      </c>
      <c r="U17" s="39"/>
      <c r="V17" s="12" t="str">
        <f t="shared" si="8"/>
        <v/>
      </c>
      <c r="W17" s="40"/>
      <c r="X17" s="12" t="str">
        <f t="shared" si="9"/>
        <v/>
      </c>
      <c r="Y17" s="40"/>
      <c r="Z17" s="12" t="str">
        <f t="shared" si="10"/>
        <v/>
      </c>
      <c r="AA17" s="7"/>
    </row>
    <row r="18" spans="1:27">
      <c r="A18" s="43"/>
      <c r="B18" s="15" t="s">
        <v>22</v>
      </c>
      <c r="C18" s="2">
        <v>-1365.8664699999993</v>
      </c>
      <c r="D18" s="16">
        <f t="shared" si="0"/>
        <v>-6.8851877960829325E-2</v>
      </c>
      <c r="E18" s="4">
        <v>-1365.8664699999993</v>
      </c>
      <c r="F18" s="16">
        <f t="shared" si="0"/>
        <v>-7.0952641556716572E-2</v>
      </c>
      <c r="G18" s="4">
        <v>10869</v>
      </c>
      <c r="H18" s="16">
        <f t="shared" si="1"/>
        <v>5.3714154116973212E-3</v>
      </c>
      <c r="I18" s="39"/>
      <c r="J18" s="12" t="str">
        <f t="shared" si="2"/>
        <v/>
      </c>
      <c r="K18" s="40"/>
      <c r="L18" s="12" t="str">
        <f t="shared" si="3"/>
        <v/>
      </c>
      <c r="M18" s="40"/>
      <c r="N18" s="12" t="str">
        <f t="shared" si="4"/>
        <v/>
      </c>
      <c r="O18" s="2"/>
      <c r="P18" s="16" t="str">
        <f t="shared" si="5"/>
        <v/>
      </c>
      <c r="Q18" s="4"/>
      <c r="R18" s="16" t="str">
        <f t="shared" si="6"/>
        <v/>
      </c>
      <c r="S18" s="4"/>
      <c r="T18" s="16" t="str">
        <f t="shared" si="7"/>
        <v/>
      </c>
      <c r="U18" s="39"/>
      <c r="V18" s="12" t="str">
        <f t="shared" si="8"/>
        <v/>
      </c>
      <c r="W18" s="40"/>
      <c r="X18" s="12" t="str">
        <f t="shared" si="9"/>
        <v/>
      </c>
      <c r="Y18" s="40"/>
      <c r="Z18" s="12" t="str">
        <f t="shared" si="10"/>
        <v/>
      </c>
      <c r="AA18" s="7"/>
    </row>
    <row r="19" spans="1:27">
      <c r="A19" s="45"/>
      <c r="B19" s="15" t="s">
        <v>23</v>
      </c>
      <c r="C19" s="2">
        <v>17</v>
      </c>
      <c r="D19" s="16">
        <f t="shared" si="0"/>
        <v>8.569519429919817E-4</v>
      </c>
      <c r="E19" s="4">
        <v>17</v>
      </c>
      <c r="F19" s="16">
        <f t="shared" si="0"/>
        <v>8.830987017817213E-4</v>
      </c>
      <c r="G19" s="4">
        <v>14295</v>
      </c>
      <c r="H19" s="16">
        <f t="shared" si="1"/>
        <v>7.0645306201318611E-3</v>
      </c>
      <c r="I19" s="39"/>
      <c r="J19" s="12" t="str">
        <f t="shared" si="2"/>
        <v/>
      </c>
      <c r="K19" s="40"/>
      <c r="L19" s="12" t="str">
        <f t="shared" si="3"/>
        <v/>
      </c>
      <c r="M19" s="40"/>
      <c r="N19" s="12" t="str">
        <f t="shared" si="4"/>
        <v/>
      </c>
      <c r="O19" s="2"/>
      <c r="P19" s="16" t="str">
        <f t="shared" si="5"/>
        <v/>
      </c>
      <c r="Q19" s="4"/>
      <c r="R19" s="16" t="str">
        <f t="shared" si="6"/>
        <v/>
      </c>
      <c r="S19" s="4"/>
      <c r="T19" s="16" t="str">
        <f t="shared" si="7"/>
        <v/>
      </c>
      <c r="U19" s="39"/>
      <c r="V19" s="12" t="str">
        <f t="shared" si="8"/>
        <v/>
      </c>
      <c r="W19" s="40"/>
      <c r="X19" s="12" t="str">
        <f t="shared" si="9"/>
        <v/>
      </c>
      <c r="Y19" s="40"/>
      <c r="Z19" s="12" t="str">
        <f t="shared" si="10"/>
        <v/>
      </c>
      <c r="AA19" s="7"/>
    </row>
    <row r="20" spans="1:27">
      <c r="A20" s="43"/>
      <c r="B20" s="15" t="s">
        <v>24</v>
      </c>
      <c r="C20" s="2">
        <v>1871.4387814699996</v>
      </c>
      <c r="D20" s="16">
        <f t="shared" si="0"/>
        <v>9.4337241174780165E-2</v>
      </c>
      <c r="E20" s="4">
        <v>1871.4387814699996</v>
      </c>
      <c r="F20" s="16">
        <f t="shared" si="0"/>
        <v>9.7215597551771948E-2</v>
      </c>
      <c r="G20" s="4">
        <v>177278</v>
      </c>
      <c r="H20" s="16">
        <f t="shared" si="1"/>
        <v>8.7610063607956354E-2</v>
      </c>
      <c r="I20" s="39"/>
      <c r="J20" s="12" t="str">
        <f t="shared" si="2"/>
        <v/>
      </c>
      <c r="K20" s="40"/>
      <c r="L20" s="12" t="str">
        <f t="shared" si="3"/>
        <v/>
      </c>
      <c r="M20" s="40"/>
      <c r="N20" s="12" t="str">
        <f>IFERROR(M20/M$23,"")</f>
        <v/>
      </c>
      <c r="O20" s="2"/>
      <c r="P20" s="16" t="str">
        <f t="shared" si="5"/>
        <v/>
      </c>
      <c r="Q20" s="4"/>
      <c r="R20" s="16" t="str">
        <f t="shared" si="6"/>
        <v/>
      </c>
      <c r="S20" s="4"/>
      <c r="T20" s="16" t="str">
        <f t="shared" si="7"/>
        <v/>
      </c>
      <c r="U20" s="39"/>
      <c r="V20" s="12" t="str">
        <f t="shared" si="8"/>
        <v/>
      </c>
      <c r="W20" s="40"/>
      <c r="X20" s="12" t="str">
        <f t="shared" si="9"/>
        <v/>
      </c>
      <c r="Y20" s="40"/>
      <c r="Z20" s="12" t="str">
        <f t="shared" si="10"/>
        <v/>
      </c>
      <c r="AA20" s="7"/>
    </row>
    <row r="21" spans="1:27">
      <c r="A21" s="43"/>
      <c r="B21" s="15" t="s">
        <v>25</v>
      </c>
      <c r="C21" s="2">
        <v>9054.9979999999996</v>
      </c>
      <c r="D21" s="16">
        <f t="shared" si="0"/>
        <v>0.4564528311699122</v>
      </c>
      <c r="E21" s="4">
        <v>9054.9979999999996</v>
      </c>
      <c r="F21" s="16">
        <f t="shared" si="0"/>
        <v>0.47037982226094605</v>
      </c>
      <c r="G21" s="4">
        <v>958293</v>
      </c>
      <c r="H21" s="16">
        <f t="shared" si="1"/>
        <v>0.47358448699251637</v>
      </c>
      <c r="I21" s="39"/>
      <c r="J21" s="12" t="str">
        <f t="shared" si="2"/>
        <v/>
      </c>
      <c r="K21" s="40"/>
      <c r="L21" s="12" t="str">
        <f t="shared" si="3"/>
        <v/>
      </c>
      <c r="M21" s="40"/>
      <c r="N21" s="12" t="str">
        <f t="shared" si="4"/>
        <v/>
      </c>
      <c r="O21" s="2"/>
      <c r="P21" s="16" t="str">
        <f t="shared" si="5"/>
        <v/>
      </c>
      <c r="Q21" s="4"/>
      <c r="R21" s="16" t="str">
        <f t="shared" si="6"/>
        <v/>
      </c>
      <c r="S21" s="4"/>
      <c r="T21" s="16" t="str">
        <f t="shared" si="7"/>
        <v/>
      </c>
      <c r="U21" s="39"/>
      <c r="V21" s="12" t="str">
        <f t="shared" si="8"/>
        <v/>
      </c>
      <c r="W21" s="40"/>
      <c r="X21" s="12" t="str">
        <f t="shared" si="9"/>
        <v/>
      </c>
      <c r="Y21" s="40"/>
      <c r="Z21" s="12" t="str">
        <f t="shared" si="10"/>
        <v/>
      </c>
      <c r="AA21" s="7"/>
    </row>
    <row r="22" spans="1:27">
      <c r="A22" s="43"/>
      <c r="B22" s="15" t="s">
        <v>26</v>
      </c>
      <c r="C22" s="2">
        <v>0</v>
      </c>
      <c r="D22" s="16">
        <f t="shared" si="0"/>
        <v>0</v>
      </c>
      <c r="E22" s="4">
        <v>0</v>
      </c>
      <c r="F22" s="16">
        <f t="shared" si="0"/>
        <v>0</v>
      </c>
      <c r="G22" s="4">
        <v>0</v>
      </c>
      <c r="H22" s="16">
        <f t="shared" si="1"/>
        <v>0</v>
      </c>
      <c r="I22" s="39"/>
      <c r="J22" s="12" t="str">
        <f t="shared" si="2"/>
        <v/>
      </c>
      <c r="K22" s="40"/>
      <c r="L22" s="12" t="str">
        <f t="shared" si="3"/>
        <v/>
      </c>
      <c r="M22" s="40"/>
      <c r="N22" s="12" t="str">
        <f t="shared" si="4"/>
        <v/>
      </c>
      <c r="O22" s="2"/>
      <c r="P22" s="16" t="str">
        <f t="shared" si="5"/>
        <v/>
      </c>
      <c r="Q22" s="4"/>
      <c r="R22" s="16" t="str">
        <f t="shared" si="6"/>
        <v/>
      </c>
      <c r="S22" s="4"/>
      <c r="T22" s="16" t="str">
        <f t="shared" si="7"/>
        <v/>
      </c>
      <c r="U22" s="39"/>
      <c r="V22" s="12" t="str">
        <f t="shared" si="8"/>
        <v/>
      </c>
      <c r="W22" s="40"/>
      <c r="X22" s="12" t="str">
        <f t="shared" si="9"/>
        <v/>
      </c>
      <c r="Y22" s="40"/>
      <c r="Z22" s="12" t="str">
        <f t="shared" si="10"/>
        <v/>
      </c>
      <c r="AA22" s="7"/>
    </row>
    <row r="23" spans="1:27">
      <c r="A23" s="46"/>
      <c r="B23" s="17" t="s">
        <v>27</v>
      </c>
      <c r="C23" s="18">
        <f>SUM(C8:C22)</f>
        <v>19837.75185880997</v>
      </c>
      <c r="D23" s="19">
        <f t="shared" si="0"/>
        <v>1</v>
      </c>
      <c r="E23" s="18">
        <f>SUM(E8:E22)</f>
        <v>19250.396321159977</v>
      </c>
      <c r="F23" s="19">
        <f t="shared" si="0"/>
        <v>1</v>
      </c>
      <c r="G23" s="18">
        <f>SUM(G8:G22)</f>
        <v>2023489</v>
      </c>
      <c r="H23" s="19">
        <f t="shared" si="1"/>
        <v>1</v>
      </c>
      <c r="I23" s="20">
        <f>SUM(I8:I22)</f>
        <v>0</v>
      </c>
      <c r="J23" s="21" t="str">
        <f t="shared" si="2"/>
        <v/>
      </c>
      <c r="K23" s="22">
        <f>SUM(K8:K22)</f>
        <v>0</v>
      </c>
      <c r="L23" s="21" t="str">
        <f t="shared" si="3"/>
        <v/>
      </c>
      <c r="M23" s="22">
        <f>SUM(M8:M22)</f>
        <v>0</v>
      </c>
      <c r="N23" s="21" t="str">
        <f t="shared" si="4"/>
        <v/>
      </c>
      <c r="O23" s="18">
        <f>SUM(O8:O22)</f>
        <v>0</v>
      </c>
      <c r="P23" s="19" t="str">
        <f t="shared" si="5"/>
        <v/>
      </c>
      <c r="Q23" s="23">
        <f>SUM(Q8:Q22)</f>
        <v>0</v>
      </c>
      <c r="R23" s="19" t="str">
        <f t="shared" si="6"/>
        <v/>
      </c>
      <c r="S23" s="23">
        <f>SUM(S8:S22)</f>
        <v>0</v>
      </c>
      <c r="T23" s="19" t="str">
        <f t="shared" si="7"/>
        <v/>
      </c>
      <c r="U23" s="20">
        <f>SUM(U8:U22)</f>
        <v>0</v>
      </c>
      <c r="V23" s="21" t="str">
        <f t="shared" si="8"/>
        <v/>
      </c>
      <c r="W23" s="22">
        <f>SUM(W8:W22)</f>
        <v>0</v>
      </c>
      <c r="X23" s="21" t="str">
        <f t="shared" si="9"/>
        <v/>
      </c>
      <c r="Y23" s="22">
        <f>SUM(Y8:Y22)</f>
        <v>0</v>
      </c>
      <c r="Z23" s="21" t="str">
        <f t="shared" si="10"/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37">
        <v>13215.632390447972</v>
      </c>
      <c r="D25" s="9">
        <f>IFERROR(C25/C$27,"")</f>
        <v>0.66618599146247992</v>
      </c>
      <c r="E25" s="3">
        <v>10256.771870447979</v>
      </c>
      <c r="F25" s="9">
        <f>IFERROR(E25/E$27,"")</f>
        <v>0.53280834842728753</v>
      </c>
      <c r="G25" s="3">
        <v>1861381</v>
      </c>
      <c r="H25" s="9">
        <f>IFERROR(G25/G$27,"")</f>
        <v>0.91988688843873134</v>
      </c>
      <c r="I25" s="60"/>
      <c r="J25" s="55" t="str">
        <f>IFERROR(I25/I$27,"")</f>
        <v/>
      </c>
      <c r="K25" s="61"/>
      <c r="L25" s="55" t="str">
        <f>IFERROR(K25/K$27,"")</f>
        <v/>
      </c>
      <c r="M25" s="61"/>
      <c r="N25" s="57" t="str">
        <f>IFERROR(M25/M$27,"")</f>
        <v/>
      </c>
      <c r="O25" s="37"/>
      <c r="P25" s="9" t="str">
        <f>IFERROR(O25/O$27,"")</f>
        <v/>
      </c>
      <c r="Q25" s="3"/>
      <c r="R25" s="9" t="str">
        <f>IFERROR(Q25/Q$27,"")</f>
        <v/>
      </c>
      <c r="S25" s="3"/>
      <c r="T25" s="31" t="str">
        <f>IFERROR(S25/S$27,"")</f>
        <v/>
      </c>
      <c r="U25" s="60"/>
      <c r="V25" s="55" t="str">
        <f>IFERROR(U25/U$27,"")</f>
        <v/>
      </c>
      <c r="W25" s="61"/>
      <c r="X25" s="55" t="str">
        <f>IFERROR(W25/W$27,"")</f>
        <v/>
      </c>
      <c r="Y25" s="61"/>
      <c r="Z25" s="57" t="str">
        <f>IFERROR(Y25/Y$27,"")</f>
        <v/>
      </c>
      <c r="AA25" s="7"/>
    </row>
    <row r="26" spans="1:27">
      <c r="A26" s="41"/>
      <c r="B26" s="15" t="s">
        <v>29</v>
      </c>
      <c r="C26" s="38">
        <v>6622.1194683619942</v>
      </c>
      <c r="D26" s="16">
        <f t="shared" ref="D26:F27" si="11">IFERROR(C26/C$27,"")</f>
        <v>0.33381400853752002</v>
      </c>
      <c r="E26" s="4">
        <v>8993.6244507119973</v>
      </c>
      <c r="F26" s="16">
        <f t="shared" si="11"/>
        <v>0.46719165157271242</v>
      </c>
      <c r="G26" s="4">
        <v>162108</v>
      </c>
      <c r="H26" s="16">
        <f t="shared" ref="H26:H27" si="12">IFERROR(G26/G$27,"")</f>
        <v>8.0113111561268685E-2</v>
      </c>
      <c r="I26" s="39"/>
      <c r="J26" s="12" t="str">
        <f t="shared" ref="J26:J27" si="13">IFERROR(I26/I$27,"")</f>
        <v/>
      </c>
      <c r="K26" s="40"/>
      <c r="L26" s="12" t="str">
        <f t="shared" ref="L26:L27" si="14">IFERROR(K26/K$27,"")</f>
        <v/>
      </c>
      <c r="M26" s="40"/>
      <c r="N26" s="32" t="str">
        <f t="shared" ref="N26:N27" si="15">IFERROR(M26/M$27,"")</f>
        <v/>
      </c>
      <c r="O26" s="38"/>
      <c r="P26" s="16" t="str">
        <f t="shared" ref="P26:P27" si="16">IFERROR(O26/O$27,"")</f>
        <v/>
      </c>
      <c r="Q26" s="4"/>
      <c r="R26" s="16" t="str">
        <f t="shared" ref="R26:R27" si="17">IFERROR(Q26/Q$27,"")</f>
        <v/>
      </c>
      <c r="S26" s="4"/>
      <c r="T26" s="33" t="str">
        <f t="shared" ref="T26:T27" si="18">IFERROR(S26/S$27,"")</f>
        <v/>
      </c>
      <c r="U26" s="39"/>
      <c r="V26" s="12" t="str">
        <f t="shared" ref="V26:V27" si="19">IFERROR(U26/U$27,"")</f>
        <v/>
      </c>
      <c r="W26" s="40"/>
      <c r="X26" s="12" t="str">
        <f t="shared" ref="X26:X27" si="20">IFERROR(W26/W$27,"")</f>
        <v/>
      </c>
      <c r="Y26" s="40"/>
      <c r="Z26" s="32" t="str">
        <f t="shared" ref="Z26:Z27" si="21">IFERROR(Y26/Y$27,"")</f>
        <v/>
      </c>
      <c r="AA26" s="7"/>
    </row>
    <row r="27" spans="1:27">
      <c r="A27" s="41"/>
      <c r="B27" s="17" t="s">
        <v>27</v>
      </c>
      <c r="C27" s="29">
        <f>SUM(C25:C26)</f>
        <v>19837.751858809967</v>
      </c>
      <c r="D27" s="19">
        <f t="shared" si="11"/>
        <v>1</v>
      </c>
      <c r="E27" s="29">
        <f>SUM(E25:E26)</f>
        <v>19250.396321159977</v>
      </c>
      <c r="F27" s="19">
        <f t="shared" si="11"/>
        <v>1</v>
      </c>
      <c r="G27" s="23">
        <f>SUM(G25:G26)</f>
        <v>2023489</v>
      </c>
      <c r="H27" s="19">
        <f t="shared" si="12"/>
        <v>1</v>
      </c>
      <c r="I27" s="20">
        <f>SUM(I25:I26)</f>
        <v>0</v>
      </c>
      <c r="J27" s="21" t="str">
        <f t="shared" si="13"/>
        <v/>
      </c>
      <c r="K27" s="22">
        <f>SUM(K25:K26)</f>
        <v>0</v>
      </c>
      <c r="L27" s="21" t="str">
        <f t="shared" si="14"/>
        <v/>
      </c>
      <c r="M27" s="22">
        <f>SUM(M25:M26)</f>
        <v>0</v>
      </c>
      <c r="N27" s="35" t="str">
        <f t="shared" si="15"/>
        <v/>
      </c>
      <c r="O27" s="82">
        <f>SUM(O25:O26)</f>
        <v>0</v>
      </c>
      <c r="P27" s="19" t="str">
        <f t="shared" si="16"/>
        <v/>
      </c>
      <c r="Q27" s="23">
        <f>SUM(Q25:Q26)</f>
        <v>0</v>
      </c>
      <c r="R27" s="53" t="str">
        <f t="shared" si="17"/>
        <v/>
      </c>
      <c r="S27" s="23">
        <f>SUM(S25:S26)</f>
        <v>0</v>
      </c>
      <c r="T27" s="34" t="str">
        <f t="shared" si="18"/>
        <v/>
      </c>
      <c r="U27" s="20">
        <f>SUM(U25:U26)</f>
        <v>0</v>
      </c>
      <c r="V27" s="21" t="str">
        <f t="shared" si="19"/>
        <v/>
      </c>
      <c r="W27" s="22">
        <f>SUM(W25:W26)</f>
        <v>0</v>
      </c>
      <c r="X27" s="21" t="str">
        <f t="shared" si="20"/>
        <v/>
      </c>
      <c r="Y27" s="22">
        <f>SUM(Y25:Y26)</f>
        <v>0</v>
      </c>
      <c r="Z27" s="35" t="str">
        <f t="shared" si="21"/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37">
        <v>10763.336693339965</v>
      </c>
      <c r="D29" s="9">
        <f>IFERROR(C29/C$31,"")</f>
        <v>0.54256837014321035</v>
      </c>
      <c r="E29" s="3">
        <v>10175.981155689975</v>
      </c>
      <c r="F29" s="9">
        <f>IFERROR(E29/E$31,"")</f>
        <v>0.52861151458500455</v>
      </c>
      <c r="G29" s="3">
        <v>623644</v>
      </c>
      <c r="H29" s="9">
        <f>IFERROR(G29/G$31,"")</f>
        <v>0.30820231787768554</v>
      </c>
      <c r="I29" s="60"/>
      <c r="J29" s="55" t="str">
        <f>IFERROR(I29/I$31,"")</f>
        <v/>
      </c>
      <c r="K29" s="61"/>
      <c r="L29" s="55" t="str">
        <f>IFERROR(K29/K$31,"")</f>
        <v/>
      </c>
      <c r="M29" s="61"/>
      <c r="N29" s="57" t="str">
        <f>IFERROR(M29/M$31,"")</f>
        <v/>
      </c>
      <c r="O29" s="37"/>
      <c r="P29" s="9" t="str">
        <f>IFERROR(O29/O$31,"")</f>
        <v/>
      </c>
      <c r="Q29" s="3"/>
      <c r="R29" s="9" t="str">
        <f>IFERROR(Q29/Q$31,"")</f>
        <v/>
      </c>
      <c r="S29" s="3"/>
      <c r="T29" s="31" t="str">
        <f>IFERROR(S29/S$31,"")</f>
        <v/>
      </c>
      <c r="U29" s="60"/>
      <c r="V29" s="55" t="str">
        <f>IFERROR(U29/U$31,"")</f>
        <v/>
      </c>
      <c r="W29" s="61"/>
      <c r="X29" s="55" t="str">
        <f>IFERROR(W29/W$31,"")</f>
        <v/>
      </c>
      <c r="Y29" s="61"/>
      <c r="Z29" s="57" t="str">
        <f>IFERROR(Y29/Y$31,"")</f>
        <v/>
      </c>
      <c r="AA29" s="7"/>
    </row>
    <row r="30" spans="1:27">
      <c r="A30" s="41"/>
      <c r="B30" s="15" t="s">
        <v>31</v>
      </c>
      <c r="C30" s="38">
        <v>9074.4151654700017</v>
      </c>
      <c r="D30" s="16">
        <f t="shared" ref="D30:F31" si="22">IFERROR(C30/C$31,"")</f>
        <v>0.45743162985678965</v>
      </c>
      <c r="E30" s="4">
        <v>9074.4151654700017</v>
      </c>
      <c r="F30" s="16">
        <f t="shared" si="22"/>
        <v>0.47138848541499545</v>
      </c>
      <c r="G30" s="4">
        <v>1399845</v>
      </c>
      <c r="H30" s="16">
        <f t="shared" ref="H30:H31" si="23">IFERROR(G30/G$31,"")</f>
        <v>0.69179768212231452</v>
      </c>
      <c r="I30" s="39"/>
      <c r="J30" s="12" t="str">
        <f t="shared" ref="J30:J31" si="24">IFERROR(I30/I$31,"")</f>
        <v/>
      </c>
      <c r="K30" s="40"/>
      <c r="L30" s="12" t="str">
        <f t="shared" ref="L30:L31" si="25">IFERROR(K30/K$31,"")</f>
        <v/>
      </c>
      <c r="M30" s="40"/>
      <c r="N30" s="32" t="str">
        <f t="shared" ref="N30:N31" si="26">IFERROR(M30/M$31,"")</f>
        <v/>
      </c>
      <c r="O30" s="38"/>
      <c r="P30" s="16" t="str">
        <f t="shared" ref="P30:P31" si="27">IFERROR(O30/O$31,"")</f>
        <v/>
      </c>
      <c r="Q30" s="4"/>
      <c r="R30" s="16" t="str">
        <f t="shared" ref="R30:R31" si="28">IFERROR(Q30/Q$31,"")</f>
        <v/>
      </c>
      <c r="S30" s="4"/>
      <c r="T30" s="33" t="str">
        <f t="shared" ref="T30:T31" si="29">IFERROR(S30/S$31,"")</f>
        <v/>
      </c>
      <c r="U30" s="39"/>
      <c r="V30" s="12" t="str">
        <f t="shared" ref="V30:V31" si="30">IFERROR(U30/U$31,"")</f>
        <v/>
      </c>
      <c r="W30" s="40"/>
      <c r="X30" s="12" t="str">
        <f t="shared" ref="X30:X31" si="31">IFERROR(W30/W$31,"")</f>
        <v/>
      </c>
      <c r="Y30" s="40"/>
      <c r="Z30" s="32" t="str">
        <f t="shared" ref="Z30:Z31" si="32">IFERROR(Y30/Y$31,"")</f>
        <v/>
      </c>
      <c r="AA30" s="7"/>
    </row>
    <row r="31" spans="1:27">
      <c r="A31" s="41"/>
      <c r="B31" s="17" t="s">
        <v>27</v>
      </c>
      <c r="C31" s="29">
        <f>SUM(C29:C30)</f>
        <v>19837.751858809967</v>
      </c>
      <c r="D31" s="19">
        <f t="shared" si="22"/>
        <v>1</v>
      </c>
      <c r="E31" s="29">
        <f>SUM(E29:E30)</f>
        <v>19250.396321159977</v>
      </c>
      <c r="F31" s="19">
        <f t="shared" si="22"/>
        <v>1</v>
      </c>
      <c r="G31" s="29">
        <f>SUM(G29:G30)</f>
        <v>2023489</v>
      </c>
      <c r="H31" s="19">
        <f t="shared" si="23"/>
        <v>1</v>
      </c>
      <c r="I31" s="20">
        <f>SUM(I29:I30)</f>
        <v>0</v>
      </c>
      <c r="J31" s="21" t="str">
        <f t="shared" si="24"/>
        <v/>
      </c>
      <c r="K31" s="22">
        <f>SUM(K29:K30)</f>
        <v>0</v>
      </c>
      <c r="L31" s="21" t="str">
        <f t="shared" si="25"/>
        <v/>
      </c>
      <c r="M31" s="22">
        <f>SUM(M29:M30)</f>
        <v>0</v>
      </c>
      <c r="N31" s="35" t="str">
        <f t="shared" si="26"/>
        <v/>
      </c>
      <c r="O31" s="29">
        <f>SUM(O29:O30)</f>
        <v>0</v>
      </c>
      <c r="P31" s="19" t="str">
        <f t="shared" si="27"/>
        <v/>
      </c>
      <c r="Q31" s="23">
        <f>SUM(Q29:Q30)</f>
        <v>0</v>
      </c>
      <c r="R31" s="19" t="str">
        <f t="shared" si="28"/>
        <v/>
      </c>
      <c r="S31" s="23">
        <f>SUM(S29:S30)</f>
        <v>0</v>
      </c>
      <c r="T31" s="34" t="str">
        <f t="shared" si="29"/>
        <v/>
      </c>
      <c r="U31" s="20">
        <f>SUM(U29:U30)</f>
        <v>0</v>
      </c>
      <c r="V31" s="21" t="str">
        <f t="shared" si="30"/>
        <v/>
      </c>
      <c r="W31" s="22">
        <f>SUM(W29:W30)</f>
        <v>0</v>
      </c>
      <c r="X31" s="21" t="str">
        <f t="shared" si="31"/>
        <v/>
      </c>
      <c r="Y31" s="22">
        <f>SUM(Y29:Y30)</f>
        <v>0</v>
      </c>
      <c r="Z31" s="35" t="str">
        <f t="shared" si="32"/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75">
      <c r="A33" s="72"/>
      <c r="B33" s="79" t="s">
        <v>37</v>
      </c>
      <c r="C33" s="114" t="s">
        <v>3</v>
      </c>
      <c r="D33" s="115"/>
      <c r="E33" s="115"/>
      <c r="F33" s="115"/>
      <c r="G33" s="115"/>
      <c r="H33" s="116"/>
      <c r="I33" s="114" t="s">
        <v>32</v>
      </c>
      <c r="J33" s="115"/>
      <c r="K33" s="115"/>
      <c r="L33" s="115"/>
      <c r="M33" s="115"/>
      <c r="N33" s="116"/>
      <c r="O33" s="114" t="s">
        <v>33</v>
      </c>
      <c r="P33" s="115"/>
      <c r="Q33" s="115"/>
      <c r="R33" s="115"/>
      <c r="S33" s="115"/>
      <c r="T33" s="116"/>
      <c r="U33" s="114" t="s">
        <v>34</v>
      </c>
      <c r="V33" s="115"/>
      <c r="W33" s="115"/>
      <c r="X33" s="115"/>
      <c r="Y33" s="115"/>
      <c r="Z33" s="116"/>
      <c r="AA33" s="73"/>
    </row>
    <row r="34" spans="1:27" s="74" customFormat="1" ht="30" customHeight="1">
      <c r="A34" s="72"/>
      <c r="B34" s="112" t="str">
        <f>CONCATENATE("20",RIGHT(הנחיות!B20,2))</f>
        <v>2023</v>
      </c>
      <c r="C34" s="111" t="s">
        <v>7</v>
      </c>
      <c r="D34" s="109"/>
      <c r="E34" s="109" t="s">
        <v>8</v>
      </c>
      <c r="F34" s="109"/>
      <c r="G34" s="109" t="s">
        <v>9</v>
      </c>
      <c r="H34" s="110"/>
      <c r="I34" s="111" t="s">
        <v>7</v>
      </c>
      <c r="J34" s="109"/>
      <c r="K34" s="109" t="s">
        <v>8</v>
      </c>
      <c r="L34" s="109"/>
      <c r="M34" s="109" t="s">
        <v>9</v>
      </c>
      <c r="N34" s="110"/>
      <c r="O34" s="111" t="s">
        <v>7</v>
      </c>
      <c r="P34" s="109"/>
      <c r="Q34" s="109" t="s">
        <v>8</v>
      </c>
      <c r="R34" s="109"/>
      <c r="S34" s="109" t="s">
        <v>9</v>
      </c>
      <c r="T34" s="110"/>
      <c r="U34" s="111" t="s">
        <v>7</v>
      </c>
      <c r="V34" s="109"/>
      <c r="W34" s="109" t="s">
        <v>8</v>
      </c>
      <c r="X34" s="109"/>
      <c r="Y34" s="109" t="s">
        <v>9</v>
      </c>
      <c r="Z34" s="110"/>
      <c r="AA34" s="73"/>
    </row>
    <row r="35" spans="1:27" s="74" customFormat="1" ht="14.25" customHeight="1">
      <c r="A35" s="72"/>
      <c r="B35" s="113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1964.9436800000001</v>
      </c>
      <c r="D36" s="9">
        <f>IFERROR(C36/C$51,"")</f>
        <v>9.9050723790930273E-2</v>
      </c>
      <c r="E36" s="5">
        <f>E8</f>
        <v>1964.9436800000001</v>
      </c>
      <c r="F36" s="9">
        <f>IFERROR(E36/E$51,"")</f>
        <v>0.10207289487542343</v>
      </c>
      <c r="G36" s="5">
        <f>G8</f>
        <v>55091</v>
      </c>
      <c r="H36" s="31">
        <f>IFERROR(G36/G$51,"")</f>
        <v>2.722574721187019E-2</v>
      </c>
      <c r="I36" s="54" t="str">
        <f>IF(I$23=0,"",I8+C36)</f>
        <v/>
      </c>
      <c r="J36" s="55" t="str">
        <f>IFERROR(I36/I$51,"")</f>
        <v/>
      </c>
      <c r="K36" s="56" t="str">
        <f>IF(K$23=0,"",K8+E36)</f>
        <v/>
      </c>
      <c r="L36" s="55" t="str">
        <f>IFERROR(K36/K$51,"")</f>
        <v/>
      </c>
      <c r="M36" s="56">
        <f>M8</f>
        <v>0</v>
      </c>
      <c r="N36" s="57" t="str">
        <f>IFERROR(M36/M$51,"")</f>
        <v/>
      </c>
      <c r="O36" s="58" t="str">
        <f>IF(O$23=0,"",O8+I36)</f>
        <v/>
      </c>
      <c r="P36" s="9" t="str">
        <f>IFERROR(O36/O$51,"")</f>
        <v/>
      </c>
      <c r="Q36" s="5" t="str">
        <f>IF(Q$23=0,"",Q8+K36)</f>
        <v/>
      </c>
      <c r="R36" s="9" t="str">
        <f>IFERROR(Q36/Q$51,"")</f>
        <v/>
      </c>
      <c r="S36" s="5">
        <f>S8</f>
        <v>0</v>
      </c>
      <c r="T36" s="31" t="str">
        <f>IFERROR(S36/S$51,"")</f>
        <v/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33">C9</f>
        <v>-239.13604000001305</v>
      </c>
      <c r="D37" s="16">
        <f t="shared" ref="D37:F51" si="34">IFERROR(C37/C$51,"")</f>
        <v>-1.2054593771612908E-2</v>
      </c>
      <c r="E37" s="6">
        <f t="shared" si="33"/>
        <v>335.94128999998793</v>
      </c>
      <c r="F37" s="16">
        <f t="shared" si="34"/>
        <v>1.7451136298462712E-2</v>
      </c>
      <c r="G37" s="6">
        <f t="shared" ref="G37:G50" si="35">G9</f>
        <v>224285</v>
      </c>
      <c r="H37" s="33">
        <f t="shared" ref="H37:H51" si="36">IFERROR(G37/G$51,"")</f>
        <v>0.11084073103436688</v>
      </c>
      <c r="I37" s="11" t="str">
        <f t="shared" ref="I37:I50" si="37">IF(I$23=0,"",I9+C37)</f>
        <v/>
      </c>
      <c r="J37" s="12" t="str">
        <f t="shared" ref="J37:L51" si="38">IFERROR(I37/I$51,"")</f>
        <v/>
      </c>
      <c r="K37" s="13" t="str">
        <f t="shared" ref="K37:K50" si="39">IF(K$23=0,"",K9+E37)</f>
        <v/>
      </c>
      <c r="L37" s="12" t="str">
        <f t="shared" si="38"/>
        <v/>
      </c>
      <c r="M37" s="13">
        <f t="shared" ref="M37:M50" si="40">M9</f>
        <v>0</v>
      </c>
      <c r="N37" s="32" t="str">
        <f t="shared" ref="N37:N51" si="41">IFERROR(M37/M$51,"")</f>
        <v/>
      </c>
      <c r="O37" s="59" t="str">
        <f t="shared" ref="O37:O50" si="42">IF(O$23=0,"",O9+I37)</f>
        <v/>
      </c>
      <c r="P37" s="16" t="str">
        <f t="shared" ref="P37:P51" si="43">IFERROR(O37/O$51,"")</f>
        <v/>
      </c>
      <c r="Q37" s="6" t="str">
        <f t="shared" ref="Q37:Q50" si="44">IF(Q$23=0,"",Q9+K37)</f>
        <v/>
      </c>
      <c r="R37" s="16" t="str">
        <f t="shared" ref="R37:R51" si="45">IFERROR(Q37/Q$51,"")</f>
        <v/>
      </c>
      <c r="S37" s="6">
        <f t="shared" ref="S37:S50" si="46">S9</f>
        <v>0</v>
      </c>
      <c r="T37" s="33" t="str">
        <f t="shared" ref="T37:T51" si="47">IFERROR(S37/S$51,"")</f>
        <v/>
      </c>
      <c r="U37" s="11" t="str">
        <f t="shared" ref="U37:U50" si="48">IF(U$23=0,"",U9+O37)</f>
        <v/>
      </c>
      <c r="V37" s="12" t="str">
        <f t="shared" ref="V37:V51" si="49">IFERROR(U37/U$51,"")</f>
        <v/>
      </c>
      <c r="W37" s="13" t="str">
        <f t="shared" ref="W37:W50" si="50">IF(W$23=0,"",W9+Q37)</f>
        <v/>
      </c>
      <c r="X37" s="12" t="str">
        <f t="shared" ref="X37:X51" si="51">IFERROR(W37/W$51,"")</f>
        <v/>
      </c>
      <c r="Y37" s="13">
        <f t="shared" ref="Y37:Y50" si="52">Y9</f>
        <v>0</v>
      </c>
      <c r="Z37" s="32" t="str">
        <f t="shared" ref="Z37:Z51" si="53">IFERROR(Y37/Y$51,"")</f>
        <v/>
      </c>
      <c r="AA37" s="7"/>
    </row>
    <row r="38" spans="1:27">
      <c r="A38" s="41"/>
      <c r="B38" s="15" t="s">
        <v>14</v>
      </c>
      <c r="C38" s="28">
        <f t="shared" si="33"/>
        <v>0</v>
      </c>
      <c r="D38" s="16">
        <f t="shared" si="34"/>
        <v>0</v>
      </c>
      <c r="E38" s="6">
        <f t="shared" si="33"/>
        <v>0</v>
      </c>
      <c r="F38" s="16">
        <f t="shared" si="34"/>
        <v>0</v>
      </c>
      <c r="G38" s="6">
        <f t="shared" si="35"/>
        <v>0</v>
      </c>
      <c r="H38" s="33">
        <f t="shared" si="36"/>
        <v>0</v>
      </c>
      <c r="I38" s="11" t="str">
        <f t="shared" si="37"/>
        <v/>
      </c>
      <c r="J38" s="12" t="str">
        <f t="shared" si="38"/>
        <v/>
      </c>
      <c r="K38" s="13" t="str">
        <f t="shared" si="39"/>
        <v/>
      </c>
      <c r="L38" s="12" t="str">
        <f t="shared" si="38"/>
        <v/>
      </c>
      <c r="M38" s="13">
        <f t="shared" si="40"/>
        <v>0</v>
      </c>
      <c r="N38" s="32" t="str">
        <f t="shared" si="41"/>
        <v/>
      </c>
      <c r="O38" s="59" t="str">
        <f t="shared" si="42"/>
        <v/>
      </c>
      <c r="P38" s="16" t="str">
        <f t="shared" si="43"/>
        <v/>
      </c>
      <c r="Q38" s="6" t="str">
        <f t="shared" si="44"/>
        <v/>
      </c>
      <c r="R38" s="16" t="str">
        <f t="shared" si="45"/>
        <v/>
      </c>
      <c r="S38" s="6">
        <f t="shared" si="46"/>
        <v>0</v>
      </c>
      <c r="T38" s="33" t="str">
        <f t="shared" si="47"/>
        <v/>
      </c>
      <c r="U38" s="11" t="str">
        <f t="shared" si="48"/>
        <v/>
      </c>
      <c r="V38" s="12" t="str">
        <f t="shared" si="49"/>
        <v/>
      </c>
      <c r="W38" s="13" t="str">
        <f t="shared" si="50"/>
        <v/>
      </c>
      <c r="X38" s="12" t="str">
        <f t="shared" si="51"/>
        <v/>
      </c>
      <c r="Y38" s="13">
        <f t="shared" si="52"/>
        <v>0</v>
      </c>
      <c r="Z38" s="32" t="str">
        <f t="shared" si="53"/>
        <v/>
      </c>
      <c r="AA38" s="7"/>
    </row>
    <row r="39" spans="1:27">
      <c r="A39" s="41"/>
      <c r="B39" s="15" t="s">
        <v>15</v>
      </c>
      <c r="C39" s="28">
        <f t="shared" si="33"/>
        <v>4379.1425199999812</v>
      </c>
      <c r="D39" s="16">
        <f t="shared" si="34"/>
        <v>0.22074792300898746</v>
      </c>
      <c r="E39" s="6">
        <f t="shared" si="33"/>
        <v>2201.341849999983</v>
      </c>
      <c r="F39" s="16">
        <f t="shared" si="34"/>
        <v>0.11435306646545634</v>
      </c>
      <c r="G39" s="6">
        <f t="shared" si="35"/>
        <v>231442</v>
      </c>
      <c r="H39" s="33">
        <f t="shared" si="36"/>
        <v>0.11437769120563542</v>
      </c>
      <c r="I39" s="11" t="str">
        <f t="shared" si="37"/>
        <v/>
      </c>
      <c r="J39" s="12" t="str">
        <f t="shared" si="38"/>
        <v/>
      </c>
      <c r="K39" s="13" t="str">
        <f t="shared" si="39"/>
        <v/>
      </c>
      <c r="L39" s="12" t="str">
        <f t="shared" si="38"/>
        <v/>
      </c>
      <c r="M39" s="13">
        <f t="shared" si="40"/>
        <v>0</v>
      </c>
      <c r="N39" s="32" t="str">
        <f t="shared" si="41"/>
        <v/>
      </c>
      <c r="O39" s="59" t="str">
        <f t="shared" si="42"/>
        <v/>
      </c>
      <c r="P39" s="16" t="str">
        <f t="shared" si="43"/>
        <v/>
      </c>
      <c r="Q39" s="6" t="str">
        <f t="shared" si="44"/>
        <v/>
      </c>
      <c r="R39" s="16" t="str">
        <f t="shared" si="45"/>
        <v/>
      </c>
      <c r="S39" s="6">
        <f t="shared" si="46"/>
        <v>0</v>
      </c>
      <c r="T39" s="33" t="str">
        <f t="shared" si="47"/>
        <v/>
      </c>
      <c r="U39" s="11" t="str">
        <f t="shared" si="48"/>
        <v/>
      </c>
      <c r="V39" s="12" t="str">
        <f t="shared" si="49"/>
        <v/>
      </c>
      <c r="W39" s="13" t="str">
        <f t="shared" si="50"/>
        <v/>
      </c>
      <c r="X39" s="12" t="str">
        <f t="shared" si="51"/>
        <v/>
      </c>
      <c r="Y39" s="13">
        <f t="shared" si="52"/>
        <v>0</v>
      </c>
      <c r="Z39" s="32" t="str">
        <f t="shared" si="53"/>
        <v/>
      </c>
      <c r="AA39" s="7"/>
    </row>
    <row r="40" spans="1:27">
      <c r="A40" s="41"/>
      <c r="B40" s="15" t="s">
        <v>16</v>
      </c>
      <c r="C40" s="28">
        <f t="shared" si="33"/>
        <v>285.62479999999971</v>
      </c>
      <c r="D40" s="16">
        <f t="shared" si="34"/>
        <v>1.4398042783923289E-2</v>
      </c>
      <c r="E40" s="6">
        <f t="shared" si="33"/>
        <v>285.62479999999971</v>
      </c>
      <c r="F40" s="16">
        <f t="shared" si="34"/>
        <v>1.4837346475097856E-2</v>
      </c>
      <c r="G40" s="6">
        <f t="shared" si="35"/>
        <v>20871</v>
      </c>
      <c r="H40" s="33">
        <f t="shared" si="36"/>
        <v>1.0314362964167337E-2</v>
      </c>
      <c r="I40" s="11" t="str">
        <f t="shared" si="37"/>
        <v/>
      </c>
      <c r="J40" s="12" t="str">
        <f t="shared" si="38"/>
        <v/>
      </c>
      <c r="K40" s="13" t="str">
        <f t="shared" si="39"/>
        <v/>
      </c>
      <c r="L40" s="12" t="str">
        <f t="shared" si="38"/>
        <v/>
      </c>
      <c r="M40" s="13">
        <f t="shared" si="40"/>
        <v>0</v>
      </c>
      <c r="N40" s="32" t="str">
        <f t="shared" si="41"/>
        <v/>
      </c>
      <c r="O40" s="59" t="str">
        <f t="shared" si="42"/>
        <v/>
      </c>
      <c r="P40" s="16" t="str">
        <f t="shared" si="43"/>
        <v/>
      </c>
      <c r="Q40" s="6" t="str">
        <f t="shared" si="44"/>
        <v/>
      </c>
      <c r="R40" s="16" t="str">
        <f t="shared" si="45"/>
        <v/>
      </c>
      <c r="S40" s="6">
        <f t="shared" si="46"/>
        <v>0</v>
      </c>
      <c r="T40" s="33" t="str">
        <f t="shared" si="47"/>
        <v/>
      </c>
      <c r="U40" s="11" t="str">
        <f t="shared" si="48"/>
        <v/>
      </c>
      <c r="V40" s="12" t="str">
        <f t="shared" si="49"/>
        <v/>
      </c>
      <c r="W40" s="13" t="str">
        <f t="shared" si="50"/>
        <v/>
      </c>
      <c r="X40" s="12" t="str">
        <f t="shared" si="51"/>
        <v/>
      </c>
      <c r="Y40" s="13">
        <f t="shared" si="52"/>
        <v>0</v>
      </c>
      <c r="Z40" s="32" t="str">
        <f t="shared" si="53"/>
        <v/>
      </c>
      <c r="AA40" s="7"/>
    </row>
    <row r="41" spans="1:27">
      <c r="A41" s="41"/>
      <c r="B41" s="15" t="s">
        <v>17</v>
      </c>
      <c r="C41" s="28">
        <f t="shared" si="33"/>
        <v>2017.2427440000047</v>
      </c>
      <c r="D41" s="16">
        <f t="shared" si="34"/>
        <v>0.10168706405631063</v>
      </c>
      <c r="E41" s="6">
        <f t="shared" si="33"/>
        <v>1978.7162640000033</v>
      </c>
      <c r="F41" s="16">
        <f t="shared" si="34"/>
        <v>0.10278833905486946</v>
      </c>
      <c r="G41" s="6">
        <f t="shared" si="35"/>
        <v>115758</v>
      </c>
      <c r="H41" s="33">
        <f t="shared" si="36"/>
        <v>5.7207130851712071E-2</v>
      </c>
      <c r="I41" s="11" t="str">
        <f t="shared" si="37"/>
        <v/>
      </c>
      <c r="J41" s="12" t="str">
        <f t="shared" si="38"/>
        <v/>
      </c>
      <c r="K41" s="13" t="str">
        <f t="shared" si="39"/>
        <v/>
      </c>
      <c r="L41" s="12" t="str">
        <f t="shared" si="38"/>
        <v/>
      </c>
      <c r="M41" s="13">
        <f t="shared" si="40"/>
        <v>0</v>
      </c>
      <c r="N41" s="32" t="str">
        <f t="shared" si="41"/>
        <v/>
      </c>
      <c r="O41" s="59" t="str">
        <f t="shared" si="42"/>
        <v/>
      </c>
      <c r="P41" s="16" t="str">
        <f t="shared" si="43"/>
        <v/>
      </c>
      <c r="Q41" s="6" t="str">
        <f t="shared" si="44"/>
        <v/>
      </c>
      <c r="R41" s="16" t="str">
        <f t="shared" si="45"/>
        <v/>
      </c>
      <c r="S41" s="6">
        <f t="shared" si="46"/>
        <v>0</v>
      </c>
      <c r="T41" s="33" t="str">
        <f t="shared" si="47"/>
        <v/>
      </c>
      <c r="U41" s="11" t="str">
        <f t="shared" si="48"/>
        <v/>
      </c>
      <c r="V41" s="12" t="str">
        <f t="shared" si="49"/>
        <v/>
      </c>
      <c r="W41" s="13" t="str">
        <f t="shared" si="50"/>
        <v/>
      </c>
      <c r="X41" s="12" t="str">
        <f t="shared" si="51"/>
        <v/>
      </c>
      <c r="Y41" s="13">
        <f t="shared" si="52"/>
        <v>0</v>
      </c>
      <c r="Z41" s="32" t="str">
        <f t="shared" si="53"/>
        <v/>
      </c>
      <c r="AA41" s="7"/>
    </row>
    <row r="42" spans="1:27">
      <c r="A42" s="41"/>
      <c r="B42" s="15" t="s">
        <v>18</v>
      </c>
      <c r="C42" s="28">
        <f t="shared" si="33"/>
        <v>104.76016333999792</v>
      </c>
      <c r="D42" s="16">
        <f t="shared" si="34"/>
        <v>5.2808485601393285E-3</v>
      </c>
      <c r="E42" s="6">
        <f t="shared" si="33"/>
        <v>1363.7108856900004</v>
      </c>
      <c r="F42" s="16">
        <f t="shared" si="34"/>
        <v>7.0840665456378862E-2</v>
      </c>
      <c r="G42" s="6">
        <f t="shared" si="35"/>
        <v>71710</v>
      </c>
      <c r="H42" s="33">
        <f t="shared" si="36"/>
        <v>3.5438789140934297E-2</v>
      </c>
      <c r="I42" s="11" t="str">
        <f t="shared" si="37"/>
        <v/>
      </c>
      <c r="J42" s="12" t="str">
        <f t="shared" si="38"/>
        <v/>
      </c>
      <c r="K42" s="13" t="str">
        <f t="shared" si="39"/>
        <v/>
      </c>
      <c r="L42" s="12" t="str">
        <f t="shared" si="38"/>
        <v/>
      </c>
      <c r="M42" s="13">
        <f t="shared" si="40"/>
        <v>0</v>
      </c>
      <c r="N42" s="32" t="str">
        <f t="shared" si="41"/>
        <v/>
      </c>
      <c r="O42" s="59" t="str">
        <f t="shared" si="42"/>
        <v/>
      </c>
      <c r="P42" s="16" t="str">
        <f t="shared" si="43"/>
        <v/>
      </c>
      <c r="Q42" s="6" t="str">
        <f t="shared" si="44"/>
        <v/>
      </c>
      <c r="R42" s="16" t="str">
        <f t="shared" si="45"/>
        <v/>
      </c>
      <c r="S42" s="6">
        <f t="shared" si="46"/>
        <v>0</v>
      </c>
      <c r="T42" s="33" t="str">
        <f t="shared" si="47"/>
        <v/>
      </c>
      <c r="U42" s="11" t="str">
        <f t="shared" si="48"/>
        <v/>
      </c>
      <c r="V42" s="12" t="str">
        <f t="shared" si="49"/>
        <v/>
      </c>
      <c r="W42" s="13" t="str">
        <f t="shared" si="50"/>
        <v/>
      </c>
      <c r="X42" s="12" t="str">
        <f t="shared" si="51"/>
        <v/>
      </c>
      <c r="Y42" s="13">
        <f t="shared" si="52"/>
        <v>0</v>
      </c>
      <c r="Z42" s="32" t="str">
        <f t="shared" si="53"/>
        <v/>
      </c>
      <c r="AA42" s="7"/>
    </row>
    <row r="43" spans="1:27">
      <c r="A43" s="41"/>
      <c r="B43" s="15" t="s">
        <v>19</v>
      </c>
      <c r="C43" s="28">
        <f t="shared" si="33"/>
        <v>5.6439999999952306E-2</v>
      </c>
      <c r="D43" s="16">
        <f t="shared" si="34"/>
        <v>2.8450804507309751E-6</v>
      </c>
      <c r="E43" s="6">
        <f t="shared" si="33"/>
        <v>-205</v>
      </c>
      <c r="F43" s="16">
        <f t="shared" si="34"/>
        <v>-1.0649131403838405E-2</v>
      </c>
      <c r="G43" s="6">
        <f t="shared" si="35"/>
        <v>996</v>
      </c>
      <c r="H43" s="33">
        <f t="shared" si="36"/>
        <v>4.9221913239953373E-4</v>
      </c>
      <c r="I43" s="11" t="str">
        <f t="shared" si="37"/>
        <v/>
      </c>
      <c r="J43" s="12" t="str">
        <f t="shared" si="38"/>
        <v/>
      </c>
      <c r="K43" s="13" t="str">
        <f t="shared" si="39"/>
        <v/>
      </c>
      <c r="L43" s="12" t="str">
        <f t="shared" si="38"/>
        <v/>
      </c>
      <c r="M43" s="13">
        <f t="shared" si="40"/>
        <v>0</v>
      </c>
      <c r="N43" s="32" t="str">
        <f t="shared" si="41"/>
        <v/>
      </c>
      <c r="O43" s="59" t="str">
        <f t="shared" si="42"/>
        <v/>
      </c>
      <c r="P43" s="16" t="str">
        <f t="shared" si="43"/>
        <v/>
      </c>
      <c r="Q43" s="6" t="str">
        <f t="shared" si="44"/>
        <v/>
      </c>
      <c r="R43" s="16" t="str">
        <f t="shared" si="45"/>
        <v/>
      </c>
      <c r="S43" s="6">
        <f t="shared" si="46"/>
        <v>0</v>
      </c>
      <c r="T43" s="33" t="str">
        <f t="shared" si="47"/>
        <v/>
      </c>
      <c r="U43" s="11" t="str">
        <f t="shared" si="48"/>
        <v/>
      </c>
      <c r="V43" s="12" t="str">
        <f t="shared" si="49"/>
        <v/>
      </c>
      <c r="W43" s="13" t="str">
        <f t="shared" si="50"/>
        <v/>
      </c>
      <c r="X43" s="12" t="str">
        <f t="shared" si="51"/>
        <v/>
      </c>
      <c r="Y43" s="13">
        <f t="shared" si="52"/>
        <v>0</v>
      </c>
      <c r="Z43" s="32" t="str">
        <f t="shared" si="53"/>
        <v/>
      </c>
      <c r="AA43" s="7"/>
    </row>
    <row r="44" spans="1:27">
      <c r="A44" s="41"/>
      <c r="B44" s="15" t="s">
        <v>20</v>
      </c>
      <c r="C44" s="28">
        <f t="shared" si="33"/>
        <v>1747.5472400000001</v>
      </c>
      <c r="D44" s="16">
        <f t="shared" si="34"/>
        <v>8.8092000164016179E-2</v>
      </c>
      <c r="E44" s="6">
        <f t="shared" si="33"/>
        <v>1747.5472400000001</v>
      </c>
      <c r="F44" s="16">
        <f t="shared" si="34"/>
        <v>9.0779805820366488E-2</v>
      </c>
      <c r="G44" s="6">
        <f t="shared" si="35"/>
        <v>142601</v>
      </c>
      <c r="H44" s="33">
        <f t="shared" si="36"/>
        <v>7.0472831826612348E-2</v>
      </c>
      <c r="I44" s="11" t="str">
        <f t="shared" si="37"/>
        <v/>
      </c>
      <c r="J44" s="12" t="str">
        <f t="shared" si="38"/>
        <v/>
      </c>
      <c r="K44" s="13" t="str">
        <f t="shared" si="39"/>
        <v/>
      </c>
      <c r="L44" s="12" t="str">
        <f t="shared" si="38"/>
        <v/>
      </c>
      <c r="M44" s="13">
        <f t="shared" si="40"/>
        <v>0</v>
      </c>
      <c r="N44" s="32" t="str">
        <f t="shared" si="41"/>
        <v/>
      </c>
      <c r="O44" s="59" t="str">
        <f t="shared" si="42"/>
        <v/>
      </c>
      <c r="P44" s="16" t="str">
        <f t="shared" si="43"/>
        <v/>
      </c>
      <c r="Q44" s="6" t="str">
        <f t="shared" si="44"/>
        <v/>
      </c>
      <c r="R44" s="16" t="str">
        <f t="shared" si="45"/>
        <v/>
      </c>
      <c r="S44" s="6">
        <f t="shared" si="46"/>
        <v>0</v>
      </c>
      <c r="T44" s="33" t="str">
        <f t="shared" si="47"/>
        <v/>
      </c>
      <c r="U44" s="11" t="str">
        <f t="shared" si="48"/>
        <v/>
      </c>
      <c r="V44" s="12" t="str">
        <f t="shared" si="49"/>
        <v/>
      </c>
      <c r="W44" s="13" t="str">
        <f t="shared" si="50"/>
        <v/>
      </c>
      <c r="X44" s="12" t="str">
        <f t="shared" si="51"/>
        <v/>
      </c>
      <c r="Y44" s="13">
        <f t="shared" si="52"/>
        <v>0</v>
      </c>
      <c r="Z44" s="32" t="str">
        <f t="shared" si="53"/>
        <v/>
      </c>
      <c r="AA44" s="7"/>
    </row>
    <row r="45" spans="1:27">
      <c r="A45" s="41"/>
      <c r="B45" s="15" t="s">
        <v>21</v>
      </c>
      <c r="C45" s="28">
        <f t="shared" si="33"/>
        <v>0</v>
      </c>
      <c r="D45" s="16">
        <f t="shared" si="34"/>
        <v>0</v>
      </c>
      <c r="E45" s="6">
        <f t="shared" si="33"/>
        <v>0</v>
      </c>
      <c r="F45" s="16">
        <f t="shared" si="34"/>
        <v>0</v>
      </c>
      <c r="G45" s="6">
        <f t="shared" si="35"/>
        <v>0</v>
      </c>
      <c r="H45" s="33">
        <f t="shared" si="36"/>
        <v>0</v>
      </c>
      <c r="I45" s="11" t="str">
        <f t="shared" si="37"/>
        <v/>
      </c>
      <c r="J45" s="12" t="str">
        <f t="shared" si="38"/>
        <v/>
      </c>
      <c r="K45" s="13" t="str">
        <f t="shared" si="39"/>
        <v/>
      </c>
      <c r="L45" s="12" t="str">
        <f t="shared" si="38"/>
        <v/>
      </c>
      <c r="M45" s="13">
        <f t="shared" si="40"/>
        <v>0</v>
      </c>
      <c r="N45" s="32" t="str">
        <f t="shared" si="41"/>
        <v/>
      </c>
      <c r="O45" s="59" t="str">
        <f t="shared" si="42"/>
        <v/>
      </c>
      <c r="P45" s="16" t="str">
        <f t="shared" si="43"/>
        <v/>
      </c>
      <c r="Q45" s="6" t="str">
        <f t="shared" si="44"/>
        <v/>
      </c>
      <c r="R45" s="16" t="str">
        <f t="shared" si="45"/>
        <v/>
      </c>
      <c r="S45" s="6">
        <f t="shared" si="46"/>
        <v>0</v>
      </c>
      <c r="T45" s="33" t="str">
        <f t="shared" si="47"/>
        <v/>
      </c>
      <c r="U45" s="11" t="str">
        <f t="shared" si="48"/>
        <v/>
      </c>
      <c r="V45" s="12" t="str">
        <f t="shared" si="49"/>
        <v/>
      </c>
      <c r="W45" s="13" t="str">
        <f t="shared" si="50"/>
        <v/>
      </c>
      <c r="X45" s="12" t="str">
        <f t="shared" si="51"/>
        <v/>
      </c>
      <c r="Y45" s="13">
        <f t="shared" si="52"/>
        <v>0</v>
      </c>
      <c r="Z45" s="32" t="str">
        <f t="shared" si="53"/>
        <v/>
      </c>
      <c r="AA45" s="7"/>
    </row>
    <row r="46" spans="1:27">
      <c r="A46" s="41"/>
      <c r="B46" s="15" t="s">
        <v>22</v>
      </c>
      <c r="C46" s="28">
        <f t="shared" si="33"/>
        <v>-1365.8664699999993</v>
      </c>
      <c r="D46" s="16">
        <f t="shared" si="34"/>
        <v>-6.8851877960829325E-2</v>
      </c>
      <c r="E46" s="6">
        <f t="shared" si="33"/>
        <v>-1365.8664699999993</v>
      </c>
      <c r="F46" s="16">
        <f t="shared" si="34"/>
        <v>-7.0952641556716572E-2</v>
      </c>
      <c r="G46" s="6">
        <f t="shared" si="35"/>
        <v>10869</v>
      </c>
      <c r="H46" s="33">
        <f t="shared" si="36"/>
        <v>5.3714154116973212E-3</v>
      </c>
      <c r="I46" s="11" t="str">
        <f t="shared" si="37"/>
        <v/>
      </c>
      <c r="J46" s="12" t="str">
        <f t="shared" si="38"/>
        <v/>
      </c>
      <c r="K46" s="13" t="str">
        <f t="shared" si="39"/>
        <v/>
      </c>
      <c r="L46" s="12" t="str">
        <f t="shared" si="38"/>
        <v/>
      </c>
      <c r="M46" s="13">
        <f t="shared" si="40"/>
        <v>0</v>
      </c>
      <c r="N46" s="32" t="str">
        <f t="shared" si="41"/>
        <v/>
      </c>
      <c r="O46" s="59" t="str">
        <f t="shared" si="42"/>
        <v/>
      </c>
      <c r="P46" s="16" t="str">
        <f t="shared" si="43"/>
        <v/>
      </c>
      <c r="Q46" s="6" t="str">
        <f t="shared" si="44"/>
        <v/>
      </c>
      <c r="R46" s="16" t="str">
        <f t="shared" si="45"/>
        <v/>
      </c>
      <c r="S46" s="6">
        <f t="shared" si="46"/>
        <v>0</v>
      </c>
      <c r="T46" s="33" t="str">
        <f t="shared" si="47"/>
        <v/>
      </c>
      <c r="U46" s="11" t="str">
        <f t="shared" si="48"/>
        <v/>
      </c>
      <c r="V46" s="12" t="str">
        <f t="shared" si="49"/>
        <v/>
      </c>
      <c r="W46" s="13" t="str">
        <f t="shared" si="50"/>
        <v/>
      </c>
      <c r="X46" s="12" t="str">
        <f t="shared" si="51"/>
        <v/>
      </c>
      <c r="Y46" s="13">
        <f t="shared" si="52"/>
        <v>0</v>
      </c>
      <c r="Z46" s="32" t="str">
        <f t="shared" si="53"/>
        <v/>
      </c>
      <c r="AA46" s="7"/>
    </row>
    <row r="47" spans="1:27">
      <c r="A47" s="41"/>
      <c r="B47" s="15" t="s">
        <v>23</v>
      </c>
      <c r="C47" s="28">
        <f t="shared" si="33"/>
        <v>17</v>
      </c>
      <c r="D47" s="16">
        <f t="shared" si="34"/>
        <v>8.569519429919817E-4</v>
      </c>
      <c r="E47" s="6">
        <f t="shared" si="33"/>
        <v>17</v>
      </c>
      <c r="F47" s="16">
        <f t="shared" si="34"/>
        <v>8.830987017817213E-4</v>
      </c>
      <c r="G47" s="6">
        <f t="shared" si="35"/>
        <v>14295</v>
      </c>
      <c r="H47" s="33">
        <f t="shared" si="36"/>
        <v>7.0645306201318611E-3</v>
      </c>
      <c r="I47" s="11" t="str">
        <f t="shared" si="37"/>
        <v/>
      </c>
      <c r="J47" s="12" t="str">
        <f t="shared" si="38"/>
        <v/>
      </c>
      <c r="K47" s="13" t="str">
        <f t="shared" si="39"/>
        <v/>
      </c>
      <c r="L47" s="12" t="str">
        <f t="shared" si="38"/>
        <v/>
      </c>
      <c r="M47" s="13">
        <f t="shared" si="40"/>
        <v>0</v>
      </c>
      <c r="N47" s="32" t="str">
        <f t="shared" si="41"/>
        <v/>
      </c>
      <c r="O47" s="59" t="str">
        <f t="shared" si="42"/>
        <v/>
      </c>
      <c r="P47" s="16" t="str">
        <f t="shared" si="43"/>
        <v/>
      </c>
      <c r="Q47" s="6" t="str">
        <f t="shared" si="44"/>
        <v/>
      </c>
      <c r="R47" s="16" t="str">
        <f t="shared" si="45"/>
        <v/>
      </c>
      <c r="S47" s="6">
        <f t="shared" si="46"/>
        <v>0</v>
      </c>
      <c r="T47" s="33" t="str">
        <f t="shared" si="47"/>
        <v/>
      </c>
      <c r="U47" s="11" t="str">
        <f t="shared" si="48"/>
        <v/>
      </c>
      <c r="V47" s="12" t="str">
        <f t="shared" si="49"/>
        <v/>
      </c>
      <c r="W47" s="13" t="str">
        <f t="shared" si="50"/>
        <v/>
      </c>
      <c r="X47" s="12" t="str">
        <f t="shared" si="51"/>
        <v/>
      </c>
      <c r="Y47" s="13">
        <f t="shared" si="52"/>
        <v>0</v>
      </c>
      <c r="Z47" s="32" t="str">
        <f t="shared" si="53"/>
        <v/>
      </c>
      <c r="AA47" s="7"/>
    </row>
    <row r="48" spans="1:27">
      <c r="A48" s="41"/>
      <c r="B48" s="15" t="s">
        <v>24</v>
      </c>
      <c r="C48" s="28">
        <f t="shared" si="33"/>
        <v>1871.4387814699996</v>
      </c>
      <c r="D48" s="16">
        <f t="shared" si="34"/>
        <v>9.4337241174780165E-2</v>
      </c>
      <c r="E48" s="6">
        <f t="shared" si="33"/>
        <v>1871.4387814699996</v>
      </c>
      <c r="F48" s="16">
        <f t="shared" si="34"/>
        <v>9.7215597551771948E-2</v>
      </c>
      <c r="G48" s="6">
        <f t="shared" si="35"/>
        <v>177278</v>
      </c>
      <c r="H48" s="33">
        <f t="shared" si="36"/>
        <v>8.7610063607956354E-2</v>
      </c>
      <c r="I48" s="11" t="str">
        <f t="shared" si="37"/>
        <v/>
      </c>
      <c r="J48" s="12" t="str">
        <f t="shared" si="38"/>
        <v/>
      </c>
      <c r="K48" s="13" t="str">
        <f t="shared" si="39"/>
        <v/>
      </c>
      <c r="L48" s="12" t="str">
        <f t="shared" si="38"/>
        <v/>
      </c>
      <c r="M48" s="13">
        <f>M20</f>
        <v>0</v>
      </c>
      <c r="N48" s="32" t="str">
        <f t="shared" si="41"/>
        <v/>
      </c>
      <c r="O48" s="59" t="str">
        <f t="shared" si="42"/>
        <v/>
      </c>
      <c r="P48" s="16" t="str">
        <f t="shared" si="43"/>
        <v/>
      </c>
      <c r="Q48" s="6" t="str">
        <f t="shared" si="44"/>
        <v/>
      </c>
      <c r="R48" s="16" t="str">
        <f t="shared" si="45"/>
        <v/>
      </c>
      <c r="S48" s="6">
        <f t="shared" si="46"/>
        <v>0</v>
      </c>
      <c r="T48" s="33" t="str">
        <f t="shared" si="47"/>
        <v/>
      </c>
      <c r="U48" s="11" t="str">
        <f t="shared" si="48"/>
        <v/>
      </c>
      <c r="V48" s="12" t="str">
        <f t="shared" si="49"/>
        <v/>
      </c>
      <c r="W48" s="13" t="str">
        <f t="shared" si="50"/>
        <v/>
      </c>
      <c r="X48" s="12" t="str">
        <f t="shared" si="51"/>
        <v/>
      </c>
      <c r="Y48" s="13">
        <f t="shared" si="52"/>
        <v>0</v>
      </c>
      <c r="Z48" s="32" t="str">
        <f t="shared" si="53"/>
        <v/>
      </c>
      <c r="AA48" s="7"/>
    </row>
    <row r="49" spans="1:27">
      <c r="A49" s="41"/>
      <c r="B49" s="15" t="s">
        <v>25</v>
      </c>
      <c r="C49" s="28">
        <f t="shared" si="33"/>
        <v>9054.9979999999996</v>
      </c>
      <c r="D49" s="16">
        <f t="shared" si="34"/>
        <v>0.4564528311699122</v>
      </c>
      <c r="E49" s="6">
        <f t="shared" si="33"/>
        <v>9054.9979999999996</v>
      </c>
      <c r="F49" s="16">
        <f t="shared" si="34"/>
        <v>0.47037982226094605</v>
      </c>
      <c r="G49" s="6">
        <f t="shared" si="35"/>
        <v>958293</v>
      </c>
      <c r="H49" s="33">
        <f t="shared" si="36"/>
        <v>0.47358448699251637</v>
      </c>
      <c r="I49" s="11" t="str">
        <f t="shared" si="37"/>
        <v/>
      </c>
      <c r="J49" s="12" t="str">
        <f t="shared" si="38"/>
        <v/>
      </c>
      <c r="K49" s="13" t="str">
        <f t="shared" si="39"/>
        <v/>
      </c>
      <c r="L49" s="12" t="str">
        <f t="shared" si="38"/>
        <v/>
      </c>
      <c r="M49" s="13">
        <f t="shared" si="40"/>
        <v>0</v>
      </c>
      <c r="N49" s="32" t="str">
        <f t="shared" si="41"/>
        <v/>
      </c>
      <c r="O49" s="59" t="str">
        <f t="shared" si="42"/>
        <v/>
      </c>
      <c r="P49" s="16" t="str">
        <f t="shared" si="43"/>
        <v/>
      </c>
      <c r="Q49" s="6" t="str">
        <f t="shared" si="44"/>
        <v/>
      </c>
      <c r="R49" s="16" t="str">
        <f t="shared" si="45"/>
        <v/>
      </c>
      <c r="S49" s="6">
        <f t="shared" si="46"/>
        <v>0</v>
      </c>
      <c r="T49" s="33" t="str">
        <f t="shared" si="47"/>
        <v/>
      </c>
      <c r="U49" s="11" t="str">
        <f t="shared" si="48"/>
        <v/>
      </c>
      <c r="V49" s="12" t="str">
        <f t="shared" si="49"/>
        <v/>
      </c>
      <c r="W49" s="13" t="str">
        <f t="shared" si="50"/>
        <v/>
      </c>
      <c r="X49" s="12" t="str">
        <f t="shared" si="51"/>
        <v/>
      </c>
      <c r="Y49" s="13">
        <f t="shared" si="52"/>
        <v>0</v>
      </c>
      <c r="Z49" s="32" t="str">
        <f t="shared" si="53"/>
        <v/>
      </c>
      <c r="AA49" s="7"/>
    </row>
    <row r="50" spans="1:27">
      <c r="A50" s="41"/>
      <c r="B50" s="15" t="s">
        <v>26</v>
      </c>
      <c r="C50" s="28">
        <f t="shared" si="33"/>
        <v>0</v>
      </c>
      <c r="D50" s="16">
        <f t="shared" si="34"/>
        <v>0</v>
      </c>
      <c r="E50" s="6">
        <f t="shared" si="33"/>
        <v>0</v>
      </c>
      <c r="F50" s="16">
        <f t="shared" si="34"/>
        <v>0</v>
      </c>
      <c r="G50" s="6">
        <f t="shared" si="35"/>
        <v>0</v>
      </c>
      <c r="H50" s="33">
        <f t="shared" si="36"/>
        <v>0</v>
      </c>
      <c r="I50" s="11" t="str">
        <f t="shared" si="37"/>
        <v/>
      </c>
      <c r="J50" s="12" t="str">
        <f t="shared" si="38"/>
        <v/>
      </c>
      <c r="K50" s="13" t="str">
        <f t="shared" si="39"/>
        <v/>
      </c>
      <c r="L50" s="12" t="str">
        <f t="shared" si="38"/>
        <v/>
      </c>
      <c r="M50" s="13">
        <f t="shared" si="40"/>
        <v>0</v>
      </c>
      <c r="N50" s="32" t="str">
        <f t="shared" si="41"/>
        <v/>
      </c>
      <c r="O50" s="59" t="str">
        <f t="shared" si="42"/>
        <v/>
      </c>
      <c r="P50" s="16" t="str">
        <f t="shared" si="43"/>
        <v/>
      </c>
      <c r="Q50" s="6" t="str">
        <f t="shared" si="44"/>
        <v/>
      </c>
      <c r="R50" s="16" t="str">
        <f t="shared" si="45"/>
        <v/>
      </c>
      <c r="S50" s="6">
        <f t="shared" si="46"/>
        <v>0</v>
      </c>
      <c r="T50" s="33" t="str">
        <f t="shared" si="47"/>
        <v/>
      </c>
      <c r="U50" s="11" t="str">
        <f t="shared" si="48"/>
        <v/>
      </c>
      <c r="V50" s="12" t="str">
        <f t="shared" si="49"/>
        <v/>
      </c>
      <c r="W50" s="13" t="str">
        <f t="shared" si="50"/>
        <v/>
      </c>
      <c r="X50" s="12" t="str">
        <f t="shared" si="51"/>
        <v/>
      </c>
      <c r="Y50" s="13">
        <f t="shared" si="52"/>
        <v>0</v>
      </c>
      <c r="Z50" s="32" t="str">
        <f t="shared" si="53"/>
        <v/>
      </c>
      <c r="AA50" s="7"/>
    </row>
    <row r="51" spans="1:27">
      <c r="A51" s="41"/>
      <c r="B51" s="17" t="s">
        <v>27</v>
      </c>
      <c r="C51" s="18">
        <f>SUM(C36:C50)</f>
        <v>19837.75185880997</v>
      </c>
      <c r="D51" s="19">
        <f t="shared" si="34"/>
        <v>1</v>
      </c>
      <c r="E51" s="23">
        <f>SUM(E36:E50)</f>
        <v>19250.396321159977</v>
      </c>
      <c r="F51" s="19">
        <f t="shared" si="34"/>
        <v>1</v>
      </c>
      <c r="G51" s="23">
        <f>SUM(G36:G50)</f>
        <v>2023489</v>
      </c>
      <c r="H51" s="34">
        <f t="shared" si="36"/>
        <v>1</v>
      </c>
      <c r="I51" s="20">
        <f>SUM(I36:I50)</f>
        <v>0</v>
      </c>
      <c r="J51" s="21" t="str">
        <f t="shared" si="38"/>
        <v/>
      </c>
      <c r="K51" s="22">
        <f>SUM(K36:K50)</f>
        <v>0</v>
      </c>
      <c r="L51" s="21" t="str">
        <f t="shared" si="38"/>
        <v/>
      </c>
      <c r="M51" s="22">
        <f>SUM(M36:M50)</f>
        <v>0</v>
      </c>
      <c r="N51" s="35" t="str">
        <f t="shared" si="41"/>
        <v/>
      </c>
      <c r="O51" s="29">
        <f>SUM(O36:O50)</f>
        <v>0</v>
      </c>
      <c r="P51" s="19" t="str">
        <f t="shared" si="43"/>
        <v/>
      </c>
      <c r="Q51" s="23">
        <f>SUM(Q36:Q50)</f>
        <v>0</v>
      </c>
      <c r="R51" s="19" t="str">
        <f t="shared" si="45"/>
        <v/>
      </c>
      <c r="S51" s="23">
        <f>SUM(S36:S50)</f>
        <v>0</v>
      </c>
      <c r="T51" s="34" t="str">
        <f t="shared" si="47"/>
        <v/>
      </c>
      <c r="U51" s="20">
        <f>SUM(U36:U50)</f>
        <v>0</v>
      </c>
      <c r="V51" s="21" t="str">
        <f t="shared" si="49"/>
        <v/>
      </c>
      <c r="W51" s="22">
        <f>SUM(W36:W50)</f>
        <v>0</v>
      </c>
      <c r="X51" s="21" t="str">
        <f t="shared" si="51"/>
        <v/>
      </c>
      <c r="Y51" s="22">
        <f>SUM(Y36:Y50)</f>
        <v>0</v>
      </c>
      <c r="Z51" s="35" t="str">
        <f t="shared" si="53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54">C25</f>
        <v>13215.632390447972</v>
      </c>
      <c r="D53" s="9">
        <f>IFERROR(C53/C$55,"")</f>
        <v>0.66618599146247992</v>
      </c>
      <c r="E53" s="5">
        <f t="shared" si="54"/>
        <v>10256.771870447979</v>
      </c>
      <c r="F53" s="9">
        <f>IFERROR(E53/E$55,"")</f>
        <v>0.53280834842728753</v>
      </c>
      <c r="G53" s="5">
        <f t="shared" ref="G53:G54" si="55">G25</f>
        <v>1861381</v>
      </c>
      <c r="H53" s="31">
        <f>IFERROR(G53/G$55,"")</f>
        <v>0.91988688843873134</v>
      </c>
      <c r="I53" s="54" t="str">
        <f t="shared" ref="I53:I54" si="56">IF(I$23=0,"",I25+C53)</f>
        <v/>
      </c>
      <c r="J53" s="55" t="str">
        <f>IFERROR(I53/I$55,"")</f>
        <v/>
      </c>
      <c r="K53" s="56" t="str">
        <f t="shared" ref="K53:K54" si="57">IF(K$23=0,"",K25+E53)</f>
        <v/>
      </c>
      <c r="L53" s="55" t="str">
        <f>IFERROR(K53/K$55,"")</f>
        <v/>
      </c>
      <c r="M53" s="56">
        <f t="shared" ref="M53:M54" si="58">M25</f>
        <v>0</v>
      </c>
      <c r="N53" s="57" t="str">
        <f>IFERROR(M53/M$55,"")</f>
        <v/>
      </c>
      <c r="O53" s="27" t="str">
        <f t="shared" ref="O53:O54" si="59">IF(O$23=0,"",O25+I53)</f>
        <v/>
      </c>
      <c r="P53" s="9" t="str">
        <f>IFERROR(O53/O$55,"")</f>
        <v/>
      </c>
      <c r="Q53" s="5" t="str">
        <f t="shared" ref="Q53:Q54" si="60">IF(Q$23=0,"",Q25+K53)</f>
        <v/>
      </c>
      <c r="R53" s="9" t="str">
        <f>IFERROR(Q53/Q$55,"")</f>
        <v/>
      </c>
      <c r="S53" s="5">
        <f t="shared" ref="S53:S54" si="61">S25</f>
        <v>0</v>
      </c>
      <c r="T53" s="31" t="str">
        <f>IFERROR(S53/S$55,"")</f>
        <v/>
      </c>
      <c r="U53" s="54" t="str">
        <f t="shared" ref="U53:U54" si="62">IF(U$23=0,"",U25+O53)</f>
        <v/>
      </c>
      <c r="V53" s="55" t="str">
        <f>IFERROR(U53/U$55,"")</f>
        <v/>
      </c>
      <c r="W53" s="56" t="str">
        <f t="shared" ref="W53:W54" si="63">IF(W$23=0,"",W25+Q53)</f>
        <v/>
      </c>
      <c r="X53" s="55" t="str">
        <f>IFERROR(W53/W$55,"")</f>
        <v/>
      </c>
      <c r="Y53" s="56">
        <f t="shared" ref="Y53:Y54" si="64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54"/>
        <v>6622.1194683619942</v>
      </c>
      <c r="D54" s="16">
        <f t="shared" ref="D54:F55" si="65">IFERROR(C54/C$55,"")</f>
        <v>0.33381400853752002</v>
      </c>
      <c r="E54" s="6">
        <f t="shared" si="54"/>
        <v>8993.6244507119973</v>
      </c>
      <c r="F54" s="16">
        <f t="shared" si="65"/>
        <v>0.46719165157271242</v>
      </c>
      <c r="G54" s="6">
        <f t="shared" si="55"/>
        <v>162108</v>
      </c>
      <c r="H54" s="33">
        <f t="shared" ref="H54:H55" si="66">IFERROR(G54/G$55,"")</f>
        <v>8.0113111561268685E-2</v>
      </c>
      <c r="I54" s="11" t="str">
        <f t="shared" si="56"/>
        <v/>
      </c>
      <c r="J54" s="12" t="str">
        <f t="shared" ref="J54:L55" si="67">IFERROR(I54/I$55,"")</f>
        <v/>
      </c>
      <c r="K54" s="13" t="str">
        <f t="shared" si="57"/>
        <v/>
      </c>
      <c r="L54" s="12" t="str">
        <f t="shared" si="67"/>
        <v/>
      </c>
      <c r="M54" s="13">
        <f t="shared" si="58"/>
        <v>0</v>
      </c>
      <c r="N54" s="32" t="str">
        <f t="shared" ref="N54:N55" si="68">IFERROR(M54/M$55,"")</f>
        <v/>
      </c>
      <c r="O54" s="28" t="str">
        <f t="shared" si="59"/>
        <v/>
      </c>
      <c r="P54" s="16" t="str">
        <f t="shared" ref="P54:P55" si="69">IFERROR(O54/O$55,"")</f>
        <v/>
      </c>
      <c r="Q54" s="6" t="str">
        <f t="shared" si="60"/>
        <v/>
      </c>
      <c r="R54" s="16" t="str">
        <f t="shared" ref="R54:R55" si="70">IFERROR(Q54/Q$55,"")</f>
        <v/>
      </c>
      <c r="S54" s="6">
        <f t="shared" si="61"/>
        <v>0</v>
      </c>
      <c r="T54" s="33" t="str">
        <f t="shared" ref="T54:T55" si="71">IFERROR(S54/S$55,"")</f>
        <v/>
      </c>
      <c r="U54" s="11" t="str">
        <f t="shared" si="62"/>
        <v/>
      </c>
      <c r="V54" s="12" t="str">
        <f t="shared" ref="V54:V55" si="72">IFERROR(U54/U$55,"")</f>
        <v/>
      </c>
      <c r="W54" s="13" t="str">
        <f t="shared" si="63"/>
        <v/>
      </c>
      <c r="X54" s="12" t="str">
        <f t="shared" ref="X54:X55" si="73">IFERROR(W54/W$55,"")</f>
        <v/>
      </c>
      <c r="Y54" s="13">
        <f t="shared" si="64"/>
        <v>0</v>
      </c>
      <c r="Z54" s="32" t="str">
        <f t="shared" ref="Z54:Z55" si="74">IFERROR(Y54/Y$55,"")</f>
        <v/>
      </c>
      <c r="AA54" s="7"/>
    </row>
    <row r="55" spans="1:27">
      <c r="A55" s="41"/>
      <c r="B55" s="17" t="s">
        <v>27</v>
      </c>
      <c r="C55" s="29">
        <f>SUM(C53:C54)</f>
        <v>19837.751858809967</v>
      </c>
      <c r="D55" s="19">
        <f t="shared" si="65"/>
        <v>1</v>
      </c>
      <c r="E55" s="23">
        <f>SUM(E53:E54)</f>
        <v>19250.396321159977</v>
      </c>
      <c r="F55" s="19">
        <f t="shared" si="65"/>
        <v>1</v>
      </c>
      <c r="G55" s="23">
        <f>SUM(G53:G54)</f>
        <v>2023489</v>
      </c>
      <c r="H55" s="34">
        <f t="shared" si="66"/>
        <v>1</v>
      </c>
      <c r="I55" s="20">
        <f>SUM(I53:I54)</f>
        <v>0</v>
      </c>
      <c r="J55" s="21" t="str">
        <f t="shared" si="67"/>
        <v/>
      </c>
      <c r="K55" s="22">
        <f>SUM(K53:K54)</f>
        <v>0</v>
      </c>
      <c r="L55" s="21" t="str">
        <f t="shared" si="67"/>
        <v/>
      </c>
      <c r="M55" s="22">
        <f>SUM(M53:M54)</f>
        <v>0</v>
      </c>
      <c r="N55" s="35" t="str">
        <f t="shared" si="68"/>
        <v/>
      </c>
      <c r="O55" s="29">
        <f>SUM(O53:O54)</f>
        <v>0</v>
      </c>
      <c r="P55" s="19" t="str">
        <f t="shared" si="69"/>
        <v/>
      </c>
      <c r="Q55" s="23">
        <f>SUM(Q53:Q54)</f>
        <v>0</v>
      </c>
      <c r="R55" s="19" t="str">
        <f t="shared" si="70"/>
        <v/>
      </c>
      <c r="S55" s="23">
        <f>SUM(S53:S54)</f>
        <v>0</v>
      </c>
      <c r="T55" s="34" t="str">
        <f t="shared" si="71"/>
        <v/>
      </c>
      <c r="U55" s="20">
        <f>SUM(U53:U54)</f>
        <v>0</v>
      </c>
      <c r="V55" s="21" t="str">
        <f t="shared" si="72"/>
        <v/>
      </c>
      <c r="W55" s="22">
        <f>SUM(W53:W54)</f>
        <v>0</v>
      </c>
      <c r="X55" s="21" t="str">
        <f t="shared" si="73"/>
        <v/>
      </c>
      <c r="Y55" s="22">
        <f>SUM(Y53:Y54)</f>
        <v>0</v>
      </c>
      <c r="Z55" s="35" t="str">
        <f t="shared" si="74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75">C29</f>
        <v>10763.336693339965</v>
      </c>
      <c r="D57" s="9">
        <f>IFERROR(C57/C$59,"")</f>
        <v>0.54256837014321035</v>
      </c>
      <c r="E57" s="5">
        <f t="shared" si="75"/>
        <v>10175.981155689975</v>
      </c>
      <c r="F57" s="9">
        <f>IFERROR(E57/E$59,"")</f>
        <v>0.52861151458500455</v>
      </c>
      <c r="G57" s="5">
        <f t="shared" ref="G57:G58" si="76">G29</f>
        <v>623644</v>
      </c>
      <c r="H57" s="31">
        <f>IFERROR(G57/G$59,"")</f>
        <v>0.30820231787768554</v>
      </c>
      <c r="I57" s="54" t="str">
        <f t="shared" ref="I57:I58" si="77">IF(I$23=0,"",I29+C57)</f>
        <v/>
      </c>
      <c r="J57" s="55" t="str">
        <f>IFERROR(I57/I$59,"")</f>
        <v/>
      </c>
      <c r="K57" s="56" t="str">
        <f t="shared" ref="K57:K58" si="78">IF(K$23=0,"",K29+E57)</f>
        <v/>
      </c>
      <c r="L57" s="55" t="str">
        <f>IFERROR(K57/K$59,"")</f>
        <v/>
      </c>
      <c r="M57" s="56">
        <f t="shared" ref="M57:M58" si="79">M29</f>
        <v>0</v>
      </c>
      <c r="N57" s="57" t="str">
        <f>IFERROR(M57/M$59,"")</f>
        <v/>
      </c>
      <c r="O57" s="27" t="str">
        <f t="shared" ref="O57:O58" si="80">IF(O$23=0,"",O29+I57)</f>
        <v/>
      </c>
      <c r="P57" s="9" t="str">
        <f>IFERROR(O57/O$59,"")</f>
        <v/>
      </c>
      <c r="Q57" s="5" t="str">
        <f t="shared" ref="Q57:Q58" si="81">IF(Q$23=0,"",Q29+K57)</f>
        <v/>
      </c>
      <c r="R57" s="9" t="str">
        <f>IFERROR(Q57/Q$59,"")</f>
        <v/>
      </c>
      <c r="S57" s="5">
        <f t="shared" ref="S57:S58" si="82">S29</f>
        <v>0</v>
      </c>
      <c r="T57" s="31" t="str">
        <f>IFERROR(S57/S$59,"")</f>
        <v/>
      </c>
      <c r="U57" s="54" t="str">
        <f t="shared" ref="U57:U58" si="83">IF(U$23=0,"",U29+O57)</f>
        <v/>
      </c>
      <c r="V57" s="55" t="str">
        <f>IFERROR(U57/U$59,"")</f>
        <v/>
      </c>
      <c r="W57" s="56" t="str">
        <f t="shared" ref="W57:W58" si="84">IF(W$23=0,"",W29+Q57)</f>
        <v/>
      </c>
      <c r="X57" s="55" t="str">
        <f>IFERROR(W57/W$59,"")</f>
        <v/>
      </c>
      <c r="Y57" s="56">
        <f t="shared" ref="Y57:Y58" si="85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75"/>
        <v>9074.4151654700017</v>
      </c>
      <c r="D58" s="16">
        <f t="shared" ref="D58:F59" si="86">IFERROR(C58/C$59,"")</f>
        <v>0.45743162985678965</v>
      </c>
      <c r="E58" s="6">
        <f t="shared" si="75"/>
        <v>9074.4151654700017</v>
      </c>
      <c r="F58" s="16">
        <f t="shared" si="86"/>
        <v>0.47138848541499545</v>
      </c>
      <c r="G58" s="6">
        <f t="shared" si="76"/>
        <v>1399845</v>
      </c>
      <c r="H58" s="33">
        <f t="shared" ref="H58:H59" si="87">IFERROR(G58/G$59,"")</f>
        <v>0.69179768212231452</v>
      </c>
      <c r="I58" s="11" t="str">
        <f t="shared" si="77"/>
        <v/>
      </c>
      <c r="J58" s="12" t="str">
        <f t="shared" ref="J58:L59" si="88">IFERROR(I58/I$59,"")</f>
        <v/>
      </c>
      <c r="K58" s="13" t="str">
        <f t="shared" si="78"/>
        <v/>
      </c>
      <c r="L58" s="12" t="str">
        <f t="shared" si="88"/>
        <v/>
      </c>
      <c r="M58" s="13">
        <f t="shared" si="79"/>
        <v>0</v>
      </c>
      <c r="N58" s="32" t="str">
        <f t="shared" ref="N58:N59" si="89">IFERROR(M58/M$59,"")</f>
        <v/>
      </c>
      <c r="O58" s="28" t="str">
        <f t="shared" si="80"/>
        <v/>
      </c>
      <c r="P58" s="16" t="str">
        <f t="shared" ref="P58:P59" si="90">IFERROR(O58/O$59,"")</f>
        <v/>
      </c>
      <c r="Q58" s="6" t="str">
        <f t="shared" si="81"/>
        <v/>
      </c>
      <c r="R58" s="16" t="str">
        <f t="shared" ref="R58:R59" si="91">IFERROR(Q58/Q$59,"")</f>
        <v/>
      </c>
      <c r="S58" s="6">
        <f t="shared" si="82"/>
        <v>0</v>
      </c>
      <c r="T58" s="33" t="str">
        <f t="shared" ref="T58:T59" si="92">IFERROR(S58/S$59,"")</f>
        <v/>
      </c>
      <c r="U58" s="11" t="str">
        <f t="shared" si="83"/>
        <v/>
      </c>
      <c r="V58" s="12" t="str">
        <f t="shared" ref="V58:V59" si="93">IFERROR(U58/U$59,"")</f>
        <v/>
      </c>
      <c r="W58" s="13" t="str">
        <f t="shared" si="84"/>
        <v/>
      </c>
      <c r="X58" s="12" t="str">
        <f t="shared" ref="X58:X59" si="94">IFERROR(W58/W$59,"")</f>
        <v/>
      </c>
      <c r="Y58" s="13">
        <f t="shared" si="85"/>
        <v>0</v>
      </c>
      <c r="Z58" s="32" t="str">
        <f t="shared" ref="Z58:Z59" si="95">IFERROR(Y58/Y$59,"")</f>
        <v/>
      </c>
      <c r="AA58" s="7"/>
    </row>
    <row r="59" spans="1:27">
      <c r="A59" s="41"/>
      <c r="B59" s="17" t="s">
        <v>27</v>
      </c>
      <c r="C59" s="29">
        <f>SUM(C57:C58)</f>
        <v>19837.751858809967</v>
      </c>
      <c r="D59" s="19">
        <f t="shared" si="86"/>
        <v>1</v>
      </c>
      <c r="E59" s="23">
        <f>SUM(E57:E58)</f>
        <v>19250.396321159977</v>
      </c>
      <c r="F59" s="19">
        <f t="shared" si="86"/>
        <v>1</v>
      </c>
      <c r="G59" s="23">
        <f>SUM(G57:G58)</f>
        <v>2023489</v>
      </c>
      <c r="H59" s="34">
        <f t="shared" si="87"/>
        <v>1</v>
      </c>
      <c r="I59" s="20">
        <f>SUM(I57:I58)</f>
        <v>0</v>
      </c>
      <c r="J59" s="21" t="str">
        <f t="shared" si="88"/>
        <v/>
      </c>
      <c r="K59" s="22">
        <f>SUM(K57:K58)</f>
        <v>0</v>
      </c>
      <c r="L59" s="21" t="str">
        <f t="shared" si="88"/>
        <v/>
      </c>
      <c r="M59" s="22">
        <f>SUM(M57:M58)</f>
        <v>0</v>
      </c>
      <c r="N59" s="35" t="str">
        <f t="shared" si="89"/>
        <v/>
      </c>
      <c r="O59" s="29">
        <f>SUM(O57:O58)</f>
        <v>0</v>
      </c>
      <c r="P59" s="19" t="str">
        <f t="shared" si="90"/>
        <v/>
      </c>
      <c r="Q59" s="23">
        <f>SUM(Q57:Q58)</f>
        <v>0</v>
      </c>
      <c r="R59" s="19" t="str">
        <f t="shared" si="91"/>
        <v/>
      </c>
      <c r="S59" s="23">
        <f>SUM(S57:S58)</f>
        <v>0</v>
      </c>
      <c r="T59" s="34" t="str">
        <f t="shared" si="92"/>
        <v/>
      </c>
      <c r="U59" s="20">
        <f>SUM(U57:U58)</f>
        <v>0</v>
      </c>
      <c r="V59" s="21" t="str">
        <f t="shared" si="93"/>
        <v/>
      </c>
      <c r="W59" s="22">
        <f>SUM(W57:W58)</f>
        <v>0</v>
      </c>
      <c r="X59" s="21" t="str">
        <f t="shared" si="94"/>
        <v/>
      </c>
      <c r="Y59" s="22">
        <f>SUM(Y57:Y58)</f>
        <v>0</v>
      </c>
      <c r="Z59" s="35" t="str">
        <f t="shared" si="95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8">
    <tabColor rgb="FF00B0F0"/>
    <pageSetUpPr fitToPage="1"/>
  </sheetPr>
  <dimension ref="A1:AA61"/>
  <sheetViews>
    <sheetView showGridLines="0" rightToLeft="1" topLeftCell="A16" zoomScaleNormal="100" workbookViewId="0">
      <selection activeCell="H41" sqref="H41"/>
    </sheetView>
  </sheetViews>
  <sheetFormatPr defaultColWidth="9" defaultRowHeight="14.25" zeroHeight="1"/>
  <cols>
    <col min="1" max="1" width="5.5" style="42" customWidth="1"/>
    <col min="2" max="2" width="20.25" style="8" customWidth="1"/>
    <col min="3" max="26" width="9.75" style="8" customWidth="1"/>
    <col min="27" max="27" width="1.5" style="8" customWidth="1"/>
    <col min="28" max="28" width="9" style="8" customWidth="1"/>
    <col min="29" max="29" width="19.75" style="8" customWidth="1"/>
    <col min="30" max="30" width="7" style="8" customWidth="1"/>
    <col min="31" max="31" width="29.75" style="8" customWidth="1"/>
    <col min="32" max="32" width="8" style="8" customWidth="1"/>
    <col min="33" max="33" width="23.75" style="8" customWidth="1"/>
    <col min="34" max="34" width="13.75" style="8" customWidth="1"/>
    <col min="35" max="35" width="13.125" style="8" customWidth="1"/>
    <col min="36" max="36" width="3.75" style="8" customWidth="1"/>
    <col min="37" max="37" width="9.75" style="8" customWidth="1"/>
    <col min="38" max="16383" width="9" style="8"/>
    <col min="16384" max="16384" width="12.75" style="8" customWidth="1"/>
  </cols>
  <sheetData>
    <row r="1" spans="1:27" ht="20.25">
      <c r="A1" s="47"/>
      <c r="B1" s="48" t="s">
        <v>0</v>
      </c>
      <c r="C1" s="49"/>
      <c r="D1" s="50"/>
      <c r="E1" s="50"/>
      <c r="F1" s="50"/>
      <c r="G1" s="51"/>
      <c r="H1" s="51"/>
      <c r="I1" s="5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7"/>
      <c r="B2" s="48" t="str">
        <f>הנחיות!B21</f>
        <v>דוח תשואה נוסטרו</v>
      </c>
      <c r="C2" s="50"/>
      <c r="D2" s="50"/>
      <c r="E2" s="50"/>
      <c r="F2" s="50"/>
      <c r="G2" s="51"/>
      <c r="H2" s="51"/>
      <c r="I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7"/>
      <c r="B3" s="48" t="s">
        <v>38</v>
      </c>
      <c r="C3" s="52"/>
      <c r="D3" s="50"/>
      <c r="E3" s="50"/>
      <c r="F3" s="50"/>
      <c r="G3" s="51"/>
      <c r="H3" s="51"/>
      <c r="I3" s="51"/>
      <c r="J3" s="7"/>
      <c r="K3" s="7"/>
      <c r="M3" s="7"/>
      <c r="N3" s="7"/>
      <c r="O3" s="7"/>
      <c r="P3" s="7"/>
      <c r="Q3" s="7"/>
      <c r="R3" s="7"/>
      <c r="S3" s="36"/>
      <c r="T3" s="7"/>
      <c r="U3" s="7"/>
      <c r="V3" s="7"/>
      <c r="W3" s="7"/>
      <c r="X3" s="7"/>
      <c r="Y3" s="7"/>
      <c r="Z3" s="7"/>
      <c r="AA3" s="7"/>
    </row>
    <row r="4" spans="1:27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74" customFormat="1" ht="15.75">
      <c r="A5" s="72"/>
      <c r="B5" s="79" t="s">
        <v>2</v>
      </c>
      <c r="C5" s="117" t="s">
        <v>3</v>
      </c>
      <c r="D5" s="115"/>
      <c r="E5" s="115"/>
      <c r="F5" s="115"/>
      <c r="G5" s="115"/>
      <c r="H5" s="116"/>
      <c r="I5" s="114" t="s">
        <v>4</v>
      </c>
      <c r="J5" s="115"/>
      <c r="K5" s="115"/>
      <c r="L5" s="115"/>
      <c r="M5" s="115"/>
      <c r="N5" s="116"/>
      <c r="O5" s="114" t="s">
        <v>5</v>
      </c>
      <c r="P5" s="115"/>
      <c r="Q5" s="115"/>
      <c r="R5" s="115"/>
      <c r="S5" s="115"/>
      <c r="T5" s="116"/>
      <c r="U5" s="114" t="s">
        <v>6</v>
      </c>
      <c r="V5" s="115"/>
      <c r="W5" s="115"/>
      <c r="X5" s="115"/>
      <c r="Y5" s="115"/>
      <c r="Z5" s="116"/>
      <c r="AA5" s="73"/>
    </row>
    <row r="6" spans="1:27" s="74" customFormat="1" ht="30" customHeight="1">
      <c r="A6" s="72"/>
      <c r="B6" s="112" t="str">
        <f>CONCATENATE("20",RIGHT(הנחיות!B20,2))</f>
        <v>2023</v>
      </c>
      <c r="C6" s="118" t="s">
        <v>7</v>
      </c>
      <c r="D6" s="109"/>
      <c r="E6" s="109" t="s">
        <v>8</v>
      </c>
      <c r="F6" s="109"/>
      <c r="G6" s="109" t="s">
        <v>9</v>
      </c>
      <c r="H6" s="110"/>
      <c r="I6" s="111" t="s">
        <v>7</v>
      </c>
      <c r="J6" s="109"/>
      <c r="K6" s="109" t="s">
        <v>8</v>
      </c>
      <c r="L6" s="109"/>
      <c r="M6" s="109" t="s">
        <v>9</v>
      </c>
      <c r="N6" s="110"/>
      <c r="O6" s="111" t="s">
        <v>7</v>
      </c>
      <c r="P6" s="109"/>
      <c r="Q6" s="109" t="s">
        <v>8</v>
      </c>
      <c r="R6" s="109"/>
      <c r="S6" s="109" t="s">
        <v>9</v>
      </c>
      <c r="T6" s="110"/>
      <c r="U6" s="111" t="s">
        <v>7</v>
      </c>
      <c r="V6" s="109"/>
      <c r="W6" s="109" t="s">
        <v>8</v>
      </c>
      <c r="X6" s="109"/>
      <c r="Y6" s="109" t="s">
        <v>9</v>
      </c>
      <c r="Z6" s="110"/>
      <c r="AA6" s="73"/>
    </row>
    <row r="7" spans="1:27" s="74" customFormat="1" ht="13.9" customHeight="1">
      <c r="A7" s="72"/>
      <c r="B7" s="113"/>
      <c r="C7" s="75" t="s">
        <v>10</v>
      </c>
      <c r="D7" s="76" t="s">
        <v>11</v>
      </c>
      <c r="E7" s="76" t="s">
        <v>10</v>
      </c>
      <c r="F7" s="76" t="s">
        <v>11</v>
      </c>
      <c r="G7" s="76" t="s">
        <v>10</v>
      </c>
      <c r="H7" s="77" t="s">
        <v>11</v>
      </c>
      <c r="I7" s="78" t="s">
        <v>10</v>
      </c>
      <c r="J7" s="76" t="s">
        <v>11</v>
      </c>
      <c r="K7" s="76" t="s">
        <v>10</v>
      </c>
      <c r="L7" s="76" t="s">
        <v>11</v>
      </c>
      <c r="M7" s="76" t="s">
        <v>10</v>
      </c>
      <c r="N7" s="77" t="s">
        <v>11</v>
      </c>
      <c r="O7" s="78" t="s">
        <v>10</v>
      </c>
      <c r="P7" s="76" t="s">
        <v>11</v>
      </c>
      <c r="Q7" s="76" t="s">
        <v>10</v>
      </c>
      <c r="R7" s="76" t="s">
        <v>11</v>
      </c>
      <c r="S7" s="76" t="s">
        <v>10</v>
      </c>
      <c r="T7" s="77" t="s">
        <v>11</v>
      </c>
      <c r="U7" s="78" t="s">
        <v>10</v>
      </c>
      <c r="V7" s="76" t="s">
        <v>11</v>
      </c>
      <c r="W7" s="76" t="s">
        <v>10</v>
      </c>
      <c r="X7" s="76" t="s">
        <v>11</v>
      </c>
      <c r="Y7" s="76" t="s">
        <v>10</v>
      </c>
      <c r="Z7" s="77" t="s">
        <v>11</v>
      </c>
      <c r="AA7" s="73"/>
    </row>
    <row r="8" spans="1:27">
      <c r="A8" s="43"/>
      <c r="B8" s="10" t="s">
        <v>12</v>
      </c>
      <c r="C8" s="30">
        <f>'נוסטרו חיים'!C8+'כללי והון'!C8</f>
        <v>2042.6590000000001</v>
      </c>
      <c r="D8" s="9">
        <f>IFERROR(C8/C$23,"")</f>
        <v>4.8904824830937631E-2</v>
      </c>
      <c r="E8" s="5">
        <f>'נוסטרו חיים'!E8+'כללי והון'!E8</f>
        <v>2042.6590000000001</v>
      </c>
      <c r="F8" s="9">
        <f>IFERROR(E8/E$23,"")</f>
        <v>4.9842013979102678E-2</v>
      </c>
      <c r="G8" s="5">
        <f>'נוסטרו חיים'!G8+'כללי והון'!G8</f>
        <v>261829</v>
      </c>
      <c r="H8" s="9">
        <f>IFERROR(G8/G$23,"")</f>
        <v>8.0763933551414979E-2</v>
      </c>
      <c r="I8" s="11">
        <f>'נוסטרו חיים'!I8+'כללי והון'!I8</f>
        <v>0</v>
      </c>
      <c r="J8" s="12" t="str">
        <f>IFERROR(I8/I$23,"")</f>
        <v/>
      </c>
      <c r="K8" s="13">
        <f>'נוסטרו חיים'!K8+'כללי והון'!K8</f>
        <v>0</v>
      </c>
      <c r="L8" s="12" t="str">
        <f>IFERROR(K8/K$23,"")</f>
        <v/>
      </c>
      <c r="M8" s="13">
        <f>'נוסטרו חיים'!M8+'כללי והון'!M8</f>
        <v>0</v>
      </c>
      <c r="N8" s="12" t="str">
        <f>IFERROR(M8/M$23,"")</f>
        <v/>
      </c>
      <c r="O8" s="14">
        <f>'נוסטרו חיים'!O8+'כללי והון'!O8</f>
        <v>0</v>
      </c>
      <c r="P8" s="9" t="str">
        <f>IFERROR(O8/O$23,"")</f>
        <v/>
      </c>
      <c r="Q8" s="6">
        <f>'נוסטרו חיים'!Q8+'כללי והון'!Q8</f>
        <v>0</v>
      </c>
      <c r="R8" s="9" t="str">
        <f>IFERROR(Q8/Q$23,"")</f>
        <v/>
      </c>
      <c r="S8" s="6">
        <f>'נוסטרו חיים'!S8+'כללי והון'!S8</f>
        <v>0</v>
      </c>
      <c r="T8" s="9" t="str">
        <f>IFERROR(S8/S$23,"")</f>
        <v/>
      </c>
      <c r="U8" s="11">
        <f>'נוסטרו חיים'!U8+'כללי והון'!U8</f>
        <v>0</v>
      </c>
      <c r="V8" s="12" t="str">
        <f>IFERROR(U8/U$23,"")</f>
        <v/>
      </c>
      <c r="W8" s="13">
        <f>'נוסטרו חיים'!W8+'כללי והון'!W8</f>
        <v>0</v>
      </c>
      <c r="X8" s="12" t="str">
        <f>IFERROR(W8/W$23,"")</f>
        <v/>
      </c>
      <c r="Y8" s="13">
        <f>'נוסטרו חיים'!Y8+'כללי והון'!Y8</f>
        <v>0</v>
      </c>
      <c r="Z8" s="12" t="str">
        <f>IFERROR(Y8/Y$23,"")</f>
        <v/>
      </c>
      <c r="AA8" s="7"/>
    </row>
    <row r="9" spans="1:27">
      <c r="A9" s="43"/>
      <c r="B9" s="15" t="s">
        <v>13</v>
      </c>
      <c r="C9" s="14">
        <f>'נוסטרו חיים'!C9+'כללי והון'!C9</f>
        <v>240.26494999998681</v>
      </c>
      <c r="D9" s="16">
        <f t="shared" ref="D9:F23" si="0">IFERROR(C9/C$23,"")</f>
        <v>5.7523626277138492E-3</v>
      </c>
      <c r="E9" s="6">
        <f>'נוסטרו חיים'!E9+'כללי והון'!E9</f>
        <v>620.03393999998798</v>
      </c>
      <c r="F9" s="16">
        <f t="shared" si="0"/>
        <v>1.5129172468335395E-2</v>
      </c>
      <c r="G9" s="6">
        <f>'נוסטרו חיים'!G9+'כללי והון'!G9</f>
        <v>256987</v>
      </c>
      <c r="H9" s="16">
        <f t="shared" ref="H9:H23" si="1">IFERROR(G9/G$23,"")</f>
        <v>7.9270367268627545E-2</v>
      </c>
      <c r="I9" s="11">
        <f>'נוסטרו חיים'!I9+'כללי והון'!I9</f>
        <v>0</v>
      </c>
      <c r="J9" s="12" t="str">
        <f t="shared" ref="J9" si="2">IFERROR(I9/I$23,"")</f>
        <v/>
      </c>
      <c r="K9" s="13">
        <f>'נוסטרו חיים'!K9+'כללי והון'!K9</f>
        <v>0</v>
      </c>
      <c r="L9" s="12" t="str">
        <f t="shared" ref="L9" si="3">IFERROR(K9/K$23,"")</f>
        <v/>
      </c>
      <c r="M9" s="13">
        <f>'נוסטרו חיים'!M9+'כללי והון'!M9</f>
        <v>0</v>
      </c>
      <c r="N9" s="12" t="str">
        <f t="shared" ref="N9:N23" si="4">IFERROR(M9/M$23,"")</f>
        <v/>
      </c>
      <c r="O9" s="14">
        <f>'נוסטרו חיים'!O9+'כללי והון'!O9</f>
        <v>0</v>
      </c>
      <c r="P9" s="16" t="str">
        <f t="shared" ref="P9" si="5">IFERROR(O9/O$23,"")</f>
        <v/>
      </c>
      <c r="Q9" s="6">
        <f>'נוסטרו חיים'!Q9+'כללי והון'!Q9</f>
        <v>0</v>
      </c>
      <c r="R9" s="16" t="str">
        <f t="shared" ref="R9" si="6">IFERROR(Q9/Q$23,"")</f>
        <v/>
      </c>
      <c r="S9" s="6">
        <f>'נוסטרו חיים'!S9+'כללי והון'!S9</f>
        <v>0</v>
      </c>
      <c r="T9" s="16" t="str">
        <f t="shared" ref="T9:T23" si="7">IFERROR(S9/S$23,"")</f>
        <v/>
      </c>
      <c r="U9" s="11">
        <f>'נוסטרו חיים'!U9+'כללי והון'!U9</f>
        <v>0</v>
      </c>
      <c r="V9" s="12" t="str">
        <f t="shared" ref="V9" si="8">IFERROR(U9/U$23,"")</f>
        <v/>
      </c>
      <c r="W9" s="13">
        <f>'נוסטרו חיים'!W9+'כללי והון'!W9</f>
        <v>0</v>
      </c>
      <c r="X9" s="12" t="str">
        <f t="shared" ref="X9" si="9">IFERROR(W9/W$23,"")</f>
        <v/>
      </c>
      <c r="Y9" s="13">
        <f>'נוסטרו חיים'!Y9+'כללי והון'!Y9</f>
        <v>0</v>
      </c>
      <c r="Z9" s="12" t="str">
        <f t="shared" ref="Z9:Z23" si="10">IFERROR(Y9/Y$23,"")</f>
        <v/>
      </c>
      <c r="AA9" s="7"/>
    </row>
    <row r="10" spans="1:27">
      <c r="A10" s="43"/>
      <c r="B10" s="15" t="s">
        <v>14</v>
      </c>
      <c r="C10" s="14">
        <f>'נוסטרו חיים'!C10+'כללי והון'!C10</f>
        <v>21156.95796</v>
      </c>
      <c r="D10" s="16">
        <f t="shared" si="0"/>
        <v>0.50653453316941865</v>
      </c>
      <c r="E10" s="6">
        <f>'נוסטרו חיים'!E10+'כללי והון'!E10</f>
        <v>21156.95796</v>
      </c>
      <c r="F10" s="16">
        <f t="shared" si="0"/>
        <v>0.51624152362073528</v>
      </c>
      <c r="G10" s="6">
        <f>'נוסטרו חיים'!G10+'כללי והון'!G10</f>
        <v>968628</v>
      </c>
      <c r="H10" s="16">
        <f t="shared" si="1"/>
        <v>0.29878358557699869</v>
      </c>
      <c r="I10" s="11">
        <f>'נוסטרו חיים'!I10+'כללי והון'!I10</f>
        <v>0</v>
      </c>
      <c r="J10" s="12" t="str">
        <f t="shared" ref="J10" si="11">IFERROR(I10/I$23,"")</f>
        <v/>
      </c>
      <c r="K10" s="13">
        <f>'נוסטרו חיים'!K10+'כללי והון'!K10</f>
        <v>0</v>
      </c>
      <c r="L10" s="12" t="str">
        <f t="shared" ref="L10" si="12">IFERROR(K10/K$23,"")</f>
        <v/>
      </c>
      <c r="M10" s="13">
        <f>'נוסטרו חיים'!M10+'כללי והון'!M10</f>
        <v>0</v>
      </c>
      <c r="N10" s="12" t="str">
        <f t="shared" si="4"/>
        <v/>
      </c>
      <c r="O10" s="14">
        <f>'נוסטרו חיים'!O10+'כללי והון'!O10</f>
        <v>0</v>
      </c>
      <c r="P10" s="16" t="str">
        <f t="shared" ref="P10" si="13">IFERROR(O10/O$23,"")</f>
        <v/>
      </c>
      <c r="Q10" s="6">
        <f>'נוסטרו חיים'!Q10+'כללי והון'!Q10</f>
        <v>0</v>
      </c>
      <c r="R10" s="16" t="str">
        <f t="shared" ref="R10" si="14">IFERROR(Q10/Q$23,"")</f>
        <v/>
      </c>
      <c r="S10" s="6">
        <f>'נוסטרו חיים'!S10+'כללי והון'!S10</f>
        <v>0</v>
      </c>
      <c r="T10" s="16" t="str">
        <f t="shared" si="7"/>
        <v/>
      </c>
      <c r="U10" s="11">
        <f>'נוסטרו חיים'!U10+'כללי והון'!U10</f>
        <v>0</v>
      </c>
      <c r="V10" s="12" t="str">
        <f t="shared" ref="V10" si="15">IFERROR(U10/U$23,"")</f>
        <v/>
      </c>
      <c r="W10" s="13">
        <f>'נוסטרו חיים'!W10+'כללי והון'!W10</f>
        <v>0</v>
      </c>
      <c r="X10" s="12" t="str">
        <f t="shared" ref="X10" si="16">IFERROR(W10/W$23,"")</f>
        <v/>
      </c>
      <c r="Y10" s="13">
        <f>'נוסטרו חיים'!Y10+'כללי והון'!Y10</f>
        <v>0</v>
      </c>
      <c r="Z10" s="12" t="str">
        <f t="shared" si="10"/>
        <v/>
      </c>
      <c r="AA10" s="7"/>
    </row>
    <row r="11" spans="1:27">
      <c r="A11" s="43"/>
      <c r="B11" s="15" t="s">
        <v>15</v>
      </c>
      <c r="C11" s="14">
        <f>'נוסטרו חיים'!C11+'כללי והון'!C11</f>
        <v>4388.5306199999814</v>
      </c>
      <c r="D11" s="16">
        <f t="shared" si="0"/>
        <v>0.10506908947421238</v>
      </c>
      <c r="E11" s="6">
        <f>'נוסטרו חיים'!E11+'כללי והון'!E11</f>
        <v>2208.021069999983</v>
      </c>
      <c r="F11" s="16">
        <f t="shared" si="0"/>
        <v>5.3876940319990949E-2</v>
      </c>
      <c r="G11" s="6">
        <f>'נוסטרו חיים'!G11+'כללי והון'!G11</f>
        <v>231442</v>
      </c>
      <c r="H11" s="16">
        <f t="shared" si="1"/>
        <v>7.1390740937812794E-2</v>
      </c>
      <c r="I11" s="11">
        <f>'נוסטרו חיים'!I11+'כללי והון'!I11</f>
        <v>0</v>
      </c>
      <c r="J11" s="12" t="str">
        <f t="shared" ref="J11" si="17">IFERROR(I11/I$23,"")</f>
        <v/>
      </c>
      <c r="K11" s="13">
        <f>'נוסטרו חיים'!K11+'כללי והון'!K11</f>
        <v>0</v>
      </c>
      <c r="L11" s="12" t="str">
        <f t="shared" ref="L11" si="18">IFERROR(K11/K$23,"")</f>
        <v/>
      </c>
      <c r="M11" s="13">
        <f>'נוסטרו חיים'!M11+'כללי והון'!M11</f>
        <v>0</v>
      </c>
      <c r="N11" s="12" t="str">
        <f t="shared" si="4"/>
        <v/>
      </c>
      <c r="O11" s="14">
        <f>'נוסטרו חיים'!O11+'כללי והון'!O11</f>
        <v>0</v>
      </c>
      <c r="P11" s="16" t="str">
        <f t="shared" ref="P11" si="19">IFERROR(O11/O$23,"")</f>
        <v/>
      </c>
      <c r="Q11" s="6">
        <f>'נוסטרו חיים'!Q11+'כללי והון'!Q11</f>
        <v>0</v>
      </c>
      <c r="R11" s="16" t="str">
        <f t="shared" ref="R11" si="20">IFERROR(Q11/Q$23,"")</f>
        <v/>
      </c>
      <c r="S11" s="6">
        <f>'נוסטרו חיים'!S11+'כללי והון'!S11</f>
        <v>0</v>
      </c>
      <c r="T11" s="16" t="str">
        <f t="shared" si="7"/>
        <v/>
      </c>
      <c r="U11" s="11">
        <f>'נוסטרו חיים'!U11+'כללי והון'!U11</f>
        <v>0</v>
      </c>
      <c r="V11" s="12" t="str">
        <f t="shared" ref="V11" si="21">IFERROR(U11/U$23,"")</f>
        <v/>
      </c>
      <c r="W11" s="13">
        <f>'נוסטרו חיים'!W11+'כללי והון'!W11</f>
        <v>0</v>
      </c>
      <c r="X11" s="12" t="str">
        <f t="shared" ref="X11" si="22">IFERROR(W11/W$23,"")</f>
        <v/>
      </c>
      <c r="Y11" s="13">
        <f>'נוסטרו חיים'!Y11+'כללי והון'!Y11</f>
        <v>0</v>
      </c>
      <c r="Z11" s="12" t="str">
        <f t="shared" si="10"/>
        <v/>
      </c>
      <c r="AA11" s="7"/>
    </row>
    <row r="12" spans="1:27">
      <c r="A12" s="44"/>
      <c r="B12" s="15" t="s">
        <v>16</v>
      </c>
      <c r="C12" s="14">
        <f>'נוסטרו חיים'!C12+'כללי והון'!C12</f>
        <v>482.3611599999997</v>
      </c>
      <c r="D12" s="16">
        <f t="shared" si="0"/>
        <v>1.154856881890118E-2</v>
      </c>
      <c r="E12" s="6">
        <f>'נוסטרו חיים'!E12+'כללי והון'!E12</f>
        <v>482.3611599999997</v>
      </c>
      <c r="F12" s="16">
        <f t="shared" si="0"/>
        <v>1.1769880180537312E-2</v>
      </c>
      <c r="G12" s="6">
        <f>'נוסטרו חיים'!G12+'כללי והון'!G12</f>
        <v>29747</v>
      </c>
      <c r="H12" s="16">
        <f t="shared" si="1"/>
        <v>9.1757778219904648E-3</v>
      </c>
      <c r="I12" s="11">
        <f>'נוסטרו חיים'!I12+'כללי והון'!I12</f>
        <v>0</v>
      </c>
      <c r="J12" s="12" t="str">
        <f t="shared" ref="J12" si="23">IFERROR(I12/I$23,"")</f>
        <v/>
      </c>
      <c r="K12" s="13">
        <f>'נוסטרו חיים'!K12+'כללי והון'!K12</f>
        <v>0</v>
      </c>
      <c r="L12" s="12" t="str">
        <f t="shared" ref="L12" si="24">IFERROR(K12/K$23,"")</f>
        <v/>
      </c>
      <c r="M12" s="13">
        <f>'נוסטרו חיים'!M12+'כללי והון'!M12</f>
        <v>0</v>
      </c>
      <c r="N12" s="12" t="str">
        <f t="shared" si="4"/>
        <v/>
      </c>
      <c r="O12" s="14">
        <f>'נוסטרו חיים'!O12+'כללי והון'!O12</f>
        <v>0</v>
      </c>
      <c r="P12" s="16" t="str">
        <f t="shared" ref="P12" si="25">IFERROR(O12/O$23,"")</f>
        <v/>
      </c>
      <c r="Q12" s="6">
        <f>'נוסטרו חיים'!Q12+'כללי והון'!Q12</f>
        <v>0</v>
      </c>
      <c r="R12" s="16" t="str">
        <f t="shared" ref="R12" si="26">IFERROR(Q12/Q$23,"")</f>
        <v/>
      </c>
      <c r="S12" s="6">
        <f>'נוסטרו חיים'!S12+'כללי והון'!S12</f>
        <v>0</v>
      </c>
      <c r="T12" s="16" t="str">
        <f t="shared" si="7"/>
        <v/>
      </c>
      <c r="U12" s="11">
        <f>'נוסטרו חיים'!U12+'כללי והון'!U12</f>
        <v>0</v>
      </c>
      <c r="V12" s="12" t="str">
        <f t="shared" ref="V12" si="27">IFERROR(U12/U$23,"")</f>
        <v/>
      </c>
      <c r="W12" s="13">
        <f>'נוסטרו חיים'!W12+'כללי והון'!W12</f>
        <v>0</v>
      </c>
      <c r="X12" s="12" t="str">
        <f t="shared" ref="X12" si="28">IFERROR(W12/W$23,"")</f>
        <v/>
      </c>
      <c r="Y12" s="13">
        <f>'נוסטרו חיים'!Y12+'כללי והון'!Y12</f>
        <v>0</v>
      </c>
      <c r="Z12" s="12" t="str">
        <f t="shared" si="10"/>
        <v/>
      </c>
      <c r="AA12" s="7"/>
    </row>
    <row r="13" spans="1:27">
      <c r="A13" s="45"/>
      <c r="B13" s="15" t="s">
        <v>17</v>
      </c>
      <c r="C13" s="14">
        <f>'נוסטרו חיים'!C13+'כללי והון'!C13</f>
        <v>2017.2427440000047</v>
      </c>
      <c r="D13" s="16">
        <f t="shared" si="0"/>
        <v>4.8296315262018864E-2</v>
      </c>
      <c r="E13" s="6">
        <f>'נוסטרו חיים'!E13+'כללי והון'!E13</f>
        <v>1978.7162640000033</v>
      </c>
      <c r="F13" s="16">
        <f t="shared" si="0"/>
        <v>4.8281775710466594E-2</v>
      </c>
      <c r="G13" s="6">
        <f>'נוסטרו חיים'!G13+'כללי והון'!G13</f>
        <v>115758</v>
      </c>
      <c r="H13" s="16">
        <f t="shared" si="1"/>
        <v>3.570678351154645E-2</v>
      </c>
      <c r="I13" s="11">
        <f>'נוסטרו חיים'!I13+'כללי והון'!I13</f>
        <v>0</v>
      </c>
      <c r="J13" s="12" t="str">
        <f t="shared" ref="J13" si="29">IFERROR(I13/I$23,"")</f>
        <v/>
      </c>
      <c r="K13" s="13">
        <f>'נוסטרו חיים'!K13+'כללי והון'!K13</f>
        <v>0</v>
      </c>
      <c r="L13" s="12" t="str">
        <f t="shared" ref="L13" si="30">IFERROR(K13/K$23,"")</f>
        <v/>
      </c>
      <c r="M13" s="13">
        <f>'נוסטרו חיים'!M13+'כללי והון'!M13</f>
        <v>0</v>
      </c>
      <c r="N13" s="12" t="str">
        <f t="shared" si="4"/>
        <v/>
      </c>
      <c r="O13" s="14">
        <f>'נוסטרו חיים'!O13+'כללי והון'!O13</f>
        <v>0</v>
      </c>
      <c r="P13" s="16" t="str">
        <f t="shared" ref="P13" si="31">IFERROR(O13/O$23,"")</f>
        <v/>
      </c>
      <c r="Q13" s="6">
        <f>'נוסטרו חיים'!Q13+'כללי והון'!Q13</f>
        <v>0</v>
      </c>
      <c r="R13" s="16" t="str">
        <f t="shared" ref="R13" si="32">IFERROR(Q13/Q$23,"")</f>
        <v/>
      </c>
      <c r="S13" s="6">
        <f>'נוסטרו חיים'!S13+'כללי והון'!S13</f>
        <v>0</v>
      </c>
      <c r="T13" s="16" t="str">
        <f t="shared" si="7"/>
        <v/>
      </c>
      <c r="U13" s="11">
        <f>'נוסטרו חיים'!U13+'כללי והון'!U13</f>
        <v>0</v>
      </c>
      <c r="V13" s="12" t="str">
        <f t="shared" ref="V13" si="33">IFERROR(U13/U$23,"")</f>
        <v/>
      </c>
      <c r="W13" s="13">
        <f>'נוסטרו חיים'!W13+'כללי והון'!W13</f>
        <v>0</v>
      </c>
      <c r="X13" s="12" t="str">
        <f t="shared" ref="X13" si="34">IFERROR(W13/W$23,"")</f>
        <v/>
      </c>
      <c r="Y13" s="13">
        <f>'נוסטרו חיים'!Y13+'כללי והון'!Y13</f>
        <v>0</v>
      </c>
      <c r="Z13" s="12" t="str">
        <f t="shared" si="10"/>
        <v/>
      </c>
      <c r="AA13" s="7"/>
    </row>
    <row r="14" spans="1:27">
      <c r="A14" s="43"/>
      <c r="B14" s="15" t="s">
        <v>18</v>
      </c>
      <c r="C14" s="14">
        <f>'נוסטרו חיים'!C14+'כללי והון'!C14</f>
        <v>104.76016333999792</v>
      </c>
      <c r="D14" s="16">
        <f t="shared" si="0"/>
        <v>2.5081413184496345E-3</v>
      </c>
      <c r="E14" s="6">
        <f>'נוסטרו חיים'!E14+'כללי והון'!E14</f>
        <v>1363.7108856900004</v>
      </c>
      <c r="F14" s="16">
        <f t="shared" si="0"/>
        <v>3.3275302939950076E-2</v>
      </c>
      <c r="G14" s="6">
        <f>'נוסטרו חיים'!G14+'כללי והון'!G14</f>
        <v>71710</v>
      </c>
      <c r="H14" s="16">
        <f t="shared" si="1"/>
        <v>2.2119710478869677E-2</v>
      </c>
      <c r="I14" s="11">
        <f>'נוסטרו חיים'!I14+'כללי והון'!I14</f>
        <v>0</v>
      </c>
      <c r="J14" s="12" t="str">
        <f t="shared" ref="J14" si="35">IFERROR(I14/I$23,"")</f>
        <v/>
      </c>
      <c r="K14" s="13">
        <f>'נוסטרו חיים'!K14+'כללי והון'!K14</f>
        <v>0</v>
      </c>
      <c r="L14" s="12" t="str">
        <f t="shared" ref="L14" si="36">IFERROR(K14/K$23,"")</f>
        <v/>
      </c>
      <c r="M14" s="13">
        <f>'נוסטרו חיים'!M14+'כללי והון'!M14</f>
        <v>0</v>
      </c>
      <c r="N14" s="12" t="str">
        <f t="shared" si="4"/>
        <v/>
      </c>
      <c r="O14" s="14">
        <f>'נוסטרו חיים'!O14+'כללי והון'!O14</f>
        <v>0</v>
      </c>
      <c r="P14" s="16" t="str">
        <f t="shared" ref="P14" si="37">IFERROR(O14/O$23,"")</f>
        <v/>
      </c>
      <c r="Q14" s="6">
        <f>'נוסטרו חיים'!Q14+'כללי והון'!Q14</f>
        <v>0</v>
      </c>
      <c r="R14" s="16" t="str">
        <f t="shared" ref="R14" si="38">IFERROR(Q14/Q$23,"")</f>
        <v/>
      </c>
      <c r="S14" s="6">
        <f>'נוסטרו חיים'!S14+'כללי והון'!S14</f>
        <v>0</v>
      </c>
      <c r="T14" s="16" t="str">
        <f t="shared" si="7"/>
        <v/>
      </c>
      <c r="U14" s="11">
        <f>'נוסטרו חיים'!U14+'כללי והון'!U14</f>
        <v>0</v>
      </c>
      <c r="V14" s="12" t="str">
        <f t="shared" ref="V14" si="39">IFERROR(U14/U$23,"")</f>
        <v/>
      </c>
      <c r="W14" s="13">
        <f>'נוסטרו חיים'!W14+'כללי והון'!W14</f>
        <v>0</v>
      </c>
      <c r="X14" s="12" t="str">
        <f t="shared" ref="X14" si="40">IFERROR(W14/W$23,"")</f>
        <v/>
      </c>
      <c r="Y14" s="13">
        <f>'נוסטרו חיים'!Y14+'כללי והון'!Y14</f>
        <v>0</v>
      </c>
      <c r="Z14" s="12" t="str">
        <f t="shared" si="10"/>
        <v/>
      </c>
      <c r="AA14" s="7"/>
    </row>
    <row r="15" spans="1:27">
      <c r="A15" s="45"/>
      <c r="B15" s="15" t="s">
        <v>19</v>
      </c>
      <c r="C15" s="14">
        <f>'נוסטרו חיים'!C15+'כללי והון'!C15</f>
        <v>5.6439999999952306E-2</v>
      </c>
      <c r="D15" s="16">
        <f t="shared" si="0"/>
        <v>1.3512721964144712E-6</v>
      </c>
      <c r="E15" s="6">
        <f>'נוסטרו חיים'!E15+'כללי והון'!E15</f>
        <v>-205</v>
      </c>
      <c r="F15" s="16">
        <f t="shared" si="0"/>
        <v>-5.0021138455885435E-3</v>
      </c>
      <c r="G15" s="6">
        <f>'נוסטרו חיים'!G15+'כללי והון'!G15</f>
        <v>996</v>
      </c>
      <c r="H15" s="16">
        <f t="shared" si="1"/>
        <v>3.0722676944574254E-4</v>
      </c>
      <c r="I15" s="11">
        <f>'נוסטרו חיים'!I15+'כללי והון'!I15</f>
        <v>0</v>
      </c>
      <c r="J15" s="12" t="str">
        <f t="shared" ref="J15" si="41">IFERROR(I15/I$23,"")</f>
        <v/>
      </c>
      <c r="K15" s="13">
        <f>'נוסטרו חיים'!K15+'כללי והון'!K15</f>
        <v>0</v>
      </c>
      <c r="L15" s="12" t="str">
        <f t="shared" ref="L15" si="42">IFERROR(K15/K$23,"")</f>
        <v/>
      </c>
      <c r="M15" s="13">
        <f>'נוסטרו חיים'!M15+'כללי והון'!M15</f>
        <v>0</v>
      </c>
      <c r="N15" s="12" t="str">
        <f t="shared" si="4"/>
        <v/>
      </c>
      <c r="O15" s="14">
        <f>'נוסטרו חיים'!O15+'כללי והון'!O15</f>
        <v>0</v>
      </c>
      <c r="P15" s="16" t="str">
        <f t="shared" ref="P15" si="43">IFERROR(O15/O$23,"")</f>
        <v/>
      </c>
      <c r="Q15" s="6">
        <f>'נוסטרו חיים'!Q15+'כללי והון'!Q15</f>
        <v>0</v>
      </c>
      <c r="R15" s="16" t="str">
        <f t="shared" ref="R15" si="44">IFERROR(Q15/Q$23,"")</f>
        <v/>
      </c>
      <c r="S15" s="6">
        <f>'נוסטרו חיים'!S15+'כללי והון'!S15</f>
        <v>0</v>
      </c>
      <c r="T15" s="16" t="str">
        <f t="shared" si="7"/>
        <v/>
      </c>
      <c r="U15" s="11">
        <f>'נוסטרו חיים'!U15+'כללי והון'!U15</f>
        <v>0</v>
      </c>
      <c r="V15" s="12" t="str">
        <f t="shared" ref="V15" si="45">IFERROR(U15/U$23,"")</f>
        <v/>
      </c>
      <c r="W15" s="13">
        <f>'נוסטרו חיים'!W15+'כללי והון'!W15</f>
        <v>0</v>
      </c>
      <c r="X15" s="12" t="str">
        <f t="shared" ref="X15" si="46">IFERROR(W15/W$23,"")</f>
        <v/>
      </c>
      <c r="Y15" s="13">
        <f>'נוסטרו חיים'!Y15+'כללי והון'!Y15</f>
        <v>0</v>
      </c>
      <c r="Z15" s="12" t="str">
        <f t="shared" si="10"/>
        <v/>
      </c>
      <c r="AA15" s="7"/>
    </row>
    <row r="16" spans="1:27">
      <c r="A16" s="43"/>
      <c r="B16" s="15" t="s">
        <v>20</v>
      </c>
      <c r="C16" s="14">
        <f>'נוסטרו חיים'!C16+'כללי והון'!C16</f>
        <v>1757.6432000000002</v>
      </c>
      <c r="D16" s="16">
        <f t="shared" si="0"/>
        <v>4.2081048677869722E-2</v>
      </c>
      <c r="E16" s="6">
        <f>'נוסטרו חיים'!E16+'כללי והון'!E16</f>
        <v>1757.6432000000002</v>
      </c>
      <c r="F16" s="16">
        <f t="shared" si="0"/>
        <v>4.2887470177192945E-2</v>
      </c>
      <c r="G16" s="6">
        <f>'נוסטרו חיים'!G16+'כללי והון'!G16</f>
        <v>144073</v>
      </c>
      <c r="H16" s="16">
        <f t="shared" si="1"/>
        <v>4.4440845737305688E-2</v>
      </c>
      <c r="I16" s="11">
        <f>'נוסטרו חיים'!I16+'כללי והון'!I16</f>
        <v>0</v>
      </c>
      <c r="J16" s="12" t="str">
        <f t="shared" ref="J16" si="47">IFERROR(I16/I$23,"")</f>
        <v/>
      </c>
      <c r="K16" s="13">
        <f>'נוסטרו חיים'!K16+'כללי והון'!K16</f>
        <v>0</v>
      </c>
      <c r="L16" s="12" t="str">
        <f t="shared" ref="L16" si="48">IFERROR(K16/K$23,"")</f>
        <v/>
      </c>
      <c r="M16" s="13">
        <f>'נוסטרו חיים'!M16+'כללי והון'!M16</f>
        <v>0</v>
      </c>
      <c r="N16" s="12" t="str">
        <f t="shared" si="4"/>
        <v/>
      </c>
      <c r="O16" s="14">
        <f>'נוסטרו חיים'!O16+'כללי והון'!O16</f>
        <v>0</v>
      </c>
      <c r="P16" s="16" t="str">
        <f t="shared" ref="P16" si="49">IFERROR(O16/O$23,"")</f>
        <v/>
      </c>
      <c r="Q16" s="6">
        <f>'נוסטרו חיים'!Q16+'כללי והון'!Q16</f>
        <v>0</v>
      </c>
      <c r="R16" s="16" t="str">
        <f t="shared" ref="R16" si="50">IFERROR(Q16/Q$23,"")</f>
        <v/>
      </c>
      <c r="S16" s="6">
        <f>'נוסטרו חיים'!S16+'כללי והון'!S16</f>
        <v>0</v>
      </c>
      <c r="T16" s="16" t="str">
        <f t="shared" si="7"/>
        <v/>
      </c>
      <c r="U16" s="11">
        <f>'נוסטרו חיים'!U16+'כללי והון'!U16</f>
        <v>0</v>
      </c>
      <c r="V16" s="12" t="str">
        <f t="shared" ref="V16" si="51">IFERROR(U16/U$23,"")</f>
        <v/>
      </c>
      <c r="W16" s="13">
        <f>'נוסטרו חיים'!W16+'כללי והון'!W16</f>
        <v>0</v>
      </c>
      <c r="X16" s="12" t="str">
        <f t="shared" ref="X16" si="52">IFERROR(W16/W$23,"")</f>
        <v/>
      </c>
      <c r="Y16" s="13">
        <f>'נוסטרו חיים'!Y16+'כללי והון'!Y16</f>
        <v>0</v>
      </c>
      <c r="Z16" s="12" t="str">
        <f t="shared" si="10"/>
        <v/>
      </c>
      <c r="AA16" s="7"/>
    </row>
    <row r="17" spans="1:27">
      <c r="A17" s="43"/>
      <c r="B17" s="15" t="s">
        <v>21</v>
      </c>
      <c r="C17" s="14">
        <f>'נוסטרו חיים'!C17+'כללי והון'!C17</f>
        <v>0</v>
      </c>
      <c r="D17" s="16">
        <f t="shared" si="0"/>
        <v>0</v>
      </c>
      <c r="E17" s="6">
        <f>'נוסטרו חיים'!E17+'כללי והון'!E17</f>
        <v>0</v>
      </c>
      <c r="F17" s="16">
        <f t="shared" si="0"/>
        <v>0</v>
      </c>
      <c r="G17" s="6">
        <f>'נוסטרו חיים'!G17+'כללי והון'!G17</f>
        <v>0</v>
      </c>
      <c r="H17" s="16">
        <f t="shared" si="1"/>
        <v>0</v>
      </c>
      <c r="I17" s="11">
        <f>'נוסטרו חיים'!I17+'כללי והון'!I17</f>
        <v>0</v>
      </c>
      <c r="J17" s="12" t="str">
        <f t="shared" ref="J17" si="53">IFERROR(I17/I$23,"")</f>
        <v/>
      </c>
      <c r="K17" s="13">
        <f>'נוסטרו חיים'!K17+'כללי והון'!K17</f>
        <v>0</v>
      </c>
      <c r="L17" s="12" t="str">
        <f t="shared" ref="L17" si="54">IFERROR(K17/K$23,"")</f>
        <v/>
      </c>
      <c r="M17" s="13">
        <f>'נוסטרו חיים'!M17+'כללי והון'!M17</f>
        <v>0</v>
      </c>
      <c r="N17" s="12" t="str">
        <f t="shared" si="4"/>
        <v/>
      </c>
      <c r="O17" s="14">
        <f>'נוסטרו חיים'!O17+'כללי והון'!O17</f>
        <v>0</v>
      </c>
      <c r="P17" s="16" t="str">
        <f t="shared" ref="P17" si="55">IFERROR(O17/O$23,"")</f>
        <v/>
      </c>
      <c r="Q17" s="6">
        <f>'נוסטרו חיים'!Q17+'כללי והון'!Q17</f>
        <v>0</v>
      </c>
      <c r="R17" s="16" t="str">
        <f t="shared" ref="R17" si="56">IFERROR(Q17/Q$23,"")</f>
        <v/>
      </c>
      <c r="S17" s="6">
        <f>'נוסטרו חיים'!S17+'כללי והון'!S17</f>
        <v>0</v>
      </c>
      <c r="T17" s="16" t="str">
        <f t="shared" si="7"/>
        <v/>
      </c>
      <c r="U17" s="11">
        <f>'נוסטרו חיים'!U17+'כללי והון'!U17</f>
        <v>0</v>
      </c>
      <c r="V17" s="12" t="str">
        <f t="shared" ref="V17" si="57">IFERROR(U17/U$23,"")</f>
        <v/>
      </c>
      <c r="W17" s="13">
        <f>'נוסטרו חיים'!W17+'כללי והון'!W17</f>
        <v>0</v>
      </c>
      <c r="X17" s="12" t="str">
        <f t="shared" ref="X17" si="58">IFERROR(W17/W$23,"")</f>
        <v/>
      </c>
      <c r="Y17" s="13">
        <f>'נוסטרו חיים'!Y17+'כללי והון'!Y17</f>
        <v>0</v>
      </c>
      <c r="Z17" s="12" t="str">
        <f t="shared" si="10"/>
        <v/>
      </c>
      <c r="AA17" s="7"/>
    </row>
    <row r="18" spans="1:27">
      <c r="A18" s="43"/>
      <c r="B18" s="15" t="s">
        <v>22</v>
      </c>
      <c r="C18" s="14">
        <f>'נוסטרו חיים'!C18+'כללי והון'!C18</f>
        <v>-1365.8664699999993</v>
      </c>
      <c r="D18" s="16">
        <f t="shared" si="0"/>
        <v>-3.2701229357323516E-2</v>
      </c>
      <c r="E18" s="6">
        <f>'נוסטרו חיים'!E18+'כללי והון'!E18</f>
        <v>-1365.8664699999993</v>
      </c>
      <c r="F18" s="16">
        <f t="shared" si="0"/>
        <v>-3.3327900394205585E-2</v>
      </c>
      <c r="G18" s="6">
        <f>'נוסטרו חיים'!G18+'כללי והון'!G18</f>
        <v>10869</v>
      </c>
      <c r="H18" s="16">
        <f t="shared" si="1"/>
        <v>3.3526583906684495E-3</v>
      </c>
      <c r="I18" s="11">
        <f>'נוסטרו חיים'!I18+'כללי והון'!I18</f>
        <v>0</v>
      </c>
      <c r="J18" s="12" t="str">
        <f t="shared" ref="J18" si="59">IFERROR(I18/I$23,"")</f>
        <v/>
      </c>
      <c r="K18" s="13">
        <f>'נוסטרו חיים'!K18+'כללי והון'!K18</f>
        <v>0</v>
      </c>
      <c r="L18" s="12" t="str">
        <f t="shared" ref="L18" si="60">IFERROR(K18/K$23,"")</f>
        <v/>
      </c>
      <c r="M18" s="13">
        <f>'נוסטרו חיים'!M18+'כללי והון'!M18</f>
        <v>0</v>
      </c>
      <c r="N18" s="12" t="str">
        <f t="shared" si="4"/>
        <v/>
      </c>
      <c r="O18" s="14">
        <f>'נוסטרו חיים'!O18+'כללי והון'!O18</f>
        <v>0</v>
      </c>
      <c r="P18" s="16" t="str">
        <f t="shared" ref="P18" si="61">IFERROR(O18/O$23,"")</f>
        <v/>
      </c>
      <c r="Q18" s="6">
        <f>'נוסטרו חיים'!Q18+'כללי והון'!Q18</f>
        <v>0</v>
      </c>
      <c r="R18" s="16" t="str">
        <f t="shared" ref="R18" si="62">IFERROR(Q18/Q$23,"")</f>
        <v/>
      </c>
      <c r="S18" s="6">
        <f>'נוסטרו חיים'!S18+'כללי והון'!S18</f>
        <v>0</v>
      </c>
      <c r="T18" s="16" t="str">
        <f t="shared" si="7"/>
        <v/>
      </c>
      <c r="U18" s="11">
        <f>'נוסטרו חיים'!U18+'כללי והון'!U18</f>
        <v>0</v>
      </c>
      <c r="V18" s="12" t="str">
        <f t="shared" ref="V18" si="63">IFERROR(U18/U$23,"")</f>
        <v/>
      </c>
      <c r="W18" s="13">
        <f>'נוסטרו חיים'!W18+'כללי והון'!W18</f>
        <v>0</v>
      </c>
      <c r="X18" s="12" t="str">
        <f t="shared" ref="X18" si="64">IFERROR(W18/W$23,"")</f>
        <v/>
      </c>
      <c r="Y18" s="13">
        <f>'נוסטרו חיים'!Y18+'כללי והון'!Y18</f>
        <v>0</v>
      </c>
      <c r="Z18" s="12" t="str">
        <f t="shared" si="10"/>
        <v/>
      </c>
      <c r="AA18" s="7"/>
    </row>
    <row r="19" spans="1:27">
      <c r="A19" s="45"/>
      <c r="B19" s="15" t="s">
        <v>23</v>
      </c>
      <c r="C19" s="14">
        <f>'נוסטרו חיים'!C19+'כללי והון'!C19</f>
        <v>17</v>
      </c>
      <c r="D19" s="16">
        <f t="shared" si="0"/>
        <v>4.070096977155461E-4</v>
      </c>
      <c r="E19" s="6">
        <f>'נוסטרו חיים'!E19+'כללי והון'!E19</f>
        <v>17</v>
      </c>
      <c r="F19" s="16">
        <f t="shared" si="0"/>
        <v>4.1480944085368405E-4</v>
      </c>
      <c r="G19" s="6">
        <f>'נוסטרו חיים'!G19+'כללי והון'!G19</f>
        <v>14295</v>
      </c>
      <c r="H19" s="16">
        <f t="shared" si="1"/>
        <v>4.4094444470149496E-3</v>
      </c>
      <c r="I19" s="11">
        <f>'נוסטרו חיים'!I19+'כללי והון'!I19</f>
        <v>0</v>
      </c>
      <c r="J19" s="12" t="str">
        <f t="shared" ref="J19" si="65">IFERROR(I19/I$23,"")</f>
        <v/>
      </c>
      <c r="K19" s="13">
        <f>'נוסטרו חיים'!K19+'כללי והון'!K19</f>
        <v>0</v>
      </c>
      <c r="L19" s="12" t="str">
        <f t="shared" ref="L19" si="66">IFERROR(K19/K$23,"")</f>
        <v/>
      </c>
      <c r="M19" s="13">
        <f>'נוסטרו חיים'!M19+'כללי והון'!M19</f>
        <v>0</v>
      </c>
      <c r="N19" s="12" t="str">
        <f t="shared" si="4"/>
        <v/>
      </c>
      <c r="O19" s="14">
        <f>'נוסטרו חיים'!O19+'כללי והון'!O19</f>
        <v>0</v>
      </c>
      <c r="P19" s="16" t="str">
        <f t="shared" ref="P19" si="67">IFERROR(O19/O$23,"")</f>
        <v/>
      </c>
      <c r="Q19" s="6">
        <f>'נוסטרו חיים'!Q19+'כללי והון'!Q19</f>
        <v>0</v>
      </c>
      <c r="R19" s="16" t="str">
        <f t="shared" ref="R19" si="68">IFERROR(Q19/Q$23,"")</f>
        <v/>
      </c>
      <c r="S19" s="6">
        <f>'נוסטרו חיים'!S19+'כללי והון'!S19</f>
        <v>0</v>
      </c>
      <c r="T19" s="16" t="str">
        <f t="shared" si="7"/>
        <v/>
      </c>
      <c r="U19" s="11">
        <f>'נוסטרו חיים'!U19+'כללי והון'!U19</f>
        <v>0</v>
      </c>
      <c r="V19" s="12" t="str">
        <f t="shared" ref="V19" si="69">IFERROR(U19/U$23,"")</f>
        <v/>
      </c>
      <c r="W19" s="13">
        <f>'נוסטרו חיים'!W19+'כללי והון'!W19</f>
        <v>0</v>
      </c>
      <c r="X19" s="12" t="str">
        <f t="shared" ref="X19" si="70">IFERROR(W19/W$23,"")</f>
        <v/>
      </c>
      <c r="Y19" s="13">
        <f>'נוסטרו חיים'!Y19+'כללי והון'!Y19</f>
        <v>0</v>
      </c>
      <c r="Z19" s="12" t="str">
        <f t="shared" si="10"/>
        <v/>
      </c>
      <c r="AA19" s="7"/>
    </row>
    <row r="20" spans="1:27">
      <c r="A20" s="43"/>
      <c r="B20" s="15" t="s">
        <v>24</v>
      </c>
      <c r="C20" s="14">
        <f>'נוסטרו חיים'!C20+'כללי והון'!C20</f>
        <v>1871.4387814699996</v>
      </c>
      <c r="D20" s="16">
        <f t="shared" si="0"/>
        <v>4.4805513690544384E-2</v>
      </c>
      <c r="E20" s="6">
        <f>'נוסטרו חיים'!E20+'כללי והון'!E20</f>
        <v>1871.4387814699996</v>
      </c>
      <c r="F20" s="16">
        <f t="shared" si="0"/>
        <v>4.5664145560792374E-2</v>
      </c>
      <c r="G20" s="6">
        <f>'נוסטרו חיים'!G20+'כללי והון'!G20</f>
        <v>177278</v>
      </c>
      <c r="H20" s="16">
        <f t="shared" si="1"/>
        <v>5.468328035522324E-2</v>
      </c>
      <c r="I20" s="11">
        <f>'נוסטרו חיים'!I20+'כללי והון'!I20</f>
        <v>0</v>
      </c>
      <c r="J20" s="12" t="str">
        <f t="shared" ref="J20" si="71">IFERROR(I20/I$23,"")</f>
        <v/>
      </c>
      <c r="K20" s="13">
        <f>'נוסטרו חיים'!K20+'כללי והון'!K20</f>
        <v>0</v>
      </c>
      <c r="L20" s="12" t="str">
        <f t="shared" ref="L20" si="72">IFERROR(K20/K$23,"")</f>
        <v/>
      </c>
      <c r="M20" s="13">
        <f>'נוסטרו חיים'!M20+'כללי והון'!M20</f>
        <v>0</v>
      </c>
      <c r="N20" s="12" t="str">
        <f t="shared" si="4"/>
        <v/>
      </c>
      <c r="O20" s="14">
        <f>'נוסטרו חיים'!O20+'כללי והון'!O20</f>
        <v>0</v>
      </c>
      <c r="P20" s="16" t="str">
        <f t="shared" ref="P20" si="73">IFERROR(O20/O$23,"")</f>
        <v/>
      </c>
      <c r="Q20" s="6">
        <f>'נוסטרו חיים'!Q20+'כללי והון'!Q20</f>
        <v>0</v>
      </c>
      <c r="R20" s="16" t="str">
        <f t="shared" ref="R20" si="74">IFERROR(Q20/Q$23,"")</f>
        <v/>
      </c>
      <c r="S20" s="6">
        <f>'נוסטרו חיים'!S20+'כללי והון'!S20</f>
        <v>0</v>
      </c>
      <c r="T20" s="16" t="str">
        <f t="shared" si="7"/>
        <v/>
      </c>
      <c r="U20" s="11">
        <f>'נוסטרו חיים'!U20+'כללי והון'!U20</f>
        <v>0</v>
      </c>
      <c r="V20" s="12" t="str">
        <f t="shared" ref="V20" si="75">IFERROR(U20/U$23,"")</f>
        <v/>
      </c>
      <c r="W20" s="13">
        <f>'נוסטרו חיים'!W20+'כללי והון'!W20</f>
        <v>0</v>
      </c>
      <c r="X20" s="12" t="str">
        <f t="shared" ref="X20" si="76">IFERROR(W20/W$23,"")</f>
        <v/>
      </c>
      <c r="Y20" s="13">
        <f>'נוסטרו חיים'!Y20+'כללי והון'!Y20</f>
        <v>0</v>
      </c>
      <c r="Z20" s="12" t="str">
        <f t="shared" si="10"/>
        <v/>
      </c>
      <c r="AA20" s="7"/>
    </row>
    <row r="21" spans="1:27">
      <c r="A21" s="43"/>
      <c r="B21" s="15" t="s">
        <v>25</v>
      </c>
      <c r="C21" s="14">
        <f>'נוסטרו חיים'!C21+'כללי והון'!C21</f>
        <v>9054.9979999999996</v>
      </c>
      <c r="D21" s="16">
        <f t="shared" si="0"/>
        <v>0.21679247051734554</v>
      </c>
      <c r="E21" s="6">
        <f>'נוסטרו חיים'!E21+'כללי והון'!E21</f>
        <v>9054.9979999999996</v>
      </c>
      <c r="F21" s="16">
        <f t="shared" si="0"/>
        <v>0.22094697984183689</v>
      </c>
      <c r="G21" s="6">
        <f>'נוסטרו חיים'!G21+'כללי והון'!G21</f>
        <v>958293</v>
      </c>
      <c r="H21" s="16">
        <f t="shared" si="1"/>
        <v>0.29559564515308129</v>
      </c>
      <c r="I21" s="11">
        <f>'נוסטרו חיים'!I21+'כללי והון'!I21</f>
        <v>0</v>
      </c>
      <c r="J21" s="12" t="str">
        <f t="shared" ref="J21" si="77">IFERROR(I21/I$23,"")</f>
        <v/>
      </c>
      <c r="K21" s="13">
        <f>'נוסטרו חיים'!K21+'כללי והון'!K21</f>
        <v>0</v>
      </c>
      <c r="L21" s="12" t="str">
        <f t="shared" ref="L21" si="78">IFERROR(K21/K$23,"")</f>
        <v/>
      </c>
      <c r="M21" s="13">
        <f>'נוסטרו חיים'!M21+'כללי והון'!M21</f>
        <v>0</v>
      </c>
      <c r="N21" s="12" t="str">
        <f t="shared" si="4"/>
        <v/>
      </c>
      <c r="O21" s="14">
        <f>'נוסטרו חיים'!O21+'כללי והון'!O21</f>
        <v>0</v>
      </c>
      <c r="P21" s="16" t="str">
        <f t="shared" ref="P21" si="79">IFERROR(O21/O$23,"")</f>
        <v/>
      </c>
      <c r="Q21" s="6">
        <f>'נוסטרו חיים'!Q21+'כללי והון'!Q21</f>
        <v>0</v>
      </c>
      <c r="R21" s="16" t="str">
        <f t="shared" ref="R21" si="80">IFERROR(Q21/Q$23,"")</f>
        <v/>
      </c>
      <c r="S21" s="6">
        <f>'נוסטרו חיים'!S21+'כללי והון'!S21</f>
        <v>0</v>
      </c>
      <c r="T21" s="16" t="str">
        <f t="shared" si="7"/>
        <v/>
      </c>
      <c r="U21" s="11">
        <f>'נוסטרו חיים'!U21+'כללי והון'!U21</f>
        <v>0</v>
      </c>
      <c r="V21" s="12" t="str">
        <f t="shared" ref="V21" si="81">IFERROR(U21/U$23,"")</f>
        <v/>
      </c>
      <c r="W21" s="13">
        <f>'נוסטרו חיים'!W21+'כללי והון'!W21</f>
        <v>0</v>
      </c>
      <c r="X21" s="12" t="str">
        <f t="shared" ref="X21" si="82">IFERROR(W21/W$23,"")</f>
        <v/>
      </c>
      <c r="Y21" s="13">
        <f>'נוסטרו חיים'!Y21+'כללי והון'!Y21</f>
        <v>0</v>
      </c>
      <c r="Z21" s="12" t="str">
        <f t="shared" si="10"/>
        <v/>
      </c>
      <c r="AA21" s="7"/>
    </row>
    <row r="22" spans="1:27">
      <c r="A22" s="43"/>
      <c r="B22" s="15" t="s">
        <v>26</v>
      </c>
      <c r="C22" s="14">
        <f>'נוסטרו חיים'!C22+'כללי והון'!C22</f>
        <v>0</v>
      </c>
      <c r="D22" s="16">
        <f t="shared" si="0"/>
        <v>0</v>
      </c>
      <c r="E22" s="6">
        <f>'נוסטרו חיים'!E22+'כללי והון'!E22</f>
        <v>0</v>
      </c>
      <c r="F22" s="16">
        <f t="shared" si="0"/>
        <v>0</v>
      </c>
      <c r="G22" s="6">
        <f>'נוסטרו חיים'!G22+'כללי והון'!G22</f>
        <v>0</v>
      </c>
      <c r="H22" s="16">
        <f t="shared" si="1"/>
        <v>0</v>
      </c>
      <c r="I22" s="11">
        <f>'נוסטרו חיים'!I22+'כללי והון'!I22</f>
        <v>0</v>
      </c>
      <c r="J22" s="12" t="str">
        <f t="shared" ref="J22" si="83">IFERROR(I22/I$23,"")</f>
        <v/>
      </c>
      <c r="K22" s="13">
        <f>'נוסטרו חיים'!K22+'כללי והון'!K22</f>
        <v>0</v>
      </c>
      <c r="L22" s="12" t="str">
        <f t="shared" ref="L22" si="84">IFERROR(K22/K$23,"")</f>
        <v/>
      </c>
      <c r="M22" s="13">
        <f>'נוסטרו חיים'!M22+'כללי והון'!M22</f>
        <v>0</v>
      </c>
      <c r="N22" s="12" t="str">
        <f t="shared" si="4"/>
        <v/>
      </c>
      <c r="O22" s="14">
        <f>'נוסטרו חיים'!O22+'כללי והון'!O22</f>
        <v>0</v>
      </c>
      <c r="P22" s="16" t="str">
        <f t="shared" ref="P22" si="85">IFERROR(O22/O$23,"")</f>
        <v/>
      </c>
      <c r="Q22" s="6">
        <f>'נוסטרו חיים'!Q22+'כללי והון'!Q22</f>
        <v>0</v>
      </c>
      <c r="R22" s="16" t="str">
        <f t="shared" ref="R22" si="86">IFERROR(Q22/Q$23,"")</f>
        <v/>
      </c>
      <c r="S22" s="6">
        <f>'נוסטרו חיים'!S22+'כללי והון'!S22</f>
        <v>0</v>
      </c>
      <c r="T22" s="16" t="str">
        <f t="shared" si="7"/>
        <v/>
      </c>
      <c r="U22" s="11">
        <f>'נוסטרו חיים'!U22+'כללי והון'!U22</f>
        <v>0</v>
      </c>
      <c r="V22" s="12" t="str">
        <f t="shared" ref="V22" si="87">IFERROR(U22/U$23,"")</f>
        <v/>
      </c>
      <c r="W22" s="13">
        <f>'נוסטרו חיים'!W22+'כללי והון'!W22</f>
        <v>0</v>
      </c>
      <c r="X22" s="12" t="str">
        <f t="shared" ref="X22" si="88">IFERROR(W22/W$23,"")</f>
        <v/>
      </c>
      <c r="Y22" s="13">
        <f>'נוסטרו חיים'!Y22+'כללי והון'!Y22</f>
        <v>0</v>
      </c>
      <c r="Z22" s="12" t="str">
        <f t="shared" si="10"/>
        <v/>
      </c>
      <c r="AA22" s="7"/>
    </row>
    <row r="23" spans="1:27">
      <c r="A23" s="46"/>
      <c r="B23" s="17" t="s">
        <v>27</v>
      </c>
      <c r="C23" s="18">
        <f>SUM(C8:C22)</f>
        <v>41768.046548809958</v>
      </c>
      <c r="D23" s="19">
        <f t="shared" si="0"/>
        <v>1</v>
      </c>
      <c r="E23" s="18">
        <f>SUM(E8:E22)</f>
        <v>40982.67379115997</v>
      </c>
      <c r="F23" s="19">
        <f t="shared" si="0"/>
        <v>1</v>
      </c>
      <c r="G23" s="18">
        <f>SUM(G8:G22)</f>
        <v>3241905</v>
      </c>
      <c r="H23" s="19">
        <f t="shared" si="1"/>
        <v>1</v>
      </c>
      <c r="I23" s="20">
        <f>SUM(I8:I22)</f>
        <v>0</v>
      </c>
      <c r="J23" s="21" t="str">
        <f t="shared" ref="J23" si="89">IFERROR(I23/I$23,"")</f>
        <v/>
      </c>
      <c r="K23" s="22">
        <f>SUM(K8:K22)</f>
        <v>0</v>
      </c>
      <c r="L23" s="21" t="str">
        <f t="shared" ref="L23" si="90">IFERROR(K23/K$23,"")</f>
        <v/>
      </c>
      <c r="M23" s="22">
        <f>SUM(M8:M22)</f>
        <v>0</v>
      </c>
      <c r="N23" s="21" t="str">
        <f t="shared" si="4"/>
        <v/>
      </c>
      <c r="O23" s="18">
        <f>SUM(O8:O22)</f>
        <v>0</v>
      </c>
      <c r="P23" s="19" t="str">
        <f t="shared" ref="P23" si="91">IFERROR(O23/O$23,"")</f>
        <v/>
      </c>
      <c r="Q23" s="23">
        <f>SUM(Q8:Q22)</f>
        <v>0</v>
      </c>
      <c r="R23" s="19" t="str">
        <f t="shared" ref="R23" si="92">IFERROR(Q23/Q$23,"")</f>
        <v/>
      </c>
      <c r="S23" s="23">
        <f>SUM(S8:S22)</f>
        <v>0</v>
      </c>
      <c r="T23" s="19" t="str">
        <f t="shared" si="7"/>
        <v/>
      </c>
      <c r="U23" s="20">
        <f>SUM(U8:U22)</f>
        <v>0</v>
      </c>
      <c r="V23" s="21" t="str">
        <f t="shared" ref="V23" si="93">IFERROR(U23/U$23,"")</f>
        <v/>
      </c>
      <c r="W23" s="22">
        <f>SUM(W8:W22)</f>
        <v>0</v>
      </c>
      <c r="X23" s="21" t="str">
        <f t="shared" ref="X23" si="94">IFERROR(W23/W$23,"")</f>
        <v/>
      </c>
      <c r="Y23" s="22">
        <f>SUM(Y8:Y22)</f>
        <v>0</v>
      </c>
      <c r="Z23" s="21" t="str">
        <f t="shared" si="10"/>
        <v/>
      </c>
      <c r="AA23" s="7"/>
    </row>
    <row r="24" spans="1:27">
      <c r="A24" s="41"/>
      <c r="B24" s="7"/>
      <c r="C24" s="24"/>
      <c r="D24" s="25"/>
      <c r="E24" s="24"/>
      <c r="F24" s="25"/>
      <c r="G24" s="26"/>
      <c r="H24" s="25"/>
      <c r="I24" s="24"/>
      <c r="J24" s="25"/>
      <c r="K24" s="24"/>
      <c r="L24" s="25"/>
      <c r="M24" s="26"/>
      <c r="N24" s="25"/>
      <c r="O24" s="24"/>
      <c r="P24" s="25"/>
      <c r="Q24" s="24"/>
      <c r="R24" s="25"/>
      <c r="S24" s="26"/>
      <c r="T24" s="25"/>
      <c r="U24" s="24"/>
      <c r="V24" s="25"/>
      <c r="W24" s="24"/>
      <c r="X24" s="25"/>
      <c r="Y24" s="26"/>
      <c r="Z24" s="25"/>
      <c r="AA24" s="7"/>
    </row>
    <row r="25" spans="1:27">
      <c r="A25" s="41"/>
      <c r="B25" s="10" t="s">
        <v>28</v>
      </c>
      <c r="C25" s="27">
        <f>'נוסטרו חיים'!C25+'כללי והון'!C25</f>
        <v>35145.927080447975</v>
      </c>
      <c r="D25" s="9">
        <f>IFERROR(C25/C$27,"")</f>
        <v>0.84145489158504416</v>
      </c>
      <c r="E25" s="5">
        <f>'נוסטרו חיים'!E25+'כללי והון'!E25</f>
        <v>31989.049340447978</v>
      </c>
      <c r="F25" s="9">
        <f>IFERROR(E25/E$27,"")</f>
        <v>0.78055056884424323</v>
      </c>
      <c r="G25" s="5">
        <f>'נוסטרו חיים'!G25+'כללי והון'!G25</f>
        <v>3079797</v>
      </c>
      <c r="H25" s="9">
        <f>IFERROR(G25/G$27,"")</f>
        <v>0.94999606712719831</v>
      </c>
      <c r="I25" s="54">
        <f>'נוסטרו חיים'!I25+'כללי והון'!I25</f>
        <v>0</v>
      </c>
      <c r="J25" s="55" t="str">
        <f>IFERROR(I25/I$27,"")</f>
        <v/>
      </c>
      <c r="K25" s="56">
        <f>'נוסטרו חיים'!K25+'כללי והון'!K25</f>
        <v>0</v>
      </c>
      <c r="L25" s="55" t="str">
        <f>IFERROR(K25/K$27,"")</f>
        <v/>
      </c>
      <c r="M25" s="56">
        <f>'נוסטרו חיים'!M25+'כללי והון'!M25</f>
        <v>0</v>
      </c>
      <c r="N25" s="57" t="str">
        <f>IFERROR(M25/M$27,"")</f>
        <v/>
      </c>
      <c r="O25" s="27">
        <f>'נוסטרו חיים'!O25+'כללי והון'!O25</f>
        <v>0</v>
      </c>
      <c r="P25" s="9" t="str">
        <f>IFERROR(O25/O$27,"")</f>
        <v/>
      </c>
      <c r="Q25" s="5">
        <f>'נוסטרו חיים'!Q25+'כללי והון'!Q25</f>
        <v>0</v>
      </c>
      <c r="R25" s="9" t="str">
        <f>IFERROR(Q25/Q$27,"")</f>
        <v/>
      </c>
      <c r="S25" s="5">
        <f>'נוסטרו חיים'!S25+'כללי והון'!S25</f>
        <v>0</v>
      </c>
      <c r="T25" s="31" t="str">
        <f>IFERROR(S25/S$27,"")</f>
        <v/>
      </c>
      <c r="U25" s="54">
        <f>'נוסטרו חיים'!U25+'כללי והון'!U25</f>
        <v>0</v>
      </c>
      <c r="V25" s="55" t="str">
        <f>IFERROR(U25/U$27,"")</f>
        <v/>
      </c>
      <c r="W25" s="56">
        <f>'נוסטרו חיים'!W25+'כללי והון'!W25</f>
        <v>0</v>
      </c>
      <c r="X25" s="55" t="str">
        <f>IFERROR(W25/W$27,"")</f>
        <v/>
      </c>
      <c r="Y25" s="56">
        <f>'נוסטרו חיים'!Y25+'כללי והון'!Y25</f>
        <v>0</v>
      </c>
      <c r="Z25" s="57" t="str">
        <f>IFERROR(Y25/Y$27,"")</f>
        <v/>
      </c>
      <c r="AA25" s="7"/>
    </row>
    <row r="26" spans="1:27">
      <c r="A26" s="41"/>
      <c r="B26" s="15" t="s">
        <v>29</v>
      </c>
      <c r="C26" s="28">
        <f>'נוסטרו חיים'!C26+'כללי והון'!C26</f>
        <v>6622.1194683619942</v>
      </c>
      <c r="D26" s="16">
        <f t="shared" ref="D26:F27" si="95">IFERROR(C26/C$27,"")</f>
        <v>0.15854510841495573</v>
      </c>
      <c r="E26" s="6">
        <f>'נוסטרו חיים'!E26+'כללי והון'!E26</f>
        <v>8993.6244507119973</v>
      </c>
      <c r="F26" s="16">
        <f t="shared" si="95"/>
        <v>0.21944943115575674</v>
      </c>
      <c r="G26" s="6">
        <f>'נוסטרו חיים'!G26+'כללי והון'!G26</f>
        <v>162108</v>
      </c>
      <c r="H26" s="16">
        <f t="shared" ref="H26:H27" si="96">IFERROR(G26/G$27,"")</f>
        <v>5.0003932872801637E-2</v>
      </c>
      <c r="I26" s="11">
        <f>'נוסטרו חיים'!I26+'כללי והון'!I26</f>
        <v>0</v>
      </c>
      <c r="J26" s="12" t="str">
        <f t="shared" ref="J26" si="97">IFERROR(I26/I$27,"")</f>
        <v/>
      </c>
      <c r="K26" s="13">
        <f>'נוסטרו חיים'!K26+'כללי והון'!K26</f>
        <v>0</v>
      </c>
      <c r="L26" s="12" t="str">
        <f t="shared" ref="L26" si="98">IFERROR(K26/K$27,"")</f>
        <v/>
      </c>
      <c r="M26" s="13">
        <f>'נוסטרו חיים'!M26+'כללי והון'!M26</f>
        <v>0</v>
      </c>
      <c r="N26" s="32" t="str">
        <f t="shared" ref="N26:N27" si="99">IFERROR(M26/M$27,"")</f>
        <v/>
      </c>
      <c r="O26" s="28">
        <f>'נוסטרו חיים'!O26+'כללי והון'!O26</f>
        <v>0</v>
      </c>
      <c r="P26" s="16" t="str">
        <f t="shared" ref="P26" si="100">IFERROR(O26/O$27,"")</f>
        <v/>
      </c>
      <c r="Q26" s="6">
        <f>'נוסטרו חיים'!Q26+'כללי והון'!Q26</f>
        <v>0</v>
      </c>
      <c r="R26" s="16" t="str">
        <f t="shared" ref="R26" si="101">IFERROR(Q26/Q$27,"")</f>
        <v/>
      </c>
      <c r="S26" s="6">
        <f>'נוסטרו חיים'!S26+'כללי והון'!S26</f>
        <v>0</v>
      </c>
      <c r="T26" s="33" t="str">
        <f t="shared" ref="T26:T27" si="102">IFERROR(S26/S$27,"")</f>
        <v/>
      </c>
      <c r="U26" s="11">
        <f>'נוסטרו חיים'!U26+'כללי והון'!U26</f>
        <v>0</v>
      </c>
      <c r="V26" s="12" t="str">
        <f t="shared" ref="V26" si="103">IFERROR(U26/U$27,"")</f>
        <v/>
      </c>
      <c r="W26" s="13">
        <f>'נוסטרו חיים'!W26+'כללי והון'!W26</f>
        <v>0</v>
      </c>
      <c r="X26" s="12" t="str">
        <f t="shared" ref="X26" si="104">IFERROR(W26/W$27,"")</f>
        <v/>
      </c>
      <c r="Y26" s="13">
        <f>'נוסטרו חיים'!Y26+'כללי והון'!Y26</f>
        <v>0</v>
      </c>
      <c r="Z26" s="32" t="str">
        <f t="shared" ref="Z26:Z27" si="105">IFERROR(Y26/Y$27,"")</f>
        <v/>
      </c>
      <c r="AA26" s="7"/>
    </row>
    <row r="27" spans="1:27">
      <c r="A27" s="41"/>
      <c r="B27" s="17" t="s">
        <v>27</v>
      </c>
      <c r="C27" s="29">
        <f>SUM(C25:C26)</f>
        <v>41768.046548809973</v>
      </c>
      <c r="D27" s="19">
        <f t="shared" si="95"/>
        <v>1</v>
      </c>
      <c r="E27" s="29">
        <f>SUM(E25:E26)</f>
        <v>40982.673791159978</v>
      </c>
      <c r="F27" s="19">
        <f t="shared" si="95"/>
        <v>1</v>
      </c>
      <c r="G27" s="23">
        <f>SUM(G25:G26)</f>
        <v>3241905</v>
      </c>
      <c r="H27" s="19">
        <f t="shared" si="96"/>
        <v>1</v>
      </c>
      <c r="I27" s="20">
        <f>SUM(I25:I26)</f>
        <v>0</v>
      </c>
      <c r="J27" s="21" t="str">
        <f t="shared" ref="J27" si="106">IFERROR(I27/I$27,"")</f>
        <v/>
      </c>
      <c r="K27" s="22">
        <f>SUM(K25:K26)</f>
        <v>0</v>
      </c>
      <c r="L27" s="21" t="str">
        <f t="shared" ref="L27" si="107">IFERROR(K27/K$27,"")</f>
        <v/>
      </c>
      <c r="M27" s="22">
        <f>SUM(M25:M26)</f>
        <v>0</v>
      </c>
      <c r="N27" s="35" t="str">
        <f t="shared" si="99"/>
        <v/>
      </c>
      <c r="O27" s="29">
        <f>SUM(O25:O26)</f>
        <v>0</v>
      </c>
      <c r="P27" s="19" t="str">
        <f t="shared" ref="P27" si="108">IFERROR(O27/O$27,"")</f>
        <v/>
      </c>
      <c r="Q27" s="23">
        <f>SUM(Q25:Q26)</f>
        <v>0</v>
      </c>
      <c r="R27" s="53" t="str">
        <f t="shared" ref="R27" si="109">IFERROR(Q27/Q$27,"")</f>
        <v/>
      </c>
      <c r="S27" s="23">
        <f>SUM(S25:S26)</f>
        <v>0</v>
      </c>
      <c r="T27" s="34" t="str">
        <f t="shared" si="102"/>
        <v/>
      </c>
      <c r="U27" s="20">
        <f>SUM(U25:U26)</f>
        <v>0</v>
      </c>
      <c r="V27" s="21" t="str">
        <f t="shared" ref="V27" si="110">IFERROR(U27/U$27,"")</f>
        <v/>
      </c>
      <c r="W27" s="22">
        <f>SUM(W25:W26)</f>
        <v>0</v>
      </c>
      <c r="X27" s="21" t="str">
        <f t="shared" ref="X27" si="111">IFERROR(W27/W$27,"")</f>
        <v/>
      </c>
      <c r="Y27" s="22">
        <f>SUM(Y25:Y26)</f>
        <v>0</v>
      </c>
      <c r="Z27" s="35" t="str">
        <f t="shared" si="105"/>
        <v/>
      </c>
      <c r="AA27" s="7"/>
    </row>
    <row r="28" spans="1:27">
      <c r="A28" s="41"/>
      <c r="B28" s="7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4"/>
      <c r="N28" s="25"/>
      <c r="O28" s="24"/>
      <c r="P28" s="25"/>
      <c r="Q28" s="24"/>
      <c r="R28" s="25"/>
      <c r="S28" s="24"/>
      <c r="T28" s="25"/>
      <c r="U28" s="24"/>
      <c r="V28" s="25"/>
      <c r="W28" s="24"/>
      <c r="X28" s="25"/>
      <c r="Y28" s="24"/>
      <c r="Z28" s="25"/>
      <c r="AA28" s="7"/>
    </row>
    <row r="29" spans="1:27">
      <c r="A29" s="41"/>
      <c r="B29" s="10" t="s">
        <v>30</v>
      </c>
      <c r="C29" s="27">
        <f>'נוסטרו חיים'!C29+'כללי והון'!C29</f>
        <v>11329.841103339966</v>
      </c>
      <c r="D29" s="9">
        <f>IFERROR(C29/C$31,"")</f>
        <v>0.27125618839032756</v>
      </c>
      <c r="E29" s="5">
        <f>'נוסטרו חיים'!E29+'כללי והון'!E29</f>
        <v>10544.468345689978</v>
      </c>
      <c r="F29" s="9">
        <f>IFERROR(E29/E$31,"")</f>
        <v>0.25729088344559004</v>
      </c>
      <c r="G29" s="5">
        <f>'נוסטרו חיים'!G29+'כללי והון'!G29</f>
        <v>863084</v>
      </c>
      <c r="H29" s="9">
        <f>IFERROR(G29/G$31,"")</f>
        <v>0.26622741875533057</v>
      </c>
      <c r="I29" s="54">
        <f>'נוסטרו חיים'!I29+'כללי והון'!I29</f>
        <v>0</v>
      </c>
      <c r="J29" s="55" t="str">
        <f>IFERROR(I29/I$31,"")</f>
        <v/>
      </c>
      <c r="K29" s="56">
        <f>'נוסטרו חיים'!K29+'כללי והון'!K29</f>
        <v>0</v>
      </c>
      <c r="L29" s="55" t="str">
        <f>IFERROR(K29/K$31,"")</f>
        <v/>
      </c>
      <c r="M29" s="56">
        <f>'נוסטרו חיים'!M29+'כללי והון'!M29</f>
        <v>0</v>
      </c>
      <c r="N29" s="57" t="str">
        <f>IFERROR(M29/M$31,"")</f>
        <v/>
      </c>
      <c r="O29" s="27">
        <f>'נוסטרו חיים'!O29+'כללי והון'!O29</f>
        <v>0</v>
      </c>
      <c r="P29" s="9" t="str">
        <f>IFERROR(O29/O$31,"")</f>
        <v/>
      </c>
      <c r="Q29" s="5">
        <f>'נוסטרו חיים'!Q29+'כללי והון'!Q29</f>
        <v>0</v>
      </c>
      <c r="R29" s="9" t="str">
        <f>IFERROR(Q29/Q$31,"")</f>
        <v/>
      </c>
      <c r="S29" s="5">
        <f>'נוסטרו חיים'!S29+'כללי והון'!S29</f>
        <v>0</v>
      </c>
      <c r="T29" s="31" t="str">
        <f>IFERROR(S29/S$31,"")</f>
        <v/>
      </c>
      <c r="U29" s="54">
        <f>'נוסטרו חיים'!U29+'כללי והון'!U29</f>
        <v>0</v>
      </c>
      <c r="V29" s="55" t="str">
        <f>IFERROR(U29/U$31,"")</f>
        <v/>
      </c>
      <c r="W29" s="56">
        <f>'נוסטרו חיים'!W29+'כללי והון'!W29</f>
        <v>0</v>
      </c>
      <c r="X29" s="55" t="str">
        <f>IFERROR(W29/W$31,"")</f>
        <v/>
      </c>
      <c r="Y29" s="56">
        <f>'נוסטרו חיים'!Y29+'כללי והון'!Y29</f>
        <v>0</v>
      </c>
      <c r="Z29" s="57" t="str">
        <f>IFERROR(Y29/Y$31,"")</f>
        <v/>
      </c>
      <c r="AA29" s="7"/>
    </row>
    <row r="30" spans="1:27">
      <c r="A30" s="41"/>
      <c r="B30" s="15" t="s">
        <v>31</v>
      </c>
      <c r="C30" s="28">
        <f>'נוסטרו חיים'!C30+'כללי והון'!C30</f>
        <v>30438.205445469997</v>
      </c>
      <c r="D30" s="16">
        <f t="shared" ref="D30:F31" si="112">IFERROR(C30/C$31,"")</f>
        <v>0.72874381160967239</v>
      </c>
      <c r="E30" s="6">
        <f>'נוסטרו חיים'!E30+'כללי והון'!E30</f>
        <v>30438.205445469997</v>
      </c>
      <c r="F30" s="16">
        <f t="shared" si="112"/>
        <v>0.74270911655440996</v>
      </c>
      <c r="G30" s="6">
        <f>'נוסטרו חיים'!G30+'כללי והון'!G30</f>
        <v>2378821</v>
      </c>
      <c r="H30" s="16">
        <f t="shared" ref="H30:H31" si="113">IFERROR(G30/G$31,"")</f>
        <v>0.73377258124466938</v>
      </c>
      <c r="I30" s="11">
        <f>'נוסטרו חיים'!I30+'כללי והון'!I30</f>
        <v>0</v>
      </c>
      <c r="J30" s="12" t="str">
        <f t="shared" ref="J30" si="114">IFERROR(I30/I$31,"")</f>
        <v/>
      </c>
      <c r="K30" s="13">
        <f>'נוסטרו חיים'!K30+'כללי והון'!K30</f>
        <v>0</v>
      </c>
      <c r="L30" s="12" t="str">
        <f t="shared" ref="L30" si="115">IFERROR(K30/K$31,"")</f>
        <v/>
      </c>
      <c r="M30" s="13">
        <f>'נוסטרו חיים'!M30+'כללי והון'!M30</f>
        <v>0</v>
      </c>
      <c r="N30" s="32" t="str">
        <f t="shared" ref="N30:N31" si="116">IFERROR(M30/M$31,"")</f>
        <v/>
      </c>
      <c r="O30" s="28">
        <f>'נוסטרו חיים'!O30+'כללי והון'!O30</f>
        <v>0</v>
      </c>
      <c r="P30" s="16" t="str">
        <f t="shared" ref="P30" si="117">IFERROR(O30/O$31,"")</f>
        <v/>
      </c>
      <c r="Q30" s="6">
        <f>'נוסטרו חיים'!Q30+'כללי והון'!Q30</f>
        <v>0</v>
      </c>
      <c r="R30" s="16" t="str">
        <f t="shared" ref="R30" si="118">IFERROR(Q30/Q$31,"")</f>
        <v/>
      </c>
      <c r="S30" s="6">
        <f>'נוסטרו חיים'!S30+'כללי והון'!S30</f>
        <v>0</v>
      </c>
      <c r="T30" s="33" t="str">
        <f t="shared" ref="T30:T31" si="119">IFERROR(S30/S$31,"")</f>
        <v/>
      </c>
      <c r="U30" s="11">
        <f>'נוסטרו חיים'!U30+'כללי והון'!U30</f>
        <v>0</v>
      </c>
      <c r="V30" s="12" t="str">
        <f t="shared" ref="V30" si="120">IFERROR(U30/U$31,"")</f>
        <v/>
      </c>
      <c r="W30" s="13">
        <f>'נוסטרו חיים'!W30+'כללי והון'!W30</f>
        <v>0</v>
      </c>
      <c r="X30" s="12" t="str">
        <f t="shared" ref="X30" si="121">IFERROR(W30/W$31,"")</f>
        <v/>
      </c>
      <c r="Y30" s="13">
        <f>'נוסטרו חיים'!Y30+'כללי והון'!Y30</f>
        <v>0</v>
      </c>
      <c r="Z30" s="32" t="str">
        <f t="shared" ref="Z30:Z31" si="122">IFERROR(Y30/Y$31,"")</f>
        <v/>
      </c>
      <c r="AA30" s="7"/>
    </row>
    <row r="31" spans="1:27">
      <c r="A31" s="41"/>
      <c r="B31" s="17" t="s">
        <v>27</v>
      </c>
      <c r="C31" s="29">
        <f>SUM(C29:C30)</f>
        <v>41768.046548809965</v>
      </c>
      <c r="D31" s="19">
        <f t="shared" si="112"/>
        <v>1</v>
      </c>
      <c r="E31" s="29">
        <f>SUM(E29:E30)</f>
        <v>40982.673791159978</v>
      </c>
      <c r="F31" s="19">
        <f t="shared" si="112"/>
        <v>1</v>
      </c>
      <c r="G31" s="29">
        <f>SUM(G29:G30)</f>
        <v>3241905</v>
      </c>
      <c r="H31" s="19">
        <f t="shared" si="113"/>
        <v>1</v>
      </c>
      <c r="I31" s="20">
        <f>SUM(I29:I30)</f>
        <v>0</v>
      </c>
      <c r="J31" s="21" t="str">
        <f t="shared" ref="J31" si="123">IFERROR(I31/I$31,"")</f>
        <v/>
      </c>
      <c r="K31" s="22">
        <f>SUM(K29:K30)</f>
        <v>0</v>
      </c>
      <c r="L31" s="21" t="str">
        <f t="shared" ref="L31" si="124">IFERROR(K31/K$31,"")</f>
        <v/>
      </c>
      <c r="M31" s="22">
        <f>SUM(M29:M30)</f>
        <v>0</v>
      </c>
      <c r="N31" s="35" t="str">
        <f t="shared" si="116"/>
        <v/>
      </c>
      <c r="O31" s="29">
        <f>SUM(O29:O30)</f>
        <v>0</v>
      </c>
      <c r="P31" s="19" t="str">
        <f t="shared" ref="P31" si="125">IFERROR(O31/O$31,"")</f>
        <v/>
      </c>
      <c r="Q31" s="23">
        <f>SUM(Q29:Q30)</f>
        <v>0</v>
      </c>
      <c r="R31" s="19" t="str">
        <f t="shared" ref="R31" si="126">IFERROR(Q31/Q$31,"")</f>
        <v/>
      </c>
      <c r="S31" s="23">
        <f>SUM(S29:S30)</f>
        <v>0</v>
      </c>
      <c r="T31" s="34" t="str">
        <f t="shared" si="119"/>
        <v/>
      </c>
      <c r="U31" s="20">
        <f>SUM(U29:U30)</f>
        <v>0</v>
      </c>
      <c r="V31" s="21" t="str">
        <f t="shared" ref="V31" si="127">IFERROR(U31/U$31,"")</f>
        <v/>
      </c>
      <c r="W31" s="22">
        <f>SUM(W29:W30)</f>
        <v>0</v>
      </c>
      <c r="X31" s="21" t="str">
        <f t="shared" ref="X31" si="128">IFERROR(W31/W$31,"")</f>
        <v/>
      </c>
      <c r="Y31" s="22">
        <f>SUM(Y29:Y30)</f>
        <v>0</v>
      </c>
      <c r="Z31" s="35" t="str">
        <f t="shared" si="122"/>
        <v/>
      </c>
      <c r="AA31" s="7"/>
    </row>
    <row r="32" spans="1:27">
      <c r="A32" s="4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74" customFormat="1" ht="15.75">
      <c r="A33" s="72"/>
      <c r="B33" s="79" t="s">
        <v>37</v>
      </c>
      <c r="C33" s="114" t="s">
        <v>3</v>
      </c>
      <c r="D33" s="115"/>
      <c r="E33" s="115"/>
      <c r="F33" s="115"/>
      <c r="G33" s="115"/>
      <c r="H33" s="116"/>
      <c r="I33" s="114" t="s">
        <v>32</v>
      </c>
      <c r="J33" s="115"/>
      <c r="K33" s="115"/>
      <c r="L33" s="115"/>
      <c r="M33" s="115"/>
      <c r="N33" s="116"/>
      <c r="O33" s="114" t="s">
        <v>33</v>
      </c>
      <c r="P33" s="115"/>
      <c r="Q33" s="115"/>
      <c r="R33" s="115"/>
      <c r="S33" s="115"/>
      <c r="T33" s="116"/>
      <c r="U33" s="114" t="s">
        <v>34</v>
      </c>
      <c r="V33" s="115"/>
      <c r="W33" s="115"/>
      <c r="X33" s="115"/>
      <c r="Y33" s="115"/>
      <c r="Z33" s="116"/>
      <c r="AA33" s="73"/>
    </row>
    <row r="34" spans="1:27" s="74" customFormat="1" ht="30" customHeight="1">
      <c r="A34" s="72"/>
      <c r="B34" s="112" t="str">
        <f>CONCATENATE("20",RIGHT(הנחיות!B20,2))</f>
        <v>2023</v>
      </c>
      <c r="C34" s="111" t="s">
        <v>7</v>
      </c>
      <c r="D34" s="109"/>
      <c r="E34" s="109" t="s">
        <v>8</v>
      </c>
      <c r="F34" s="109"/>
      <c r="G34" s="109" t="s">
        <v>9</v>
      </c>
      <c r="H34" s="110"/>
      <c r="I34" s="111" t="s">
        <v>7</v>
      </c>
      <c r="J34" s="109"/>
      <c r="K34" s="109" t="s">
        <v>8</v>
      </c>
      <c r="L34" s="109"/>
      <c r="M34" s="109" t="s">
        <v>9</v>
      </c>
      <c r="N34" s="110"/>
      <c r="O34" s="111" t="s">
        <v>7</v>
      </c>
      <c r="P34" s="109"/>
      <c r="Q34" s="109" t="s">
        <v>8</v>
      </c>
      <c r="R34" s="109"/>
      <c r="S34" s="109" t="s">
        <v>9</v>
      </c>
      <c r="T34" s="110"/>
      <c r="U34" s="111" t="s">
        <v>7</v>
      </c>
      <c r="V34" s="109"/>
      <c r="W34" s="109" t="s">
        <v>8</v>
      </c>
      <c r="X34" s="109"/>
      <c r="Y34" s="109" t="s">
        <v>9</v>
      </c>
      <c r="Z34" s="110"/>
      <c r="AA34" s="73"/>
    </row>
    <row r="35" spans="1:27" s="74" customFormat="1" ht="14.25" customHeight="1">
      <c r="A35" s="72"/>
      <c r="B35" s="113"/>
      <c r="C35" s="78" t="s">
        <v>10</v>
      </c>
      <c r="D35" s="76" t="s">
        <v>11</v>
      </c>
      <c r="E35" s="76" t="s">
        <v>10</v>
      </c>
      <c r="F35" s="76" t="s">
        <v>11</v>
      </c>
      <c r="G35" s="76" t="s">
        <v>10</v>
      </c>
      <c r="H35" s="77" t="s">
        <v>11</v>
      </c>
      <c r="I35" s="78" t="s">
        <v>10</v>
      </c>
      <c r="J35" s="76" t="s">
        <v>11</v>
      </c>
      <c r="K35" s="76" t="s">
        <v>10</v>
      </c>
      <c r="L35" s="76" t="s">
        <v>11</v>
      </c>
      <c r="M35" s="76" t="s">
        <v>10</v>
      </c>
      <c r="N35" s="77" t="s">
        <v>11</v>
      </c>
      <c r="O35" s="78" t="s">
        <v>10</v>
      </c>
      <c r="P35" s="76" t="s">
        <v>11</v>
      </c>
      <c r="Q35" s="76" t="s">
        <v>10</v>
      </c>
      <c r="R35" s="76" t="s">
        <v>11</v>
      </c>
      <c r="S35" s="76" t="s">
        <v>10</v>
      </c>
      <c r="T35" s="77" t="s">
        <v>11</v>
      </c>
      <c r="U35" s="78" t="s">
        <v>10</v>
      </c>
      <c r="V35" s="76" t="s">
        <v>11</v>
      </c>
      <c r="W35" s="76" t="s">
        <v>10</v>
      </c>
      <c r="X35" s="76" t="s">
        <v>11</v>
      </c>
      <c r="Y35" s="76" t="s">
        <v>10</v>
      </c>
      <c r="Z35" s="77" t="s">
        <v>11</v>
      </c>
      <c r="AA35" s="73"/>
    </row>
    <row r="36" spans="1:27">
      <c r="A36" s="41"/>
      <c r="B36" s="10" t="s">
        <v>12</v>
      </c>
      <c r="C36" s="27">
        <f>C8</f>
        <v>2042.6590000000001</v>
      </c>
      <c r="D36" s="9">
        <f>IFERROR(C36/C$51,"")</f>
        <v>4.8904824830937631E-2</v>
      </c>
      <c r="E36" s="5">
        <f>E8</f>
        <v>2042.6590000000001</v>
      </c>
      <c r="F36" s="9">
        <f>IFERROR(E36/E$51,"")</f>
        <v>4.9842013979102678E-2</v>
      </c>
      <c r="G36" s="5">
        <f>G8</f>
        <v>261829</v>
      </c>
      <c r="H36" s="31">
        <f>IFERROR(G36/G$51,"")</f>
        <v>8.0763933551414979E-2</v>
      </c>
      <c r="I36" s="54" t="str">
        <f>IF(I$23=0,"",I8+C36)</f>
        <v/>
      </c>
      <c r="J36" s="55" t="str">
        <f>IFERROR(I36/I$51,"")</f>
        <v/>
      </c>
      <c r="K36" s="56" t="str">
        <f>IF(K$23=0,"",K8+E36)</f>
        <v/>
      </c>
      <c r="L36" s="55" t="str">
        <f>IFERROR(K36/K$51,"")</f>
        <v/>
      </c>
      <c r="M36" s="56">
        <f>M8</f>
        <v>0</v>
      </c>
      <c r="N36" s="57" t="str">
        <f>IFERROR(M36/M$51,"")</f>
        <v/>
      </c>
      <c r="O36" s="58" t="str">
        <f>IF(O$23=0,"",O8+I36)</f>
        <v/>
      </c>
      <c r="P36" s="9" t="str">
        <f>IFERROR(O36/O$51,"")</f>
        <v/>
      </c>
      <c r="Q36" s="5" t="str">
        <f>IF(Q$23=0,"",Q8+K36)</f>
        <v/>
      </c>
      <c r="R36" s="9" t="str">
        <f>IFERROR(Q36/Q$51,"")</f>
        <v/>
      </c>
      <c r="S36" s="5">
        <f>S8</f>
        <v>0</v>
      </c>
      <c r="T36" s="31" t="str">
        <f>IFERROR(S36/S$51,"")</f>
        <v/>
      </c>
      <c r="U36" s="54" t="str">
        <f>IF(U$23=0,"",U8+O36)</f>
        <v/>
      </c>
      <c r="V36" s="55" t="str">
        <f>IFERROR(U36/U$51,"")</f>
        <v/>
      </c>
      <c r="W36" s="56" t="str">
        <f>IF(W$23=0,"",W8+Q36)</f>
        <v/>
      </c>
      <c r="X36" s="55" t="str">
        <f>IFERROR(W36/W$51,"")</f>
        <v/>
      </c>
      <c r="Y36" s="56">
        <f>Y8</f>
        <v>0</v>
      </c>
      <c r="Z36" s="57" t="str">
        <f>IFERROR(Y36/Y$51,"")</f>
        <v/>
      </c>
      <c r="AA36" s="7"/>
    </row>
    <row r="37" spans="1:27">
      <c r="A37" s="41"/>
      <c r="B37" s="15" t="s">
        <v>13</v>
      </c>
      <c r="C37" s="28">
        <f t="shared" ref="C37:E50" si="129">C9</f>
        <v>240.26494999998681</v>
      </c>
      <c r="D37" s="16">
        <f t="shared" ref="D37:F51" si="130">IFERROR(C37/C$51,"")</f>
        <v>5.7523626277138492E-3</v>
      </c>
      <c r="E37" s="6">
        <f t="shared" si="129"/>
        <v>620.03393999998798</v>
      </c>
      <c r="F37" s="16">
        <f t="shared" si="130"/>
        <v>1.5129172468335395E-2</v>
      </c>
      <c r="G37" s="6">
        <f t="shared" ref="G37:G50" si="131">G9</f>
        <v>256987</v>
      </c>
      <c r="H37" s="33">
        <f t="shared" ref="H37:H51" si="132">IFERROR(G37/G$51,"")</f>
        <v>7.9270367268627545E-2</v>
      </c>
      <c r="I37" s="11" t="str">
        <f t="shared" ref="I37:I50" si="133">IF(I$23=0,"",I9+C37)</f>
        <v/>
      </c>
      <c r="J37" s="12" t="str">
        <f t="shared" ref="J37:L51" si="134">IFERROR(I37/I$51,"")</f>
        <v/>
      </c>
      <c r="K37" s="13" t="str">
        <f t="shared" ref="K37:K50" si="135">IF(K$23=0,"",K9+E37)</f>
        <v/>
      </c>
      <c r="L37" s="12" t="str">
        <f t="shared" si="134"/>
        <v/>
      </c>
      <c r="M37" s="13">
        <f t="shared" ref="M37:M50" si="136">M9</f>
        <v>0</v>
      </c>
      <c r="N37" s="32" t="str">
        <f t="shared" ref="N37:N51" si="137">IFERROR(M37/M$51,"")</f>
        <v/>
      </c>
      <c r="O37" s="59" t="str">
        <f t="shared" ref="O37:O50" si="138">IF(O$23=0,"",O9+I37)</f>
        <v/>
      </c>
      <c r="P37" s="16" t="str">
        <f t="shared" ref="P37:P51" si="139">IFERROR(O37/O$51,"")</f>
        <v/>
      </c>
      <c r="Q37" s="6" t="str">
        <f t="shared" ref="Q37:Q50" si="140">IF(Q$23=0,"",Q9+K37)</f>
        <v/>
      </c>
      <c r="R37" s="16" t="str">
        <f t="shared" ref="R37:R51" si="141">IFERROR(Q37/Q$51,"")</f>
        <v/>
      </c>
      <c r="S37" s="6">
        <f t="shared" ref="S37:S50" si="142">S9</f>
        <v>0</v>
      </c>
      <c r="T37" s="33" t="str">
        <f t="shared" ref="T37:T51" si="143">IFERROR(S37/S$51,"")</f>
        <v/>
      </c>
      <c r="U37" s="11" t="str">
        <f t="shared" ref="U37:U50" si="144">IF(U$23=0,"",U9+O37)</f>
        <v/>
      </c>
      <c r="V37" s="12" t="str">
        <f t="shared" ref="V37:V51" si="145">IFERROR(U37/U$51,"")</f>
        <v/>
      </c>
      <c r="W37" s="13" t="str">
        <f t="shared" ref="W37:W50" si="146">IF(W$23=0,"",W9+Q37)</f>
        <v/>
      </c>
      <c r="X37" s="12" t="str">
        <f t="shared" ref="X37:X51" si="147">IFERROR(W37/W$51,"")</f>
        <v/>
      </c>
      <c r="Y37" s="13">
        <f t="shared" ref="Y37:Y50" si="148">Y9</f>
        <v>0</v>
      </c>
      <c r="Z37" s="32" t="str">
        <f t="shared" ref="Z37:Z51" si="149">IFERROR(Y37/Y$51,"")</f>
        <v/>
      </c>
      <c r="AA37" s="7"/>
    </row>
    <row r="38" spans="1:27">
      <c r="A38" s="41"/>
      <c r="B38" s="15" t="s">
        <v>14</v>
      </c>
      <c r="C38" s="28">
        <f t="shared" si="129"/>
        <v>21156.95796</v>
      </c>
      <c r="D38" s="16">
        <f t="shared" si="130"/>
        <v>0.50653453316941865</v>
      </c>
      <c r="E38" s="6">
        <f t="shared" si="129"/>
        <v>21156.95796</v>
      </c>
      <c r="F38" s="16">
        <f t="shared" si="130"/>
        <v>0.51624152362073528</v>
      </c>
      <c r="G38" s="6">
        <f t="shared" si="131"/>
        <v>968628</v>
      </c>
      <c r="H38" s="33">
        <f t="shared" si="132"/>
        <v>0.29878358557699869</v>
      </c>
      <c r="I38" s="11" t="str">
        <f t="shared" si="133"/>
        <v/>
      </c>
      <c r="J38" s="12" t="str">
        <f t="shared" si="134"/>
        <v/>
      </c>
      <c r="K38" s="13" t="str">
        <f t="shared" si="135"/>
        <v/>
      </c>
      <c r="L38" s="12" t="str">
        <f t="shared" si="134"/>
        <v/>
      </c>
      <c r="M38" s="13">
        <f t="shared" si="136"/>
        <v>0</v>
      </c>
      <c r="N38" s="32" t="str">
        <f t="shared" si="137"/>
        <v/>
      </c>
      <c r="O38" s="59" t="str">
        <f t="shared" si="138"/>
        <v/>
      </c>
      <c r="P38" s="16" t="str">
        <f t="shared" si="139"/>
        <v/>
      </c>
      <c r="Q38" s="6" t="str">
        <f t="shared" si="140"/>
        <v/>
      </c>
      <c r="R38" s="16" t="str">
        <f t="shared" si="141"/>
        <v/>
      </c>
      <c r="S38" s="6">
        <f t="shared" si="142"/>
        <v>0</v>
      </c>
      <c r="T38" s="33" t="str">
        <f t="shared" si="143"/>
        <v/>
      </c>
      <c r="U38" s="11" t="str">
        <f t="shared" si="144"/>
        <v/>
      </c>
      <c r="V38" s="12" t="str">
        <f t="shared" si="145"/>
        <v/>
      </c>
      <c r="W38" s="13" t="str">
        <f t="shared" si="146"/>
        <v/>
      </c>
      <c r="X38" s="12" t="str">
        <f t="shared" si="147"/>
        <v/>
      </c>
      <c r="Y38" s="13">
        <f t="shared" si="148"/>
        <v>0</v>
      </c>
      <c r="Z38" s="32" t="str">
        <f t="shared" si="149"/>
        <v/>
      </c>
      <c r="AA38" s="7"/>
    </row>
    <row r="39" spans="1:27">
      <c r="A39" s="41"/>
      <c r="B39" s="15" t="s">
        <v>15</v>
      </c>
      <c r="C39" s="28">
        <f t="shared" si="129"/>
        <v>4388.5306199999814</v>
      </c>
      <c r="D39" s="16">
        <f t="shared" si="130"/>
        <v>0.10506908947421238</v>
      </c>
      <c r="E39" s="6">
        <f t="shared" si="129"/>
        <v>2208.021069999983</v>
      </c>
      <c r="F39" s="16">
        <f t="shared" si="130"/>
        <v>5.3876940319990949E-2</v>
      </c>
      <c r="G39" s="6">
        <f t="shared" si="131"/>
        <v>231442</v>
      </c>
      <c r="H39" s="33">
        <f t="shared" si="132"/>
        <v>7.1390740937812794E-2</v>
      </c>
      <c r="I39" s="11" t="str">
        <f t="shared" si="133"/>
        <v/>
      </c>
      <c r="J39" s="12" t="str">
        <f t="shared" si="134"/>
        <v/>
      </c>
      <c r="K39" s="13" t="str">
        <f t="shared" si="135"/>
        <v/>
      </c>
      <c r="L39" s="12" t="str">
        <f t="shared" si="134"/>
        <v/>
      </c>
      <c r="M39" s="13">
        <f t="shared" si="136"/>
        <v>0</v>
      </c>
      <c r="N39" s="32" t="str">
        <f t="shared" si="137"/>
        <v/>
      </c>
      <c r="O39" s="59" t="str">
        <f t="shared" si="138"/>
        <v/>
      </c>
      <c r="P39" s="16" t="str">
        <f t="shared" si="139"/>
        <v/>
      </c>
      <c r="Q39" s="6" t="str">
        <f t="shared" si="140"/>
        <v/>
      </c>
      <c r="R39" s="16" t="str">
        <f t="shared" si="141"/>
        <v/>
      </c>
      <c r="S39" s="6">
        <f t="shared" si="142"/>
        <v>0</v>
      </c>
      <c r="T39" s="33" t="str">
        <f t="shared" si="143"/>
        <v/>
      </c>
      <c r="U39" s="11" t="str">
        <f t="shared" si="144"/>
        <v/>
      </c>
      <c r="V39" s="12" t="str">
        <f t="shared" si="145"/>
        <v/>
      </c>
      <c r="W39" s="13" t="str">
        <f t="shared" si="146"/>
        <v/>
      </c>
      <c r="X39" s="12" t="str">
        <f t="shared" si="147"/>
        <v/>
      </c>
      <c r="Y39" s="13">
        <f t="shared" si="148"/>
        <v>0</v>
      </c>
      <c r="Z39" s="32" t="str">
        <f t="shared" si="149"/>
        <v/>
      </c>
      <c r="AA39" s="7"/>
    </row>
    <row r="40" spans="1:27">
      <c r="A40" s="41"/>
      <c r="B40" s="15" t="s">
        <v>16</v>
      </c>
      <c r="C40" s="28">
        <f t="shared" si="129"/>
        <v>482.3611599999997</v>
      </c>
      <c r="D40" s="16">
        <f t="shared" si="130"/>
        <v>1.154856881890118E-2</v>
      </c>
      <c r="E40" s="6">
        <f t="shared" si="129"/>
        <v>482.3611599999997</v>
      </c>
      <c r="F40" s="16">
        <f t="shared" si="130"/>
        <v>1.1769880180537312E-2</v>
      </c>
      <c r="G40" s="6">
        <f t="shared" si="131"/>
        <v>29747</v>
      </c>
      <c r="H40" s="33">
        <f t="shared" si="132"/>
        <v>9.1757778219904648E-3</v>
      </c>
      <c r="I40" s="11" t="str">
        <f t="shared" si="133"/>
        <v/>
      </c>
      <c r="J40" s="12" t="str">
        <f t="shared" si="134"/>
        <v/>
      </c>
      <c r="K40" s="13" t="str">
        <f t="shared" si="135"/>
        <v/>
      </c>
      <c r="L40" s="12" t="str">
        <f t="shared" si="134"/>
        <v/>
      </c>
      <c r="M40" s="13">
        <f t="shared" si="136"/>
        <v>0</v>
      </c>
      <c r="N40" s="32" t="str">
        <f t="shared" si="137"/>
        <v/>
      </c>
      <c r="O40" s="59" t="str">
        <f t="shared" si="138"/>
        <v/>
      </c>
      <c r="P40" s="16" t="str">
        <f t="shared" si="139"/>
        <v/>
      </c>
      <c r="Q40" s="6" t="str">
        <f t="shared" si="140"/>
        <v/>
      </c>
      <c r="R40" s="16" t="str">
        <f t="shared" si="141"/>
        <v/>
      </c>
      <c r="S40" s="6">
        <f t="shared" si="142"/>
        <v>0</v>
      </c>
      <c r="T40" s="33" t="str">
        <f t="shared" si="143"/>
        <v/>
      </c>
      <c r="U40" s="11" t="str">
        <f t="shared" si="144"/>
        <v/>
      </c>
      <c r="V40" s="12" t="str">
        <f t="shared" si="145"/>
        <v/>
      </c>
      <c r="W40" s="13" t="str">
        <f t="shared" si="146"/>
        <v/>
      </c>
      <c r="X40" s="12" t="str">
        <f t="shared" si="147"/>
        <v/>
      </c>
      <c r="Y40" s="13">
        <f t="shared" si="148"/>
        <v>0</v>
      </c>
      <c r="Z40" s="32" t="str">
        <f t="shared" si="149"/>
        <v/>
      </c>
      <c r="AA40" s="7"/>
    </row>
    <row r="41" spans="1:27">
      <c r="A41" s="41"/>
      <c r="B41" s="15" t="s">
        <v>17</v>
      </c>
      <c r="C41" s="28">
        <f t="shared" si="129"/>
        <v>2017.2427440000047</v>
      </c>
      <c r="D41" s="16">
        <f t="shared" si="130"/>
        <v>4.8296315262018864E-2</v>
      </c>
      <c r="E41" s="6">
        <f t="shared" si="129"/>
        <v>1978.7162640000033</v>
      </c>
      <c r="F41" s="16">
        <f t="shared" si="130"/>
        <v>4.8281775710466594E-2</v>
      </c>
      <c r="G41" s="6">
        <f t="shared" si="131"/>
        <v>115758</v>
      </c>
      <c r="H41" s="33">
        <f t="shared" si="132"/>
        <v>3.570678351154645E-2</v>
      </c>
      <c r="I41" s="11" t="str">
        <f t="shared" si="133"/>
        <v/>
      </c>
      <c r="J41" s="12" t="str">
        <f t="shared" si="134"/>
        <v/>
      </c>
      <c r="K41" s="13" t="str">
        <f t="shared" si="135"/>
        <v/>
      </c>
      <c r="L41" s="12" t="str">
        <f t="shared" si="134"/>
        <v/>
      </c>
      <c r="M41" s="13">
        <f t="shared" si="136"/>
        <v>0</v>
      </c>
      <c r="N41" s="32" t="str">
        <f t="shared" si="137"/>
        <v/>
      </c>
      <c r="O41" s="59" t="str">
        <f t="shared" si="138"/>
        <v/>
      </c>
      <c r="P41" s="16" t="str">
        <f t="shared" si="139"/>
        <v/>
      </c>
      <c r="Q41" s="6" t="str">
        <f t="shared" si="140"/>
        <v/>
      </c>
      <c r="R41" s="16" t="str">
        <f t="shared" si="141"/>
        <v/>
      </c>
      <c r="S41" s="6">
        <f t="shared" si="142"/>
        <v>0</v>
      </c>
      <c r="T41" s="33" t="str">
        <f t="shared" si="143"/>
        <v/>
      </c>
      <c r="U41" s="11" t="str">
        <f t="shared" si="144"/>
        <v/>
      </c>
      <c r="V41" s="12" t="str">
        <f t="shared" si="145"/>
        <v/>
      </c>
      <c r="W41" s="13" t="str">
        <f t="shared" si="146"/>
        <v/>
      </c>
      <c r="X41" s="12" t="str">
        <f t="shared" si="147"/>
        <v/>
      </c>
      <c r="Y41" s="13">
        <f t="shared" si="148"/>
        <v>0</v>
      </c>
      <c r="Z41" s="32" t="str">
        <f t="shared" si="149"/>
        <v/>
      </c>
      <c r="AA41" s="7"/>
    </row>
    <row r="42" spans="1:27">
      <c r="A42" s="41"/>
      <c r="B42" s="15" t="s">
        <v>18</v>
      </c>
      <c r="C42" s="28">
        <f t="shared" si="129"/>
        <v>104.76016333999792</v>
      </c>
      <c r="D42" s="16">
        <f t="shared" si="130"/>
        <v>2.5081413184496345E-3</v>
      </c>
      <c r="E42" s="6">
        <f t="shared" si="129"/>
        <v>1363.7108856900004</v>
      </c>
      <c r="F42" s="16">
        <f t="shared" si="130"/>
        <v>3.3275302939950076E-2</v>
      </c>
      <c r="G42" s="6">
        <f t="shared" si="131"/>
        <v>71710</v>
      </c>
      <c r="H42" s="33">
        <f t="shared" si="132"/>
        <v>2.2119710478869677E-2</v>
      </c>
      <c r="I42" s="11" t="str">
        <f t="shared" si="133"/>
        <v/>
      </c>
      <c r="J42" s="12" t="str">
        <f t="shared" si="134"/>
        <v/>
      </c>
      <c r="K42" s="13" t="str">
        <f t="shared" si="135"/>
        <v/>
      </c>
      <c r="L42" s="12" t="str">
        <f t="shared" si="134"/>
        <v/>
      </c>
      <c r="M42" s="13">
        <f t="shared" si="136"/>
        <v>0</v>
      </c>
      <c r="N42" s="32" t="str">
        <f t="shared" si="137"/>
        <v/>
      </c>
      <c r="O42" s="59" t="str">
        <f t="shared" si="138"/>
        <v/>
      </c>
      <c r="P42" s="16" t="str">
        <f t="shared" si="139"/>
        <v/>
      </c>
      <c r="Q42" s="6" t="str">
        <f t="shared" si="140"/>
        <v/>
      </c>
      <c r="R42" s="16" t="str">
        <f t="shared" si="141"/>
        <v/>
      </c>
      <c r="S42" s="6">
        <f t="shared" si="142"/>
        <v>0</v>
      </c>
      <c r="T42" s="33" t="str">
        <f t="shared" si="143"/>
        <v/>
      </c>
      <c r="U42" s="11" t="str">
        <f t="shared" si="144"/>
        <v/>
      </c>
      <c r="V42" s="12" t="str">
        <f t="shared" si="145"/>
        <v/>
      </c>
      <c r="W42" s="13" t="str">
        <f t="shared" si="146"/>
        <v/>
      </c>
      <c r="X42" s="12" t="str">
        <f t="shared" si="147"/>
        <v/>
      </c>
      <c r="Y42" s="13">
        <f t="shared" si="148"/>
        <v>0</v>
      </c>
      <c r="Z42" s="32" t="str">
        <f t="shared" si="149"/>
        <v/>
      </c>
      <c r="AA42" s="7"/>
    </row>
    <row r="43" spans="1:27">
      <c r="A43" s="41"/>
      <c r="B43" s="15" t="s">
        <v>19</v>
      </c>
      <c r="C43" s="28">
        <f t="shared" si="129"/>
        <v>5.6439999999952306E-2</v>
      </c>
      <c r="D43" s="16">
        <f t="shared" si="130"/>
        <v>1.3512721964144712E-6</v>
      </c>
      <c r="E43" s="6">
        <f t="shared" si="129"/>
        <v>-205</v>
      </c>
      <c r="F43" s="16">
        <f t="shared" si="130"/>
        <v>-5.0021138455885435E-3</v>
      </c>
      <c r="G43" s="6">
        <f t="shared" si="131"/>
        <v>996</v>
      </c>
      <c r="H43" s="33">
        <f t="shared" si="132"/>
        <v>3.0722676944574254E-4</v>
      </c>
      <c r="I43" s="11" t="str">
        <f t="shared" si="133"/>
        <v/>
      </c>
      <c r="J43" s="12" t="str">
        <f t="shared" si="134"/>
        <v/>
      </c>
      <c r="K43" s="13" t="str">
        <f t="shared" si="135"/>
        <v/>
      </c>
      <c r="L43" s="12" t="str">
        <f t="shared" si="134"/>
        <v/>
      </c>
      <c r="M43" s="13">
        <f t="shared" si="136"/>
        <v>0</v>
      </c>
      <c r="N43" s="32" t="str">
        <f t="shared" si="137"/>
        <v/>
      </c>
      <c r="O43" s="59" t="str">
        <f t="shared" si="138"/>
        <v/>
      </c>
      <c r="P43" s="16" t="str">
        <f t="shared" si="139"/>
        <v/>
      </c>
      <c r="Q43" s="6" t="str">
        <f t="shared" si="140"/>
        <v/>
      </c>
      <c r="R43" s="16" t="str">
        <f t="shared" si="141"/>
        <v/>
      </c>
      <c r="S43" s="6">
        <f t="shared" si="142"/>
        <v>0</v>
      </c>
      <c r="T43" s="33" t="str">
        <f t="shared" si="143"/>
        <v/>
      </c>
      <c r="U43" s="11" t="str">
        <f t="shared" si="144"/>
        <v/>
      </c>
      <c r="V43" s="12" t="str">
        <f t="shared" si="145"/>
        <v/>
      </c>
      <c r="W43" s="13" t="str">
        <f t="shared" si="146"/>
        <v/>
      </c>
      <c r="X43" s="12" t="str">
        <f t="shared" si="147"/>
        <v/>
      </c>
      <c r="Y43" s="13">
        <f t="shared" si="148"/>
        <v>0</v>
      </c>
      <c r="Z43" s="32" t="str">
        <f t="shared" si="149"/>
        <v/>
      </c>
      <c r="AA43" s="7"/>
    </row>
    <row r="44" spans="1:27">
      <c r="A44" s="41"/>
      <c r="B44" s="15" t="s">
        <v>20</v>
      </c>
      <c r="C44" s="28">
        <f t="shared" si="129"/>
        <v>1757.6432000000002</v>
      </c>
      <c r="D44" s="16">
        <f t="shared" si="130"/>
        <v>4.2081048677869722E-2</v>
      </c>
      <c r="E44" s="6">
        <f t="shared" si="129"/>
        <v>1757.6432000000002</v>
      </c>
      <c r="F44" s="16">
        <f t="shared" si="130"/>
        <v>4.2887470177192945E-2</v>
      </c>
      <c r="G44" s="6">
        <f t="shared" si="131"/>
        <v>144073</v>
      </c>
      <c r="H44" s="33">
        <f t="shared" si="132"/>
        <v>4.4440845737305688E-2</v>
      </c>
      <c r="I44" s="11" t="str">
        <f t="shared" si="133"/>
        <v/>
      </c>
      <c r="J44" s="12" t="str">
        <f t="shared" si="134"/>
        <v/>
      </c>
      <c r="K44" s="13" t="str">
        <f t="shared" si="135"/>
        <v/>
      </c>
      <c r="L44" s="12" t="str">
        <f t="shared" si="134"/>
        <v/>
      </c>
      <c r="M44" s="13">
        <f t="shared" si="136"/>
        <v>0</v>
      </c>
      <c r="N44" s="32" t="str">
        <f t="shared" si="137"/>
        <v/>
      </c>
      <c r="O44" s="59" t="str">
        <f t="shared" si="138"/>
        <v/>
      </c>
      <c r="P44" s="16" t="str">
        <f t="shared" si="139"/>
        <v/>
      </c>
      <c r="Q44" s="6" t="str">
        <f t="shared" si="140"/>
        <v/>
      </c>
      <c r="R44" s="16" t="str">
        <f t="shared" si="141"/>
        <v/>
      </c>
      <c r="S44" s="6">
        <f t="shared" si="142"/>
        <v>0</v>
      </c>
      <c r="T44" s="33" t="str">
        <f t="shared" si="143"/>
        <v/>
      </c>
      <c r="U44" s="11" t="str">
        <f t="shared" si="144"/>
        <v/>
      </c>
      <c r="V44" s="12" t="str">
        <f t="shared" si="145"/>
        <v/>
      </c>
      <c r="W44" s="13" t="str">
        <f t="shared" si="146"/>
        <v/>
      </c>
      <c r="X44" s="12" t="str">
        <f t="shared" si="147"/>
        <v/>
      </c>
      <c r="Y44" s="13">
        <f t="shared" si="148"/>
        <v>0</v>
      </c>
      <c r="Z44" s="32" t="str">
        <f t="shared" si="149"/>
        <v/>
      </c>
      <c r="AA44" s="7"/>
    </row>
    <row r="45" spans="1:27">
      <c r="A45" s="41"/>
      <c r="B45" s="15" t="s">
        <v>21</v>
      </c>
      <c r="C45" s="28">
        <f t="shared" si="129"/>
        <v>0</v>
      </c>
      <c r="D45" s="16">
        <f t="shared" si="130"/>
        <v>0</v>
      </c>
      <c r="E45" s="6">
        <f t="shared" si="129"/>
        <v>0</v>
      </c>
      <c r="F45" s="16">
        <f t="shared" si="130"/>
        <v>0</v>
      </c>
      <c r="G45" s="6">
        <f t="shared" si="131"/>
        <v>0</v>
      </c>
      <c r="H45" s="33">
        <f t="shared" si="132"/>
        <v>0</v>
      </c>
      <c r="I45" s="11" t="str">
        <f t="shared" si="133"/>
        <v/>
      </c>
      <c r="J45" s="12" t="str">
        <f t="shared" si="134"/>
        <v/>
      </c>
      <c r="K45" s="13" t="str">
        <f t="shared" si="135"/>
        <v/>
      </c>
      <c r="L45" s="12" t="str">
        <f t="shared" si="134"/>
        <v/>
      </c>
      <c r="M45" s="13">
        <f t="shared" si="136"/>
        <v>0</v>
      </c>
      <c r="N45" s="32" t="str">
        <f t="shared" si="137"/>
        <v/>
      </c>
      <c r="O45" s="59" t="str">
        <f t="shared" si="138"/>
        <v/>
      </c>
      <c r="P45" s="16" t="str">
        <f t="shared" si="139"/>
        <v/>
      </c>
      <c r="Q45" s="6" t="str">
        <f t="shared" si="140"/>
        <v/>
      </c>
      <c r="R45" s="16" t="str">
        <f t="shared" si="141"/>
        <v/>
      </c>
      <c r="S45" s="6">
        <f t="shared" si="142"/>
        <v>0</v>
      </c>
      <c r="T45" s="33" t="str">
        <f t="shared" si="143"/>
        <v/>
      </c>
      <c r="U45" s="11" t="str">
        <f t="shared" si="144"/>
        <v/>
      </c>
      <c r="V45" s="12" t="str">
        <f t="shared" si="145"/>
        <v/>
      </c>
      <c r="W45" s="13" t="str">
        <f t="shared" si="146"/>
        <v/>
      </c>
      <c r="X45" s="12" t="str">
        <f t="shared" si="147"/>
        <v/>
      </c>
      <c r="Y45" s="13">
        <f t="shared" si="148"/>
        <v>0</v>
      </c>
      <c r="Z45" s="32" t="str">
        <f t="shared" si="149"/>
        <v/>
      </c>
      <c r="AA45" s="7"/>
    </row>
    <row r="46" spans="1:27">
      <c r="A46" s="41"/>
      <c r="B46" s="15" t="s">
        <v>22</v>
      </c>
      <c r="C46" s="28">
        <f t="shared" si="129"/>
        <v>-1365.8664699999993</v>
      </c>
      <c r="D46" s="16">
        <f t="shared" si="130"/>
        <v>-3.2701229357323516E-2</v>
      </c>
      <c r="E46" s="6">
        <f t="shared" si="129"/>
        <v>-1365.8664699999993</v>
      </c>
      <c r="F46" s="16">
        <f t="shared" si="130"/>
        <v>-3.3327900394205585E-2</v>
      </c>
      <c r="G46" s="6">
        <f t="shared" si="131"/>
        <v>10869</v>
      </c>
      <c r="H46" s="33">
        <f t="shared" si="132"/>
        <v>3.3526583906684495E-3</v>
      </c>
      <c r="I46" s="11" t="str">
        <f t="shared" si="133"/>
        <v/>
      </c>
      <c r="J46" s="12" t="str">
        <f t="shared" si="134"/>
        <v/>
      </c>
      <c r="K46" s="13" t="str">
        <f t="shared" si="135"/>
        <v/>
      </c>
      <c r="L46" s="12" t="str">
        <f t="shared" si="134"/>
        <v/>
      </c>
      <c r="M46" s="13">
        <f t="shared" si="136"/>
        <v>0</v>
      </c>
      <c r="N46" s="32" t="str">
        <f t="shared" si="137"/>
        <v/>
      </c>
      <c r="O46" s="59" t="str">
        <f t="shared" si="138"/>
        <v/>
      </c>
      <c r="P46" s="16" t="str">
        <f t="shared" si="139"/>
        <v/>
      </c>
      <c r="Q46" s="6" t="str">
        <f t="shared" si="140"/>
        <v/>
      </c>
      <c r="R46" s="16" t="str">
        <f t="shared" si="141"/>
        <v/>
      </c>
      <c r="S46" s="6">
        <f t="shared" si="142"/>
        <v>0</v>
      </c>
      <c r="T46" s="33" t="str">
        <f t="shared" si="143"/>
        <v/>
      </c>
      <c r="U46" s="11" t="str">
        <f t="shared" si="144"/>
        <v/>
      </c>
      <c r="V46" s="12" t="str">
        <f t="shared" si="145"/>
        <v/>
      </c>
      <c r="W46" s="13" t="str">
        <f t="shared" si="146"/>
        <v/>
      </c>
      <c r="X46" s="12" t="str">
        <f t="shared" si="147"/>
        <v/>
      </c>
      <c r="Y46" s="13">
        <f t="shared" si="148"/>
        <v>0</v>
      </c>
      <c r="Z46" s="32" t="str">
        <f t="shared" si="149"/>
        <v/>
      </c>
      <c r="AA46" s="7"/>
    </row>
    <row r="47" spans="1:27">
      <c r="A47" s="41"/>
      <c r="B47" s="15" t="s">
        <v>23</v>
      </c>
      <c r="C47" s="28">
        <f t="shared" si="129"/>
        <v>17</v>
      </c>
      <c r="D47" s="16">
        <f t="shared" si="130"/>
        <v>4.070096977155461E-4</v>
      </c>
      <c r="E47" s="6">
        <f t="shared" si="129"/>
        <v>17</v>
      </c>
      <c r="F47" s="16">
        <f t="shared" si="130"/>
        <v>4.1480944085368405E-4</v>
      </c>
      <c r="G47" s="6">
        <f t="shared" si="131"/>
        <v>14295</v>
      </c>
      <c r="H47" s="33">
        <f t="shared" si="132"/>
        <v>4.4094444470149496E-3</v>
      </c>
      <c r="I47" s="11" t="str">
        <f t="shared" si="133"/>
        <v/>
      </c>
      <c r="J47" s="12" t="str">
        <f t="shared" si="134"/>
        <v/>
      </c>
      <c r="K47" s="13" t="str">
        <f t="shared" si="135"/>
        <v/>
      </c>
      <c r="L47" s="12" t="str">
        <f t="shared" si="134"/>
        <v/>
      </c>
      <c r="M47" s="13">
        <f t="shared" si="136"/>
        <v>0</v>
      </c>
      <c r="N47" s="32" t="str">
        <f t="shared" si="137"/>
        <v/>
      </c>
      <c r="O47" s="59" t="str">
        <f t="shared" si="138"/>
        <v/>
      </c>
      <c r="P47" s="16" t="str">
        <f t="shared" si="139"/>
        <v/>
      </c>
      <c r="Q47" s="6" t="str">
        <f t="shared" si="140"/>
        <v/>
      </c>
      <c r="R47" s="16" t="str">
        <f t="shared" si="141"/>
        <v/>
      </c>
      <c r="S47" s="6">
        <f t="shared" si="142"/>
        <v>0</v>
      </c>
      <c r="T47" s="33" t="str">
        <f t="shared" si="143"/>
        <v/>
      </c>
      <c r="U47" s="11" t="str">
        <f t="shared" si="144"/>
        <v/>
      </c>
      <c r="V47" s="12" t="str">
        <f t="shared" si="145"/>
        <v/>
      </c>
      <c r="W47" s="13" t="str">
        <f t="shared" si="146"/>
        <v/>
      </c>
      <c r="X47" s="12" t="str">
        <f t="shared" si="147"/>
        <v/>
      </c>
      <c r="Y47" s="13">
        <f t="shared" si="148"/>
        <v>0</v>
      </c>
      <c r="Z47" s="32" t="str">
        <f t="shared" si="149"/>
        <v/>
      </c>
      <c r="AA47" s="7"/>
    </row>
    <row r="48" spans="1:27">
      <c r="A48" s="41"/>
      <c r="B48" s="15" t="s">
        <v>24</v>
      </c>
      <c r="C48" s="28">
        <f t="shared" si="129"/>
        <v>1871.4387814699996</v>
      </c>
      <c r="D48" s="16">
        <f t="shared" si="130"/>
        <v>4.4805513690544384E-2</v>
      </c>
      <c r="E48" s="6">
        <f t="shared" si="129"/>
        <v>1871.4387814699996</v>
      </c>
      <c r="F48" s="16">
        <f t="shared" si="130"/>
        <v>4.5664145560792374E-2</v>
      </c>
      <c r="G48" s="6">
        <f t="shared" si="131"/>
        <v>177278</v>
      </c>
      <c r="H48" s="33">
        <f t="shared" si="132"/>
        <v>5.468328035522324E-2</v>
      </c>
      <c r="I48" s="11" t="str">
        <f t="shared" si="133"/>
        <v/>
      </c>
      <c r="J48" s="12" t="str">
        <f t="shared" si="134"/>
        <v/>
      </c>
      <c r="K48" s="13" t="str">
        <f t="shared" si="135"/>
        <v/>
      </c>
      <c r="L48" s="12" t="str">
        <f t="shared" si="134"/>
        <v/>
      </c>
      <c r="M48" s="13">
        <f t="shared" si="136"/>
        <v>0</v>
      </c>
      <c r="N48" s="32" t="str">
        <f t="shared" si="137"/>
        <v/>
      </c>
      <c r="O48" s="59" t="str">
        <f t="shared" si="138"/>
        <v/>
      </c>
      <c r="P48" s="16" t="str">
        <f t="shared" si="139"/>
        <v/>
      </c>
      <c r="Q48" s="6" t="str">
        <f t="shared" si="140"/>
        <v/>
      </c>
      <c r="R48" s="16" t="str">
        <f t="shared" si="141"/>
        <v/>
      </c>
      <c r="S48" s="6">
        <f t="shared" si="142"/>
        <v>0</v>
      </c>
      <c r="T48" s="33" t="str">
        <f t="shared" si="143"/>
        <v/>
      </c>
      <c r="U48" s="11" t="str">
        <f t="shared" si="144"/>
        <v/>
      </c>
      <c r="V48" s="12" t="str">
        <f t="shared" si="145"/>
        <v/>
      </c>
      <c r="W48" s="13" t="str">
        <f t="shared" si="146"/>
        <v/>
      </c>
      <c r="X48" s="12" t="str">
        <f t="shared" si="147"/>
        <v/>
      </c>
      <c r="Y48" s="13">
        <f t="shared" si="148"/>
        <v>0</v>
      </c>
      <c r="Z48" s="32" t="str">
        <f t="shared" si="149"/>
        <v/>
      </c>
      <c r="AA48" s="7"/>
    </row>
    <row r="49" spans="1:27">
      <c r="A49" s="41"/>
      <c r="B49" s="15" t="s">
        <v>25</v>
      </c>
      <c r="C49" s="28">
        <f t="shared" si="129"/>
        <v>9054.9979999999996</v>
      </c>
      <c r="D49" s="16">
        <f t="shared" si="130"/>
        <v>0.21679247051734554</v>
      </c>
      <c r="E49" s="6">
        <f t="shared" si="129"/>
        <v>9054.9979999999996</v>
      </c>
      <c r="F49" s="16">
        <f t="shared" si="130"/>
        <v>0.22094697984183689</v>
      </c>
      <c r="G49" s="6">
        <f t="shared" si="131"/>
        <v>958293</v>
      </c>
      <c r="H49" s="33">
        <f t="shared" si="132"/>
        <v>0.29559564515308129</v>
      </c>
      <c r="I49" s="11" t="str">
        <f t="shared" si="133"/>
        <v/>
      </c>
      <c r="J49" s="12" t="str">
        <f t="shared" si="134"/>
        <v/>
      </c>
      <c r="K49" s="13" t="str">
        <f t="shared" si="135"/>
        <v/>
      </c>
      <c r="L49" s="12" t="str">
        <f t="shared" si="134"/>
        <v/>
      </c>
      <c r="M49" s="13">
        <f t="shared" si="136"/>
        <v>0</v>
      </c>
      <c r="N49" s="32" t="str">
        <f t="shared" si="137"/>
        <v/>
      </c>
      <c r="O49" s="59" t="str">
        <f t="shared" si="138"/>
        <v/>
      </c>
      <c r="P49" s="16" t="str">
        <f t="shared" si="139"/>
        <v/>
      </c>
      <c r="Q49" s="6" t="str">
        <f t="shared" si="140"/>
        <v/>
      </c>
      <c r="R49" s="16" t="str">
        <f t="shared" si="141"/>
        <v/>
      </c>
      <c r="S49" s="6">
        <f t="shared" si="142"/>
        <v>0</v>
      </c>
      <c r="T49" s="33" t="str">
        <f t="shared" si="143"/>
        <v/>
      </c>
      <c r="U49" s="11" t="str">
        <f t="shared" si="144"/>
        <v/>
      </c>
      <c r="V49" s="12" t="str">
        <f t="shared" si="145"/>
        <v/>
      </c>
      <c r="W49" s="13" t="str">
        <f t="shared" si="146"/>
        <v/>
      </c>
      <c r="X49" s="12" t="str">
        <f t="shared" si="147"/>
        <v/>
      </c>
      <c r="Y49" s="13">
        <f t="shared" si="148"/>
        <v>0</v>
      </c>
      <c r="Z49" s="32" t="str">
        <f t="shared" si="149"/>
        <v/>
      </c>
      <c r="AA49" s="7"/>
    </row>
    <row r="50" spans="1:27">
      <c r="A50" s="41"/>
      <c r="B50" s="15" t="s">
        <v>26</v>
      </c>
      <c r="C50" s="28">
        <f t="shared" si="129"/>
        <v>0</v>
      </c>
      <c r="D50" s="16">
        <f t="shared" si="130"/>
        <v>0</v>
      </c>
      <c r="E50" s="6">
        <f t="shared" si="129"/>
        <v>0</v>
      </c>
      <c r="F50" s="16">
        <f t="shared" si="130"/>
        <v>0</v>
      </c>
      <c r="G50" s="6">
        <f t="shared" si="131"/>
        <v>0</v>
      </c>
      <c r="H50" s="33">
        <f t="shared" si="132"/>
        <v>0</v>
      </c>
      <c r="I50" s="11" t="str">
        <f t="shared" si="133"/>
        <v/>
      </c>
      <c r="J50" s="12" t="str">
        <f t="shared" si="134"/>
        <v/>
      </c>
      <c r="K50" s="13" t="str">
        <f t="shared" si="135"/>
        <v/>
      </c>
      <c r="L50" s="12" t="str">
        <f t="shared" si="134"/>
        <v/>
      </c>
      <c r="M50" s="13">
        <f t="shared" si="136"/>
        <v>0</v>
      </c>
      <c r="N50" s="32" t="str">
        <f t="shared" si="137"/>
        <v/>
      </c>
      <c r="O50" s="59" t="str">
        <f t="shared" si="138"/>
        <v/>
      </c>
      <c r="P50" s="16" t="str">
        <f t="shared" si="139"/>
        <v/>
      </c>
      <c r="Q50" s="6" t="str">
        <f t="shared" si="140"/>
        <v/>
      </c>
      <c r="R50" s="16" t="str">
        <f t="shared" si="141"/>
        <v/>
      </c>
      <c r="S50" s="6">
        <f t="shared" si="142"/>
        <v>0</v>
      </c>
      <c r="T50" s="33" t="str">
        <f t="shared" si="143"/>
        <v/>
      </c>
      <c r="U50" s="11" t="str">
        <f t="shared" si="144"/>
        <v/>
      </c>
      <c r="V50" s="12" t="str">
        <f t="shared" si="145"/>
        <v/>
      </c>
      <c r="W50" s="13" t="str">
        <f t="shared" si="146"/>
        <v/>
      </c>
      <c r="X50" s="12" t="str">
        <f t="shared" si="147"/>
        <v/>
      </c>
      <c r="Y50" s="13">
        <f t="shared" si="148"/>
        <v>0</v>
      </c>
      <c r="Z50" s="32" t="str">
        <f t="shared" si="149"/>
        <v/>
      </c>
      <c r="AA50" s="7"/>
    </row>
    <row r="51" spans="1:27">
      <c r="A51" s="41"/>
      <c r="B51" s="17" t="s">
        <v>27</v>
      </c>
      <c r="C51" s="18">
        <f>SUM(C36:C50)</f>
        <v>41768.046548809958</v>
      </c>
      <c r="D51" s="19">
        <f t="shared" si="130"/>
        <v>1</v>
      </c>
      <c r="E51" s="23">
        <f>SUM(E36:E50)</f>
        <v>40982.67379115997</v>
      </c>
      <c r="F51" s="19">
        <f t="shared" si="130"/>
        <v>1</v>
      </c>
      <c r="G51" s="23">
        <f>SUM(G36:G50)</f>
        <v>3241905</v>
      </c>
      <c r="H51" s="34">
        <f t="shared" si="132"/>
        <v>1</v>
      </c>
      <c r="I51" s="20">
        <f>SUM(I36:I50)</f>
        <v>0</v>
      </c>
      <c r="J51" s="21" t="str">
        <f t="shared" si="134"/>
        <v/>
      </c>
      <c r="K51" s="22">
        <f>SUM(K36:K50)</f>
        <v>0</v>
      </c>
      <c r="L51" s="21" t="str">
        <f t="shared" si="134"/>
        <v/>
      </c>
      <c r="M51" s="22">
        <f>SUM(M36:M50)</f>
        <v>0</v>
      </c>
      <c r="N51" s="35" t="str">
        <f t="shared" si="137"/>
        <v/>
      </c>
      <c r="O51" s="29">
        <f>SUM(O36:O50)</f>
        <v>0</v>
      </c>
      <c r="P51" s="19" t="str">
        <f t="shared" si="139"/>
        <v/>
      </c>
      <c r="Q51" s="23">
        <f>SUM(Q36:Q50)</f>
        <v>0</v>
      </c>
      <c r="R51" s="19" t="str">
        <f t="shared" si="141"/>
        <v/>
      </c>
      <c r="S51" s="23">
        <f>SUM(S36:S50)</f>
        <v>0</v>
      </c>
      <c r="T51" s="34" t="str">
        <f t="shared" si="143"/>
        <v/>
      </c>
      <c r="U51" s="20">
        <f>SUM(U36:U50)</f>
        <v>0</v>
      </c>
      <c r="V51" s="21" t="str">
        <f t="shared" si="145"/>
        <v/>
      </c>
      <c r="W51" s="22">
        <f>SUM(W36:W50)</f>
        <v>0</v>
      </c>
      <c r="X51" s="21" t="str">
        <f t="shared" si="147"/>
        <v/>
      </c>
      <c r="Y51" s="22">
        <f>SUM(Y36:Y50)</f>
        <v>0</v>
      </c>
      <c r="Z51" s="35" t="str">
        <f t="shared" si="149"/>
        <v/>
      </c>
      <c r="AA51" s="7"/>
    </row>
    <row r="52" spans="1:27">
      <c r="A52" s="41"/>
      <c r="B52" s="7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6"/>
      <c r="Z52" s="25"/>
      <c r="AA52" s="7"/>
    </row>
    <row r="53" spans="1:27">
      <c r="A53" s="41"/>
      <c r="B53" s="10" t="s">
        <v>28</v>
      </c>
      <c r="C53" s="27">
        <f t="shared" ref="C53:E54" si="150">C25</f>
        <v>35145.927080447975</v>
      </c>
      <c r="D53" s="9">
        <f>IFERROR(C53/C$55,"")</f>
        <v>0.84145489158504416</v>
      </c>
      <c r="E53" s="5">
        <f t="shared" si="150"/>
        <v>31989.049340447978</v>
      </c>
      <c r="F53" s="9">
        <f>IFERROR(E53/E$55,"")</f>
        <v>0.78055056884424323</v>
      </c>
      <c r="G53" s="5">
        <f t="shared" ref="G53:G54" si="151">G25</f>
        <v>3079797</v>
      </c>
      <c r="H53" s="31">
        <f>IFERROR(G53/G$55,"")</f>
        <v>0.94999606712719831</v>
      </c>
      <c r="I53" s="54" t="str">
        <f t="shared" ref="I53:I54" si="152">IF(I$23=0,"",I25+C53)</f>
        <v/>
      </c>
      <c r="J53" s="55" t="str">
        <f>IFERROR(I53/I$55,"")</f>
        <v/>
      </c>
      <c r="K53" s="56" t="str">
        <f t="shared" ref="K53:K54" si="153">IF(K$23=0,"",K25+E53)</f>
        <v/>
      </c>
      <c r="L53" s="55" t="str">
        <f>IFERROR(K53/K$55,"")</f>
        <v/>
      </c>
      <c r="M53" s="56">
        <f t="shared" ref="M53:M54" si="154">M25</f>
        <v>0</v>
      </c>
      <c r="N53" s="57" t="str">
        <f>IFERROR(M53/M$55,"")</f>
        <v/>
      </c>
      <c r="O53" s="27" t="str">
        <f t="shared" ref="O53:O54" si="155">IF(O$23=0,"",O25+I53)</f>
        <v/>
      </c>
      <c r="P53" s="9" t="str">
        <f>IFERROR(O53/O$55,"")</f>
        <v/>
      </c>
      <c r="Q53" s="5" t="str">
        <f t="shared" ref="Q53:Q54" si="156">IF(Q$23=0,"",Q25+K53)</f>
        <v/>
      </c>
      <c r="R53" s="9" t="str">
        <f>IFERROR(Q53/Q$55,"")</f>
        <v/>
      </c>
      <c r="S53" s="5">
        <f t="shared" ref="S53:S54" si="157">S25</f>
        <v>0</v>
      </c>
      <c r="T53" s="31" t="str">
        <f>IFERROR(S53/S$55,"")</f>
        <v/>
      </c>
      <c r="U53" s="54" t="str">
        <f t="shared" ref="U53:U54" si="158">IF(U$23=0,"",U25+O53)</f>
        <v/>
      </c>
      <c r="V53" s="55" t="str">
        <f>IFERROR(U53/U$55,"")</f>
        <v/>
      </c>
      <c r="W53" s="56" t="str">
        <f t="shared" ref="W53:W54" si="159">IF(W$23=0,"",W25+Q53)</f>
        <v/>
      </c>
      <c r="X53" s="55" t="str">
        <f>IFERROR(W53/W$55,"")</f>
        <v/>
      </c>
      <c r="Y53" s="56">
        <f t="shared" ref="Y53:Y54" si="160">Y25</f>
        <v>0</v>
      </c>
      <c r="Z53" s="57" t="str">
        <f>IFERROR(Y53/Y$55,"")</f>
        <v/>
      </c>
      <c r="AA53" s="7"/>
    </row>
    <row r="54" spans="1:27">
      <c r="A54" s="41"/>
      <c r="B54" s="15" t="s">
        <v>29</v>
      </c>
      <c r="C54" s="28">
        <f t="shared" si="150"/>
        <v>6622.1194683619942</v>
      </c>
      <c r="D54" s="16">
        <f t="shared" ref="D54:F55" si="161">IFERROR(C54/C$55,"")</f>
        <v>0.15854510841495573</v>
      </c>
      <c r="E54" s="6">
        <f t="shared" si="150"/>
        <v>8993.6244507119973</v>
      </c>
      <c r="F54" s="16">
        <f t="shared" si="161"/>
        <v>0.21944943115575674</v>
      </c>
      <c r="G54" s="6">
        <f t="shared" si="151"/>
        <v>162108</v>
      </c>
      <c r="H54" s="33">
        <f t="shared" ref="H54:H55" si="162">IFERROR(G54/G$55,"")</f>
        <v>5.0003932872801637E-2</v>
      </c>
      <c r="I54" s="11" t="str">
        <f t="shared" si="152"/>
        <v/>
      </c>
      <c r="J54" s="12" t="str">
        <f t="shared" ref="J54:L55" si="163">IFERROR(I54/I$55,"")</f>
        <v/>
      </c>
      <c r="K54" s="13" t="str">
        <f t="shared" si="153"/>
        <v/>
      </c>
      <c r="L54" s="12" t="str">
        <f t="shared" si="163"/>
        <v/>
      </c>
      <c r="M54" s="13">
        <f t="shared" si="154"/>
        <v>0</v>
      </c>
      <c r="N54" s="32" t="str">
        <f t="shared" ref="N54:N55" si="164">IFERROR(M54/M$55,"")</f>
        <v/>
      </c>
      <c r="O54" s="28" t="str">
        <f t="shared" si="155"/>
        <v/>
      </c>
      <c r="P54" s="16" t="str">
        <f t="shared" ref="P54:P55" si="165">IFERROR(O54/O$55,"")</f>
        <v/>
      </c>
      <c r="Q54" s="6" t="str">
        <f t="shared" si="156"/>
        <v/>
      </c>
      <c r="R54" s="16" t="str">
        <f t="shared" ref="R54:R55" si="166">IFERROR(Q54/Q$55,"")</f>
        <v/>
      </c>
      <c r="S54" s="6">
        <f t="shared" si="157"/>
        <v>0</v>
      </c>
      <c r="T54" s="33" t="str">
        <f t="shared" ref="T54:T55" si="167">IFERROR(S54/S$55,"")</f>
        <v/>
      </c>
      <c r="U54" s="11" t="str">
        <f t="shared" si="158"/>
        <v/>
      </c>
      <c r="V54" s="12" t="str">
        <f t="shared" ref="V54:V55" si="168">IFERROR(U54/U$55,"")</f>
        <v/>
      </c>
      <c r="W54" s="13" t="str">
        <f t="shared" si="159"/>
        <v/>
      </c>
      <c r="X54" s="12" t="str">
        <f t="shared" ref="X54:X55" si="169">IFERROR(W54/W$55,"")</f>
        <v/>
      </c>
      <c r="Y54" s="13">
        <f t="shared" si="160"/>
        <v>0</v>
      </c>
      <c r="Z54" s="32" t="str">
        <f t="shared" ref="Z54:Z55" si="170">IFERROR(Y54/Y$55,"")</f>
        <v/>
      </c>
      <c r="AA54" s="7"/>
    </row>
    <row r="55" spans="1:27">
      <c r="A55" s="41"/>
      <c r="B55" s="17" t="s">
        <v>27</v>
      </c>
      <c r="C55" s="29">
        <f>SUM(C53:C54)</f>
        <v>41768.046548809973</v>
      </c>
      <c r="D55" s="19">
        <f t="shared" si="161"/>
        <v>1</v>
      </c>
      <c r="E55" s="23">
        <f>SUM(E53:E54)</f>
        <v>40982.673791159978</v>
      </c>
      <c r="F55" s="19">
        <f t="shared" si="161"/>
        <v>1</v>
      </c>
      <c r="G55" s="23">
        <f>SUM(G53:G54)</f>
        <v>3241905</v>
      </c>
      <c r="H55" s="34">
        <f t="shared" si="162"/>
        <v>1</v>
      </c>
      <c r="I55" s="20">
        <f>SUM(I53:I54)</f>
        <v>0</v>
      </c>
      <c r="J55" s="21" t="str">
        <f t="shared" si="163"/>
        <v/>
      </c>
      <c r="K55" s="22">
        <f>SUM(K53:K54)</f>
        <v>0</v>
      </c>
      <c r="L55" s="21" t="str">
        <f t="shared" si="163"/>
        <v/>
      </c>
      <c r="M55" s="22">
        <f>SUM(M53:M54)</f>
        <v>0</v>
      </c>
      <c r="N55" s="35" t="str">
        <f t="shared" si="164"/>
        <v/>
      </c>
      <c r="O55" s="29">
        <f>SUM(O53:O54)</f>
        <v>0</v>
      </c>
      <c r="P55" s="19" t="str">
        <f t="shared" si="165"/>
        <v/>
      </c>
      <c r="Q55" s="23">
        <f>SUM(Q53:Q54)</f>
        <v>0</v>
      </c>
      <c r="R55" s="19" t="str">
        <f t="shared" si="166"/>
        <v/>
      </c>
      <c r="S55" s="23">
        <f>SUM(S53:S54)</f>
        <v>0</v>
      </c>
      <c r="T55" s="34" t="str">
        <f t="shared" si="167"/>
        <v/>
      </c>
      <c r="U55" s="20">
        <f>SUM(U53:U54)</f>
        <v>0</v>
      </c>
      <c r="V55" s="21" t="str">
        <f t="shared" si="168"/>
        <v/>
      </c>
      <c r="W55" s="22">
        <f>SUM(W53:W54)</f>
        <v>0</v>
      </c>
      <c r="X55" s="21" t="str">
        <f t="shared" si="169"/>
        <v/>
      </c>
      <c r="Y55" s="22">
        <f>SUM(Y53:Y54)</f>
        <v>0</v>
      </c>
      <c r="Z55" s="35" t="str">
        <f t="shared" si="170"/>
        <v/>
      </c>
      <c r="AA55" s="7"/>
    </row>
    <row r="56" spans="1:27">
      <c r="A56" s="41"/>
      <c r="B56" s="7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4"/>
      <c r="Z56" s="25"/>
      <c r="AA56" s="7"/>
    </row>
    <row r="57" spans="1:27">
      <c r="A57" s="41"/>
      <c r="B57" s="10" t="s">
        <v>30</v>
      </c>
      <c r="C57" s="27">
        <f t="shared" ref="C57:E58" si="171">C29</f>
        <v>11329.841103339966</v>
      </c>
      <c r="D57" s="9">
        <f>IFERROR(C57/C$59,"")</f>
        <v>0.27125618839032756</v>
      </c>
      <c r="E57" s="5">
        <f t="shared" si="171"/>
        <v>10544.468345689978</v>
      </c>
      <c r="F57" s="9">
        <f>IFERROR(E57/E$59,"")</f>
        <v>0.25729088344559004</v>
      </c>
      <c r="G57" s="5">
        <f t="shared" ref="G57:G58" si="172">G29</f>
        <v>863084</v>
      </c>
      <c r="H57" s="31">
        <f>IFERROR(G57/G$59,"")</f>
        <v>0.26622741875533057</v>
      </c>
      <c r="I57" s="54" t="str">
        <f t="shared" ref="I57:I58" si="173">IF(I$23=0,"",I29+C57)</f>
        <v/>
      </c>
      <c r="J57" s="55" t="str">
        <f>IFERROR(I57/I$59,"")</f>
        <v/>
      </c>
      <c r="K57" s="56" t="str">
        <f t="shared" ref="K57:K58" si="174">IF(K$23=0,"",K29+E57)</f>
        <v/>
      </c>
      <c r="L57" s="55" t="str">
        <f>IFERROR(K57/K$59,"")</f>
        <v/>
      </c>
      <c r="M57" s="56">
        <f t="shared" ref="M57:M58" si="175">M29</f>
        <v>0</v>
      </c>
      <c r="N57" s="57" t="str">
        <f>IFERROR(M57/M$59,"")</f>
        <v/>
      </c>
      <c r="O57" s="27" t="str">
        <f t="shared" ref="O57:O58" si="176">IF(O$23=0,"",O29+I57)</f>
        <v/>
      </c>
      <c r="P57" s="9" t="str">
        <f>IFERROR(O57/O$59,"")</f>
        <v/>
      </c>
      <c r="Q57" s="5" t="str">
        <f t="shared" ref="Q57:Q58" si="177">IF(Q$23=0,"",Q29+K57)</f>
        <v/>
      </c>
      <c r="R57" s="9" t="str">
        <f>IFERROR(Q57/Q$59,"")</f>
        <v/>
      </c>
      <c r="S57" s="5">
        <f t="shared" ref="S57:S58" si="178">S29</f>
        <v>0</v>
      </c>
      <c r="T57" s="31" t="str">
        <f>IFERROR(S57/S$59,"")</f>
        <v/>
      </c>
      <c r="U57" s="54" t="str">
        <f t="shared" ref="U57:U58" si="179">IF(U$23=0,"",U29+O57)</f>
        <v/>
      </c>
      <c r="V57" s="55" t="str">
        <f>IFERROR(U57/U$59,"")</f>
        <v/>
      </c>
      <c r="W57" s="56" t="str">
        <f t="shared" ref="W57:W58" si="180">IF(W$23=0,"",W29+Q57)</f>
        <v/>
      </c>
      <c r="X57" s="55" t="str">
        <f>IFERROR(W57/W$59,"")</f>
        <v/>
      </c>
      <c r="Y57" s="56">
        <f t="shared" ref="Y57:Y58" si="181">Y29</f>
        <v>0</v>
      </c>
      <c r="Z57" s="57" t="str">
        <f>IFERROR(Y57/Y$59,"")</f>
        <v/>
      </c>
      <c r="AA57" s="7"/>
    </row>
    <row r="58" spans="1:27">
      <c r="A58" s="41"/>
      <c r="B58" s="15" t="s">
        <v>31</v>
      </c>
      <c r="C58" s="28">
        <f t="shared" si="171"/>
        <v>30438.205445469997</v>
      </c>
      <c r="D58" s="16">
        <f t="shared" ref="D58:F59" si="182">IFERROR(C58/C$59,"")</f>
        <v>0.72874381160967239</v>
      </c>
      <c r="E58" s="6">
        <f t="shared" si="171"/>
        <v>30438.205445469997</v>
      </c>
      <c r="F58" s="16">
        <f t="shared" si="182"/>
        <v>0.74270911655440996</v>
      </c>
      <c r="G58" s="6">
        <f t="shared" si="172"/>
        <v>2378821</v>
      </c>
      <c r="H58" s="33">
        <f t="shared" ref="H58:H59" si="183">IFERROR(G58/G$59,"")</f>
        <v>0.73377258124466938</v>
      </c>
      <c r="I58" s="11" t="str">
        <f t="shared" si="173"/>
        <v/>
      </c>
      <c r="J58" s="12" t="str">
        <f t="shared" ref="J58:L59" si="184">IFERROR(I58/I$59,"")</f>
        <v/>
      </c>
      <c r="K58" s="13" t="str">
        <f t="shared" si="174"/>
        <v/>
      </c>
      <c r="L58" s="12" t="str">
        <f t="shared" si="184"/>
        <v/>
      </c>
      <c r="M58" s="13">
        <f t="shared" si="175"/>
        <v>0</v>
      </c>
      <c r="N58" s="32" t="str">
        <f t="shared" ref="N58:N59" si="185">IFERROR(M58/M$59,"")</f>
        <v/>
      </c>
      <c r="O58" s="28" t="str">
        <f t="shared" si="176"/>
        <v/>
      </c>
      <c r="P58" s="16" t="str">
        <f t="shared" ref="P58:P59" si="186">IFERROR(O58/O$59,"")</f>
        <v/>
      </c>
      <c r="Q58" s="6" t="str">
        <f t="shared" si="177"/>
        <v/>
      </c>
      <c r="R58" s="16" t="str">
        <f t="shared" ref="R58:R59" si="187">IFERROR(Q58/Q$59,"")</f>
        <v/>
      </c>
      <c r="S58" s="6">
        <f t="shared" si="178"/>
        <v>0</v>
      </c>
      <c r="T58" s="33" t="str">
        <f t="shared" ref="T58:T59" si="188">IFERROR(S58/S$59,"")</f>
        <v/>
      </c>
      <c r="U58" s="11" t="str">
        <f t="shared" si="179"/>
        <v/>
      </c>
      <c r="V58" s="12" t="str">
        <f t="shared" ref="V58:V59" si="189">IFERROR(U58/U$59,"")</f>
        <v/>
      </c>
      <c r="W58" s="13" t="str">
        <f t="shared" si="180"/>
        <v/>
      </c>
      <c r="X58" s="12" t="str">
        <f t="shared" ref="X58:X59" si="190">IFERROR(W58/W$59,"")</f>
        <v/>
      </c>
      <c r="Y58" s="13">
        <f t="shared" si="181"/>
        <v>0</v>
      </c>
      <c r="Z58" s="32" t="str">
        <f t="shared" ref="Z58:Z59" si="191">IFERROR(Y58/Y$59,"")</f>
        <v/>
      </c>
      <c r="AA58" s="7"/>
    </row>
    <row r="59" spans="1:27">
      <c r="A59" s="41"/>
      <c r="B59" s="17" t="s">
        <v>27</v>
      </c>
      <c r="C59" s="29">
        <f>SUM(C57:C58)</f>
        <v>41768.046548809965</v>
      </c>
      <c r="D59" s="19">
        <f t="shared" si="182"/>
        <v>1</v>
      </c>
      <c r="E59" s="23">
        <f>SUM(E57:E58)</f>
        <v>40982.673791159978</v>
      </c>
      <c r="F59" s="19">
        <f t="shared" si="182"/>
        <v>1</v>
      </c>
      <c r="G59" s="23">
        <f>SUM(G57:G58)</f>
        <v>3241905</v>
      </c>
      <c r="H59" s="34">
        <f t="shared" si="183"/>
        <v>1</v>
      </c>
      <c r="I59" s="20">
        <f>SUM(I57:I58)</f>
        <v>0</v>
      </c>
      <c r="J59" s="21" t="str">
        <f t="shared" si="184"/>
        <v/>
      </c>
      <c r="K59" s="22">
        <f>SUM(K57:K58)</f>
        <v>0</v>
      </c>
      <c r="L59" s="21" t="str">
        <f t="shared" si="184"/>
        <v/>
      </c>
      <c r="M59" s="22">
        <f>SUM(M57:M58)</f>
        <v>0</v>
      </c>
      <c r="N59" s="35" t="str">
        <f t="shared" si="185"/>
        <v/>
      </c>
      <c r="O59" s="29">
        <f>SUM(O57:O58)</f>
        <v>0</v>
      </c>
      <c r="P59" s="19" t="str">
        <f t="shared" si="186"/>
        <v/>
      </c>
      <c r="Q59" s="23">
        <f>SUM(Q57:Q58)</f>
        <v>0</v>
      </c>
      <c r="R59" s="19" t="str">
        <f t="shared" si="187"/>
        <v/>
      </c>
      <c r="S59" s="23">
        <f>SUM(S57:S58)</f>
        <v>0</v>
      </c>
      <c r="T59" s="34" t="str">
        <f t="shared" si="188"/>
        <v/>
      </c>
      <c r="U59" s="20">
        <f>SUM(U57:U58)</f>
        <v>0</v>
      </c>
      <c r="V59" s="21" t="str">
        <f t="shared" si="189"/>
        <v/>
      </c>
      <c r="W59" s="22">
        <f>SUM(W57:W58)</f>
        <v>0</v>
      </c>
      <c r="X59" s="21" t="str">
        <f t="shared" si="190"/>
        <v/>
      </c>
      <c r="Y59" s="22">
        <f>SUM(Y57:Y58)</f>
        <v>0</v>
      </c>
      <c r="Z59" s="35" t="str">
        <f t="shared" si="191"/>
        <v/>
      </c>
      <c r="AA59" s="7"/>
    </row>
    <row r="60" spans="1:27">
      <c r="A60" s="41"/>
      <c r="B60" s="7"/>
      <c r="C60" s="7"/>
      <c r="D60" s="7"/>
      <c r="E60" s="7"/>
      <c r="F60" s="7"/>
      <c r="G60" s="7"/>
      <c r="H60" s="7"/>
      <c r="I60" s="36"/>
      <c r="J60" s="7"/>
      <c r="K60" s="36"/>
      <c r="L60" s="7"/>
      <c r="M60" s="7"/>
      <c r="N60" s="7"/>
      <c r="O60" s="36"/>
      <c r="P60" s="7"/>
      <c r="Q60" s="36"/>
      <c r="R60" s="7"/>
      <c r="S60" s="7"/>
      <c r="T60" s="7"/>
      <c r="U60" s="36"/>
      <c r="V60" s="7"/>
      <c r="W60" s="36"/>
      <c r="X60" s="7"/>
      <c r="Y60" s="7"/>
      <c r="Z60" s="7"/>
      <c r="AA60" s="7"/>
    </row>
    <row r="61" spans="1:27" hidden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454FA3-B649-48B5-AC1A-FFC5AA2AF2AC}"/>
</file>

<file path=customXml/itemProps2.xml><?xml version="1.0" encoding="utf-8"?>
<ds:datastoreItem xmlns:ds="http://schemas.openxmlformats.org/officeDocument/2006/customXml" ds:itemID="{8F449C45-49BC-4437-9F0E-A5BEC114C8C0}"/>
</file>

<file path=customXml/itemProps3.xml><?xml version="1.0" encoding="utf-8"?>
<ds:datastoreItem xmlns:ds="http://schemas.openxmlformats.org/officeDocument/2006/customXml" ds:itemID="{7AD6ACFC-5872-461D-AE9D-8FBC6F91F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יוסי אימלק</dc:creator>
  <cp:lastModifiedBy>ליזה שלו</cp:lastModifiedBy>
  <cp:lastPrinted>2021-05-23T07:20:35Z</cp:lastPrinted>
  <dcterms:created xsi:type="dcterms:W3CDTF">2017-05-25T06:55:39Z</dcterms:created>
  <dcterms:modified xsi:type="dcterms:W3CDTF">2023-06-04T05:08:57Z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