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ANEL\נכס בודד 31.12.22\נכס בודד לשידור\"/>
    </mc:Choice>
  </mc:AlternateContent>
  <bookViews>
    <workbookView xWindow="0" yWindow="105" windowWidth="24240" windowHeight="1258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xlnm._FilterDatabase" localSheetId="4" hidden="1">'אג"ח קונצרני'!$A$11:$BN$618</definedName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62913"/>
</workbook>
</file>

<file path=xl/calcChain.xml><?xml version="1.0" encoding="utf-8"?>
<calcChain xmlns="http://schemas.openxmlformats.org/spreadsheetml/2006/main">
  <c r="O15" i="22" l="1"/>
  <c r="O14" i="22"/>
  <c r="P15" i="22"/>
  <c r="P14" i="22" s="1"/>
  <c r="N15" i="22"/>
  <c r="N14" i="22" s="1"/>
  <c r="T613" i="5"/>
  <c r="T612" i="5"/>
  <c r="T611" i="5"/>
  <c r="T610" i="5"/>
  <c r="T609" i="5"/>
  <c r="T608" i="5"/>
  <c r="T607" i="5"/>
  <c r="T606" i="5"/>
  <c r="T605" i="5"/>
  <c r="T604" i="5"/>
  <c r="T603" i="5"/>
  <c r="T602" i="5"/>
  <c r="T601" i="5"/>
  <c r="T600" i="5"/>
  <c r="T599" i="5"/>
  <c r="T598" i="5"/>
  <c r="T597" i="5"/>
  <c r="T596" i="5"/>
  <c r="T595" i="5"/>
  <c r="T594" i="5"/>
  <c r="T593" i="5"/>
  <c r="T592" i="5"/>
  <c r="T591" i="5"/>
  <c r="T590" i="5"/>
  <c r="T589" i="5"/>
  <c r="T588" i="5"/>
  <c r="T587" i="5"/>
  <c r="T586" i="5"/>
  <c r="T585" i="5"/>
  <c r="T584" i="5"/>
  <c r="T583" i="5"/>
  <c r="T582" i="5"/>
  <c r="T581" i="5"/>
  <c r="T580" i="5"/>
  <c r="T579" i="5"/>
  <c r="T578" i="5"/>
  <c r="T577" i="5"/>
  <c r="T576" i="5"/>
  <c r="T575" i="5"/>
  <c r="T574" i="5"/>
  <c r="T573" i="5"/>
  <c r="T572" i="5"/>
  <c r="T571" i="5"/>
  <c r="T570" i="5"/>
  <c r="T569" i="5"/>
  <c r="T568" i="5"/>
  <c r="T567" i="5"/>
  <c r="T566" i="5"/>
  <c r="T565" i="5"/>
  <c r="T564" i="5"/>
  <c r="T563" i="5"/>
  <c r="T562" i="5"/>
  <c r="T561" i="5"/>
  <c r="T560" i="5"/>
  <c r="T559" i="5"/>
  <c r="T558" i="5"/>
  <c r="T557" i="5"/>
  <c r="T556" i="5"/>
  <c r="T555" i="5"/>
  <c r="T554" i="5"/>
  <c r="T553" i="5"/>
  <c r="T552" i="5"/>
  <c r="T551" i="5"/>
  <c r="T550" i="5"/>
  <c r="T549" i="5"/>
  <c r="T548" i="5"/>
  <c r="T547" i="5"/>
  <c r="T546" i="5"/>
  <c r="T545" i="5"/>
  <c r="T544" i="5"/>
  <c r="T543" i="5"/>
  <c r="T542" i="5"/>
  <c r="T541" i="5"/>
  <c r="T540" i="5"/>
  <c r="T539" i="5"/>
  <c r="T538" i="5"/>
  <c r="T537" i="5"/>
  <c r="T536" i="5"/>
  <c r="T535" i="5"/>
  <c r="T534" i="5"/>
  <c r="T533" i="5"/>
  <c r="T532" i="5"/>
  <c r="T531" i="5"/>
  <c r="T530" i="5"/>
  <c r="T529" i="5"/>
  <c r="T528" i="5"/>
  <c r="T527" i="5"/>
  <c r="T526" i="5"/>
  <c r="T525" i="5"/>
  <c r="T524" i="5"/>
  <c r="T523" i="5"/>
  <c r="T522" i="5"/>
  <c r="T521" i="5"/>
  <c r="T520" i="5"/>
  <c r="T519" i="5"/>
  <c r="T518" i="5"/>
  <c r="T517" i="5"/>
  <c r="T516" i="5"/>
  <c r="T515" i="5"/>
  <c r="T514" i="5"/>
  <c r="T513" i="5"/>
  <c r="T512" i="5"/>
  <c r="T511" i="5"/>
  <c r="T510" i="5"/>
  <c r="T509" i="5"/>
  <c r="T508" i="5"/>
  <c r="T507" i="5"/>
  <c r="T506" i="5"/>
  <c r="T505" i="5"/>
  <c r="T504" i="5"/>
  <c r="T503" i="5"/>
  <c r="T502" i="5"/>
  <c r="T501" i="5"/>
  <c r="T500" i="5"/>
  <c r="T499" i="5"/>
  <c r="T498" i="5"/>
  <c r="T497" i="5"/>
  <c r="T496" i="5"/>
  <c r="T495" i="5"/>
  <c r="T494" i="5"/>
  <c r="T493" i="5"/>
  <c r="T492" i="5"/>
  <c r="T491" i="5"/>
  <c r="T490" i="5"/>
  <c r="T489" i="5"/>
  <c r="T488" i="5"/>
  <c r="T487" i="5"/>
  <c r="T486" i="5"/>
  <c r="T485" i="5"/>
  <c r="T484" i="5"/>
  <c r="T483" i="5"/>
  <c r="T482" i="5"/>
  <c r="T481" i="5"/>
  <c r="T480" i="5"/>
  <c r="T479" i="5"/>
  <c r="T478" i="5"/>
  <c r="T477" i="5"/>
  <c r="T476" i="5"/>
  <c r="T475" i="5"/>
  <c r="T474" i="5"/>
  <c r="T473" i="5"/>
  <c r="T472" i="5"/>
  <c r="T471" i="5"/>
  <c r="T470" i="5"/>
  <c r="T469" i="5"/>
  <c r="T468" i="5"/>
  <c r="T467" i="5"/>
  <c r="T466" i="5"/>
  <c r="T465" i="5"/>
  <c r="T464" i="5"/>
  <c r="T463" i="5"/>
  <c r="T462" i="5"/>
  <c r="T461" i="5"/>
  <c r="T460" i="5"/>
  <c r="T459" i="5"/>
  <c r="T458" i="5"/>
  <c r="T457" i="5"/>
  <c r="T456" i="5"/>
  <c r="T455" i="5"/>
  <c r="T454" i="5"/>
  <c r="T453" i="5"/>
  <c r="T452" i="5"/>
  <c r="T451" i="5"/>
  <c r="T450" i="5"/>
  <c r="T449" i="5"/>
  <c r="T448" i="5"/>
  <c r="T447" i="5"/>
  <c r="T446" i="5"/>
  <c r="T445" i="5"/>
  <c r="T444" i="5"/>
  <c r="T443" i="5"/>
  <c r="T442" i="5"/>
  <c r="T441" i="5"/>
  <c r="T440" i="5"/>
  <c r="T439" i="5"/>
  <c r="T438" i="5"/>
  <c r="T437" i="5"/>
  <c r="T436" i="5"/>
  <c r="T435" i="5"/>
  <c r="T434" i="5"/>
  <c r="T433" i="5"/>
  <c r="T432" i="5"/>
  <c r="T431" i="5"/>
  <c r="T430" i="5"/>
  <c r="T429" i="5"/>
  <c r="T428" i="5"/>
  <c r="T427" i="5"/>
  <c r="T426" i="5"/>
  <c r="T425" i="5"/>
  <c r="T424" i="5"/>
  <c r="T423" i="5"/>
  <c r="T422" i="5"/>
  <c r="T421" i="5"/>
  <c r="T420" i="5"/>
  <c r="T419" i="5"/>
  <c r="T418" i="5"/>
  <c r="T417" i="5"/>
  <c r="T416" i="5"/>
  <c r="T415" i="5"/>
  <c r="T414" i="5"/>
  <c r="T413" i="5"/>
  <c r="T412" i="5"/>
  <c r="T411" i="5"/>
  <c r="T410" i="5"/>
  <c r="T409" i="5"/>
  <c r="T408" i="5"/>
  <c r="T407" i="5"/>
  <c r="T406" i="5"/>
  <c r="T405" i="5"/>
  <c r="T404" i="5"/>
  <c r="T403" i="5"/>
  <c r="T402" i="5"/>
  <c r="T401" i="5"/>
  <c r="T400" i="5"/>
  <c r="T399" i="5"/>
  <c r="T398" i="5"/>
  <c r="T397" i="5"/>
  <c r="T396" i="5"/>
  <c r="T395" i="5"/>
  <c r="T394" i="5"/>
  <c r="T393" i="5"/>
  <c r="T392" i="5"/>
  <c r="T391" i="5"/>
  <c r="T390" i="5"/>
  <c r="T389" i="5"/>
  <c r="T388" i="5"/>
  <c r="T387" i="5"/>
  <c r="T386" i="5"/>
  <c r="T385" i="5"/>
  <c r="T384" i="5"/>
  <c r="T383" i="5"/>
  <c r="T382" i="5"/>
  <c r="T381" i="5"/>
  <c r="T380" i="5"/>
  <c r="T379" i="5"/>
  <c r="T378" i="5"/>
  <c r="T377" i="5"/>
  <c r="T376" i="5"/>
  <c r="T375" i="5"/>
  <c r="T374" i="5"/>
  <c r="T373" i="5"/>
  <c r="T372" i="5"/>
  <c r="T371" i="5"/>
  <c r="T370" i="5"/>
  <c r="T369" i="5"/>
  <c r="T368" i="5"/>
  <c r="T367" i="5"/>
  <c r="T366" i="5"/>
  <c r="T365" i="5"/>
  <c r="T364" i="5"/>
  <c r="T363" i="5"/>
  <c r="T362" i="5"/>
  <c r="T361" i="5"/>
  <c r="T360" i="5"/>
  <c r="T359" i="5"/>
  <c r="T358" i="5"/>
  <c r="T357" i="5"/>
  <c r="T356" i="5"/>
  <c r="T355" i="5"/>
  <c r="T354" i="5"/>
  <c r="T353" i="5"/>
  <c r="T352" i="5"/>
  <c r="T351" i="5"/>
  <c r="T350" i="5"/>
  <c r="T349" i="5"/>
  <c r="T348" i="5"/>
  <c r="T347" i="5"/>
  <c r="T346" i="5"/>
  <c r="T345" i="5"/>
  <c r="T344" i="5"/>
  <c r="T343" i="5"/>
  <c r="T342" i="5"/>
  <c r="T341" i="5"/>
  <c r="T340" i="5"/>
  <c r="T339" i="5"/>
  <c r="T338" i="5"/>
  <c r="T337" i="5"/>
  <c r="T336" i="5"/>
  <c r="T335" i="5"/>
  <c r="T334" i="5"/>
  <c r="T333" i="5"/>
  <c r="T332" i="5"/>
  <c r="T331" i="5"/>
  <c r="T330" i="5"/>
  <c r="T329" i="5"/>
  <c r="T328" i="5"/>
  <c r="T327" i="5"/>
  <c r="T326" i="5"/>
  <c r="T325" i="5"/>
  <c r="T324" i="5"/>
  <c r="T323" i="5"/>
  <c r="T322" i="5"/>
  <c r="T321" i="5"/>
  <c r="T320" i="5"/>
  <c r="T319" i="5"/>
  <c r="T318" i="5"/>
  <c r="T317" i="5"/>
  <c r="T316" i="5"/>
  <c r="T315" i="5"/>
  <c r="T314" i="5"/>
  <c r="T313" i="5"/>
  <c r="T312" i="5"/>
  <c r="T311" i="5"/>
  <c r="T310" i="5"/>
  <c r="T309" i="5"/>
  <c r="T308" i="5"/>
  <c r="T307" i="5"/>
  <c r="T306" i="5"/>
  <c r="T305" i="5"/>
  <c r="T304" i="5"/>
  <c r="T303" i="5"/>
  <c r="T302" i="5"/>
  <c r="T301" i="5"/>
  <c r="T300" i="5"/>
  <c r="T299" i="5"/>
  <c r="T298" i="5"/>
  <c r="T297" i="5"/>
  <c r="T296" i="5"/>
  <c r="T295" i="5"/>
  <c r="T294" i="5"/>
  <c r="T293" i="5"/>
  <c r="T292" i="5"/>
  <c r="T291" i="5"/>
  <c r="T290" i="5"/>
  <c r="T289" i="5"/>
  <c r="T288" i="5"/>
  <c r="T287" i="5"/>
  <c r="T286" i="5"/>
  <c r="T285" i="5"/>
  <c r="T284" i="5"/>
  <c r="T283" i="5"/>
  <c r="T282" i="5"/>
  <c r="T281" i="5"/>
  <c r="T280" i="5"/>
  <c r="T279" i="5"/>
  <c r="T278" i="5"/>
  <c r="T277" i="5"/>
  <c r="T276" i="5"/>
  <c r="T275" i="5"/>
  <c r="T274" i="5"/>
  <c r="T273" i="5"/>
  <c r="T272" i="5"/>
  <c r="T271" i="5"/>
  <c r="T270" i="5"/>
  <c r="T269" i="5"/>
  <c r="T268" i="5"/>
  <c r="T267" i="5"/>
  <c r="T266" i="5"/>
  <c r="T265" i="5"/>
  <c r="T264" i="5"/>
  <c r="T263" i="5"/>
  <c r="T262" i="5"/>
  <c r="T261" i="5"/>
  <c r="T260" i="5"/>
  <c r="T259" i="5"/>
  <c r="T258" i="5"/>
  <c r="T257" i="5"/>
  <c r="T256" i="5"/>
  <c r="T255" i="5"/>
  <c r="T254" i="5"/>
  <c r="T253" i="5"/>
  <c r="T252" i="5"/>
  <c r="T251" i="5"/>
  <c r="T250" i="5"/>
  <c r="T249" i="5"/>
  <c r="T248" i="5"/>
  <c r="T247" i="5"/>
  <c r="T246" i="5"/>
  <c r="T245" i="5"/>
  <c r="T244" i="5"/>
  <c r="T243" i="5"/>
  <c r="T242" i="5"/>
  <c r="T241" i="5"/>
  <c r="T240" i="5"/>
  <c r="T239" i="5"/>
  <c r="T238" i="5"/>
  <c r="T237" i="5"/>
  <c r="T236" i="5"/>
  <c r="T235" i="5"/>
  <c r="T234" i="5"/>
  <c r="T233" i="5"/>
  <c r="T232" i="5"/>
  <c r="T231" i="5"/>
  <c r="T230" i="5"/>
  <c r="T229" i="5"/>
  <c r="T228" i="5"/>
  <c r="T227" i="5"/>
  <c r="T226" i="5"/>
  <c r="T225" i="5"/>
  <c r="T224" i="5"/>
  <c r="T223" i="5"/>
  <c r="T222" i="5"/>
  <c r="T221" i="5"/>
  <c r="T220" i="5"/>
  <c r="T219" i="5"/>
  <c r="T218" i="5"/>
  <c r="T217" i="5"/>
  <c r="T216" i="5"/>
  <c r="T215" i="5"/>
  <c r="T214" i="5"/>
  <c r="T213" i="5"/>
  <c r="T212" i="5"/>
  <c r="T211" i="5"/>
  <c r="T210" i="5"/>
  <c r="T209" i="5"/>
  <c r="T208" i="5"/>
  <c r="T207" i="5"/>
  <c r="T206" i="5"/>
  <c r="T205" i="5"/>
  <c r="T204" i="5"/>
  <c r="T203" i="5"/>
  <c r="T202" i="5"/>
  <c r="T201" i="5"/>
  <c r="T200" i="5"/>
  <c r="T199" i="5"/>
  <c r="T198" i="5"/>
  <c r="T197" i="5"/>
  <c r="T196" i="5"/>
  <c r="T195" i="5"/>
  <c r="T194" i="5"/>
  <c r="T193" i="5"/>
  <c r="T192" i="5"/>
  <c r="T191" i="5"/>
  <c r="T190" i="5"/>
  <c r="T189" i="5"/>
  <c r="T188" i="5"/>
  <c r="T187" i="5"/>
  <c r="T186" i="5"/>
  <c r="T185" i="5"/>
  <c r="T184" i="5"/>
  <c r="T183" i="5"/>
  <c r="T182" i="5"/>
  <c r="T181" i="5"/>
  <c r="T180" i="5"/>
  <c r="T179" i="5"/>
  <c r="T178" i="5"/>
  <c r="T177" i="5"/>
  <c r="T176" i="5"/>
  <c r="T175" i="5"/>
  <c r="T174" i="5"/>
  <c r="T173" i="5"/>
  <c r="T172" i="5"/>
  <c r="T171" i="5"/>
  <c r="T170" i="5"/>
  <c r="T169" i="5"/>
  <c r="T168" i="5"/>
  <c r="T167" i="5"/>
  <c r="T166" i="5"/>
  <c r="T165" i="5"/>
  <c r="T164" i="5"/>
  <c r="T163" i="5"/>
  <c r="T162" i="5"/>
  <c r="T161" i="5"/>
  <c r="T160" i="5"/>
  <c r="T159" i="5"/>
  <c r="T158" i="5"/>
  <c r="T157" i="5"/>
  <c r="T156" i="5"/>
  <c r="T155" i="5"/>
  <c r="T154" i="5"/>
  <c r="T153" i="5"/>
  <c r="T152" i="5"/>
  <c r="T151" i="5"/>
  <c r="T150" i="5"/>
  <c r="T149" i="5"/>
  <c r="T148" i="5"/>
  <c r="T147" i="5"/>
  <c r="T146" i="5"/>
  <c r="T145" i="5"/>
  <c r="T144" i="5"/>
  <c r="T143" i="5"/>
  <c r="T142" i="5"/>
  <c r="T141" i="5"/>
  <c r="T140" i="5"/>
  <c r="T139" i="5"/>
  <c r="T138" i="5"/>
  <c r="T137" i="5"/>
  <c r="T136" i="5"/>
  <c r="T135" i="5"/>
  <c r="T134" i="5"/>
  <c r="T133" i="5"/>
  <c r="T132" i="5"/>
  <c r="T131" i="5"/>
  <c r="T130" i="5"/>
  <c r="T129" i="5"/>
  <c r="T128" i="5"/>
  <c r="T127" i="5"/>
  <c r="T126" i="5"/>
  <c r="T125" i="5"/>
  <c r="T124" i="5"/>
  <c r="T123" i="5"/>
  <c r="T122" i="5"/>
  <c r="T121" i="5"/>
  <c r="T120" i="5"/>
  <c r="T119" i="5"/>
  <c r="T118" i="5"/>
  <c r="T117" i="5"/>
  <c r="T116" i="5"/>
  <c r="T115" i="5"/>
  <c r="T114" i="5"/>
  <c r="T113" i="5"/>
  <c r="T112" i="5"/>
  <c r="T111" i="5"/>
  <c r="T110" i="5"/>
  <c r="T109" i="5"/>
  <c r="T108" i="5"/>
  <c r="T107" i="5"/>
  <c r="T106" i="5"/>
  <c r="T105" i="5"/>
  <c r="T104" i="5"/>
  <c r="T103" i="5"/>
  <c r="T102" i="5"/>
  <c r="T101" i="5"/>
  <c r="T100" i="5"/>
  <c r="T99" i="5"/>
  <c r="T98" i="5"/>
  <c r="T97" i="5"/>
  <c r="T96" i="5"/>
  <c r="T95" i="5"/>
  <c r="T94" i="5"/>
  <c r="T93" i="5"/>
  <c r="T92" i="5"/>
  <c r="T91" i="5"/>
  <c r="T90" i="5"/>
  <c r="T89" i="5"/>
  <c r="T88" i="5"/>
  <c r="T87" i="5"/>
  <c r="T86" i="5"/>
  <c r="T85" i="5"/>
  <c r="T84" i="5"/>
  <c r="T83" i="5"/>
  <c r="T82" i="5"/>
  <c r="T81" i="5"/>
  <c r="T80" i="5"/>
  <c r="T79" i="5"/>
  <c r="T78" i="5"/>
  <c r="T77" i="5"/>
  <c r="T76" i="5"/>
  <c r="T75" i="5"/>
  <c r="T74" i="5"/>
  <c r="T73" i="5"/>
  <c r="T72" i="5"/>
  <c r="T71" i="5"/>
  <c r="T70" i="5"/>
  <c r="T69" i="5"/>
  <c r="T68" i="5"/>
  <c r="T67" i="5"/>
  <c r="T66" i="5"/>
  <c r="T65" i="5"/>
  <c r="T64" i="5"/>
  <c r="T63" i="5"/>
  <c r="T62" i="5"/>
  <c r="T61" i="5"/>
  <c r="T60" i="5"/>
  <c r="T59" i="5"/>
  <c r="T58" i="5"/>
  <c r="T57" i="5"/>
  <c r="T56" i="5"/>
  <c r="T55" i="5"/>
  <c r="T54" i="5"/>
  <c r="T53" i="5"/>
  <c r="T52" i="5"/>
  <c r="T51" i="5"/>
  <c r="T50" i="5"/>
  <c r="T49" i="5"/>
  <c r="T48" i="5"/>
  <c r="T47" i="5"/>
  <c r="T46" i="5"/>
  <c r="T45" i="5"/>
  <c r="T44" i="5"/>
  <c r="T43" i="5"/>
  <c r="T42" i="5"/>
  <c r="T41" i="5"/>
  <c r="T40" i="5"/>
  <c r="T39" i="5"/>
  <c r="T38" i="5"/>
  <c r="T37" i="5"/>
  <c r="T36" i="5"/>
  <c r="T35" i="5"/>
  <c r="T34" i="5"/>
  <c r="T33" i="5"/>
  <c r="T32" i="5"/>
  <c r="T31" i="5"/>
  <c r="T30" i="5"/>
  <c r="T29" i="5"/>
  <c r="T28" i="5"/>
  <c r="T27" i="5"/>
  <c r="T26" i="5"/>
  <c r="T25" i="5"/>
  <c r="T24" i="5"/>
  <c r="T23" i="5"/>
  <c r="T22" i="5"/>
  <c r="T21" i="5"/>
  <c r="T20" i="5"/>
  <c r="T19" i="5"/>
  <c r="T18" i="5"/>
  <c r="T17" i="5"/>
  <c r="T16" i="5"/>
  <c r="T15" i="5"/>
  <c r="T14" i="5"/>
  <c r="T13" i="5"/>
  <c r="T12" i="5"/>
  <c r="T11" i="5"/>
  <c r="O11" i="5"/>
  <c r="O12" i="5"/>
  <c r="O217" i="5"/>
  <c r="O13" i="5"/>
  <c r="N340" i="6"/>
  <c r="N339" i="6"/>
  <c r="N338" i="6"/>
  <c r="N337" i="6"/>
  <c r="N336" i="6"/>
  <c r="N335" i="6"/>
  <c r="N334" i="6"/>
  <c r="N333" i="6"/>
  <c r="N332" i="6"/>
  <c r="N331" i="6"/>
  <c r="N330" i="6"/>
  <c r="N329" i="6"/>
  <c r="N328" i="6"/>
  <c r="N327" i="6"/>
  <c r="N326" i="6"/>
  <c r="N325" i="6"/>
  <c r="N324" i="6"/>
  <c r="N323" i="6"/>
  <c r="N322" i="6"/>
  <c r="N321" i="6"/>
  <c r="N320" i="6"/>
  <c r="N319" i="6"/>
  <c r="N318" i="6"/>
  <c r="N317" i="6"/>
  <c r="N316" i="6"/>
  <c r="N315" i="6"/>
  <c r="N314" i="6"/>
  <c r="N313" i="6"/>
  <c r="N312" i="6"/>
  <c r="N311" i="6"/>
  <c r="N310" i="6"/>
  <c r="N309" i="6"/>
  <c r="N308" i="6"/>
  <c r="N307" i="6"/>
  <c r="N306" i="6"/>
  <c r="N305" i="6"/>
  <c r="N304" i="6"/>
  <c r="N303" i="6"/>
  <c r="N302" i="6"/>
  <c r="N301" i="6"/>
  <c r="N300" i="6"/>
  <c r="N299" i="6"/>
  <c r="N298" i="6"/>
  <c r="N297" i="6"/>
  <c r="N296" i="6"/>
  <c r="N295" i="6"/>
  <c r="N294" i="6"/>
  <c r="N293" i="6"/>
  <c r="N292" i="6"/>
  <c r="N291" i="6"/>
  <c r="N290" i="6"/>
  <c r="N289" i="6"/>
  <c r="N288" i="6"/>
  <c r="N287" i="6"/>
  <c r="N286" i="6"/>
  <c r="N285" i="6"/>
  <c r="N284" i="6"/>
  <c r="N283" i="6"/>
  <c r="N282" i="6"/>
  <c r="N281" i="6"/>
  <c r="N280" i="6"/>
  <c r="N279" i="6"/>
  <c r="N278" i="6"/>
  <c r="N277" i="6"/>
  <c r="N276" i="6"/>
  <c r="N275" i="6"/>
  <c r="N274" i="6"/>
  <c r="N273" i="6"/>
  <c r="N272" i="6"/>
  <c r="N271" i="6"/>
  <c r="N270" i="6"/>
  <c r="N269" i="6"/>
  <c r="N268" i="6"/>
  <c r="N267" i="6"/>
  <c r="N266" i="6"/>
  <c r="N265" i="6"/>
  <c r="N264" i="6"/>
  <c r="N263" i="6"/>
  <c r="N262" i="6"/>
  <c r="N261" i="6"/>
  <c r="N260" i="6"/>
  <c r="N259" i="6"/>
  <c r="N258" i="6"/>
  <c r="N257" i="6"/>
  <c r="N256" i="6"/>
  <c r="N255" i="6"/>
  <c r="N254" i="6"/>
  <c r="N253" i="6"/>
  <c r="N252" i="6"/>
  <c r="N251" i="6"/>
  <c r="N250" i="6"/>
  <c r="N249" i="6"/>
  <c r="N248" i="6"/>
  <c r="N247" i="6"/>
  <c r="N246" i="6"/>
  <c r="N245" i="6"/>
  <c r="N244" i="6"/>
  <c r="N243" i="6"/>
  <c r="N242" i="6"/>
  <c r="N241" i="6"/>
  <c r="N240" i="6"/>
  <c r="N239" i="6"/>
  <c r="N238" i="6"/>
  <c r="N237" i="6"/>
  <c r="N236" i="6"/>
  <c r="N235" i="6"/>
  <c r="N234" i="6"/>
  <c r="N233" i="6"/>
  <c r="N232" i="6"/>
  <c r="N231" i="6"/>
  <c r="N230" i="6"/>
  <c r="N229" i="6"/>
  <c r="N228" i="6"/>
  <c r="N227" i="6"/>
  <c r="N226" i="6"/>
  <c r="N225" i="6"/>
  <c r="N224" i="6"/>
  <c r="N223" i="6"/>
  <c r="N222" i="6"/>
  <c r="N221" i="6"/>
  <c r="N220" i="6"/>
  <c r="N219" i="6"/>
  <c r="N218" i="6"/>
  <c r="N217" i="6"/>
  <c r="N216" i="6"/>
  <c r="N215" i="6"/>
  <c r="N214" i="6"/>
  <c r="N213" i="6"/>
  <c r="N212" i="6"/>
  <c r="N211" i="6"/>
  <c r="N210" i="6"/>
  <c r="N209" i="6"/>
  <c r="N208" i="6"/>
  <c r="N207" i="6"/>
  <c r="N206" i="6"/>
  <c r="N205" i="6"/>
  <c r="N204" i="6"/>
  <c r="N203" i="6"/>
  <c r="N202" i="6"/>
  <c r="N201" i="6"/>
  <c r="N200" i="6"/>
  <c r="N199" i="6"/>
  <c r="N198" i="6"/>
  <c r="N197" i="6"/>
  <c r="N196" i="6"/>
  <c r="N195" i="6"/>
  <c r="N194" i="6"/>
  <c r="N193" i="6"/>
  <c r="N192" i="6"/>
  <c r="N191" i="6"/>
  <c r="N190" i="6"/>
  <c r="N189" i="6"/>
  <c r="N188" i="6"/>
  <c r="N187" i="6"/>
  <c r="N186" i="6"/>
  <c r="N185" i="6"/>
  <c r="N184" i="6"/>
  <c r="N183" i="6"/>
  <c r="N182" i="6"/>
  <c r="N181" i="6"/>
  <c r="N180" i="6"/>
  <c r="N179" i="6"/>
  <c r="N178" i="6"/>
  <c r="N177" i="6"/>
  <c r="N176" i="6"/>
  <c r="N175" i="6"/>
  <c r="N174" i="6"/>
  <c r="N173" i="6"/>
  <c r="N172" i="6"/>
  <c r="N171" i="6"/>
  <c r="N170" i="6"/>
  <c r="N169" i="6"/>
  <c r="N168" i="6"/>
  <c r="N167" i="6"/>
  <c r="N166" i="6"/>
  <c r="N165" i="6"/>
  <c r="N164" i="6"/>
  <c r="N163" i="6"/>
  <c r="N162" i="6"/>
  <c r="N161" i="6"/>
  <c r="N160" i="6"/>
  <c r="N159" i="6"/>
  <c r="N158" i="6"/>
  <c r="N157" i="6"/>
  <c r="N156" i="6"/>
  <c r="N155" i="6"/>
  <c r="N154" i="6"/>
  <c r="N153" i="6"/>
  <c r="N152" i="6"/>
  <c r="N151" i="6"/>
  <c r="N150" i="6"/>
  <c r="N149" i="6"/>
  <c r="N148" i="6"/>
  <c r="N147" i="6"/>
  <c r="N146" i="6"/>
  <c r="N145" i="6"/>
  <c r="N144" i="6"/>
  <c r="N143" i="6"/>
  <c r="N142" i="6"/>
  <c r="N141" i="6"/>
  <c r="N140" i="6"/>
  <c r="N139" i="6"/>
  <c r="N138" i="6"/>
  <c r="N137" i="6"/>
  <c r="N136" i="6"/>
  <c r="N135" i="6"/>
  <c r="N134" i="6"/>
  <c r="N133" i="6"/>
  <c r="N132" i="6"/>
  <c r="N131" i="6"/>
  <c r="N130" i="6"/>
  <c r="N129" i="6"/>
  <c r="N128" i="6"/>
  <c r="N127" i="6"/>
  <c r="N126" i="6"/>
  <c r="N125" i="6"/>
  <c r="N124" i="6"/>
  <c r="N123" i="6"/>
  <c r="N122" i="6"/>
  <c r="N121" i="6"/>
  <c r="N120" i="6"/>
  <c r="N119" i="6"/>
  <c r="N118" i="6"/>
  <c r="N117" i="6"/>
  <c r="N116" i="6"/>
  <c r="N115" i="6"/>
  <c r="N114" i="6"/>
  <c r="N113" i="6"/>
  <c r="N112" i="6"/>
  <c r="N111" i="6"/>
  <c r="N110" i="6"/>
  <c r="N109" i="6"/>
  <c r="N108" i="6"/>
  <c r="N107" i="6"/>
  <c r="N106" i="6"/>
  <c r="N105" i="6"/>
  <c r="N104" i="6"/>
  <c r="N103" i="6"/>
  <c r="N102" i="6"/>
  <c r="N101" i="6"/>
  <c r="N100" i="6"/>
  <c r="N99" i="6"/>
  <c r="N98" i="6"/>
  <c r="N97" i="6"/>
  <c r="N96" i="6"/>
  <c r="N95" i="6"/>
  <c r="N94" i="6"/>
  <c r="N93" i="6"/>
  <c r="N92" i="6"/>
  <c r="N91" i="6"/>
  <c r="N90" i="6"/>
  <c r="N89" i="6"/>
  <c r="N88" i="6"/>
  <c r="N87" i="6"/>
  <c r="N86" i="6"/>
  <c r="N85" i="6"/>
  <c r="N84" i="6"/>
  <c r="N83" i="6"/>
  <c r="N82" i="6"/>
  <c r="N81" i="6"/>
  <c r="N80" i="6"/>
  <c r="N79" i="6"/>
  <c r="N78" i="6"/>
  <c r="N77" i="6"/>
  <c r="N76" i="6"/>
  <c r="N75" i="6"/>
  <c r="N74" i="6"/>
  <c r="N73" i="6"/>
  <c r="N72" i="6"/>
  <c r="N71" i="6"/>
  <c r="N70" i="6"/>
  <c r="N69" i="6"/>
  <c r="N68" i="6"/>
  <c r="N67" i="6"/>
  <c r="N66" i="6"/>
  <c r="N65" i="6"/>
  <c r="N64" i="6"/>
  <c r="N63" i="6"/>
  <c r="N62" i="6"/>
  <c r="N61" i="6"/>
  <c r="N60" i="6"/>
  <c r="N59" i="6"/>
  <c r="N58" i="6"/>
  <c r="N57" i="6"/>
  <c r="N56" i="6"/>
  <c r="N55" i="6"/>
  <c r="N54" i="6"/>
  <c r="N53" i="6"/>
  <c r="N52" i="6"/>
  <c r="N51" i="6"/>
  <c r="N50" i="6"/>
  <c r="N49" i="6"/>
  <c r="N48" i="6"/>
  <c r="N47" i="6"/>
  <c r="N46" i="6"/>
  <c r="N45" i="6"/>
  <c r="N44" i="6"/>
  <c r="N43" i="6"/>
  <c r="N42" i="6"/>
  <c r="N41" i="6"/>
  <c r="N40" i="6"/>
  <c r="N39" i="6"/>
  <c r="N38" i="6"/>
  <c r="N37" i="6"/>
  <c r="N36" i="6"/>
  <c r="N35" i="6"/>
  <c r="N34" i="6"/>
  <c r="N33" i="6"/>
  <c r="N32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I11" i="6"/>
  <c r="I12" i="6"/>
  <c r="I13" i="6"/>
  <c r="I50" i="6"/>
  <c r="R276" i="5"/>
  <c r="R277" i="5"/>
  <c r="P445" i="5"/>
  <c r="P444" i="5"/>
  <c r="R445" i="5"/>
  <c r="R444" i="5"/>
  <c r="P485" i="5"/>
  <c r="P473" i="5"/>
  <c r="R485" i="5"/>
  <c r="R473" i="5"/>
  <c r="P277" i="5"/>
  <c r="P276" i="5"/>
  <c r="P507" i="5"/>
  <c r="P506" i="5"/>
  <c r="R507" i="5"/>
  <c r="R506" i="5"/>
  <c r="P505" i="5"/>
  <c r="P504" i="5"/>
  <c r="R504" i="5"/>
  <c r="R505" i="5"/>
  <c r="P202" i="5"/>
  <c r="R202" i="5"/>
  <c r="P188" i="5"/>
  <c r="R189" i="5"/>
  <c r="P189" i="5" s="1"/>
  <c r="R188" i="5"/>
  <c r="P326" i="5"/>
  <c r="P323" i="5"/>
  <c r="R326" i="5"/>
  <c r="R323" i="5"/>
  <c r="P436" i="5"/>
  <c r="R436" i="5"/>
  <c r="R435" i="5"/>
  <c r="P435" i="5" s="1"/>
  <c r="R200" i="5"/>
  <c r="P200" i="5" s="1"/>
  <c r="R199" i="5"/>
  <c r="P199" i="5" s="1"/>
  <c r="J15" i="6"/>
  <c r="J14" i="6"/>
  <c r="L14" i="6"/>
  <c r="L15" i="6"/>
  <c r="R519" i="5"/>
  <c r="P519" i="5" s="1"/>
  <c r="J58" i="6"/>
  <c r="J57" i="6"/>
  <c r="L58" i="6"/>
  <c r="L57" i="6"/>
  <c r="P209" i="5"/>
  <c r="R209" i="5"/>
  <c r="R208" i="5"/>
  <c r="P208" i="5" s="1"/>
  <c r="R313" i="5"/>
  <c r="P313" i="5" s="1"/>
  <c r="R312" i="5"/>
  <c r="P312" i="5" s="1"/>
  <c r="P150" i="5"/>
  <c r="R149" i="5"/>
  <c r="P149" i="5" s="1"/>
  <c r="R150" i="5"/>
  <c r="J56" i="6"/>
  <c r="J55" i="6"/>
  <c r="L56" i="6"/>
  <c r="L55" i="6"/>
  <c r="R500" i="5"/>
  <c r="P500" i="5" s="1"/>
  <c r="P525" i="5"/>
  <c r="R526" i="5"/>
  <c r="P526" i="5" s="1"/>
  <c r="R525" i="5"/>
  <c r="R158" i="5"/>
  <c r="P158" i="5" s="1"/>
  <c r="R159" i="5"/>
  <c r="P159" i="5" s="1"/>
  <c r="R484" i="5"/>
  <c r="P484" i="5" s="1"/>
  <c r="R483" i="5"/>
  <c r="P483" i="5" s="1"/>
  <c r="R421" i="5"/>
  <c r="P421" i="5" s="1"/>
  <c r="R206" i="5"/>
  <c r="P206" i="5" s="1"/>
  <c r="R205" i="5"/>
  <c r="P205" i="5" s="1"/>
  <c r="R135" i="5"/>
  <c r="P135" i="5" s="1"/>
  <c r="J12" i="16" l="1"/>
  <c r="J11" i="16" s="1"/>
  <c r="C27" i="1" s="1"/>
  <c r="H12" i="16"/>
  <c r="H11" i="16" s="1"/>
  <c r="L12" i="16" l="1"/>
  <c r="L16" i="16"/>
  <c r="L21" i="16"/>
  <c r="L25" i="16"/>
  <c r="L29" i="16"/>
  <c r="L13" i="16"/>
  <c r="L17" i="16"/>
  <c r="L22" i="16"/>
  <c r="L26" i="16"/>
  <c r="L30" i="16"/>
  <c r="L14" i="16"/>
  <c r="L18" i="16"/>
  <c r="L23" i="16"/>
  <c r="L27" i="16"/>
  <c r="L31" i="16"/>
  <c r="L11" i="16"/>
  <c r="L15" i="16"/>
  <c r="L20" i="16"/>
  <c r="L24" i="16"/>
  <c r="L28" i="16"/>
  <c r="M11" i="23" l="1"/>
  <c r="N22" i="23" s="1"/>
  <c r="M12" i="23"/>
  <c r="M17" i="23"/>
  <c r="K17" i="23"/>
  <c r="N16" i="23" l="1"/>
  <c r="N24" i="23"/>
  <c r="N13" i="23"/>
  <c r="N17" i="23"/>
  <c r="N21" i="23"/>
  <c r="C34" i="1"/>
  <c r="N15" i="23"/>
  <c r="N19" i="23"/>
  <c r="N23" i="23"/>
  <c r="N11" i="23"/>
  <c r="N20" i="23"/>
  <c r="N14" i="23"/>
  <c r="N18" i="23"/>
  <c r="N12" i="23"/>
  <c r="C11" i="1"/>
  <c r="K43" i="2"/>
  <c r="K42" i="2"/>
  <c r="K46" i="2"/>
  <c r="K45" i="2"/>
  <c r="K44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J11" i="2"/>
  <c r="J12" i="2"/>
  <c r="J15" i="2"/>
  <c r="J13" i="2" s="1"/>
  <c r="C42" i="1" l="1"/>
  <c r="D15" i="1"/>
  <c r="U613" i="5"/>
  <c r="U612" i="5"/>
  <c r="U611" i="5"/>
  <c r="U610" i="5"/>
  <c r="U609" i="5"/>
  <c r="U608" i="5"/>
  <c r="U607" i="5"/>
  <c r="U606" i="5"/>
  <c r="U605" i="5"/>
  <c r="U604" i="5"/>
  <c r="U603" i="5"/>
  <c r="U602" i="5"/>
  <c r="U601" i="5"/>
  <c r="U600" i="5"/>
  <c r="U599" i="5"/>
  <c r="U598" i="5"/>
  <c r="U597" i="5"/>
  <c r="U596" i="5"/>
  <c r="U595" i="5"/>
  <c r="U594" i="5"/>
  <c r="U593" i="5"/>
  <c r="U592" i="5"/>
  <c r="U591" i="5"/>
  <c r="U590" i="5"/>
  <c r="U589" i="5"/>
  <c r="U588" i="5"/>
  <c r="U587" i="5"/>
  <c r="U586" i="5"/>
  <c r="U585" i="5"/>
  <c r="U584" i="5"/>
  <c r="U583" i="5"/>
  <c r="U582" i="5"/>
  <c r="U581" i="5"/>
  <c r="U580" i="5"/>
  <c r="U579" i="5"/>
  <c r="U578" i="5"/>
  <c r="U577" i="5"/>
  <c r="U576" i="5"/>
  <c r="U575" i="5"/>
  <c r="U574" i="5"/>
  <c r="U573" i="5"/>
  <c r="U572" i="5"/>
  <c r="U571" i="5"/>
  <c r="U570" i="5"/>
  <c r="U569" i="5"/>
  <c r="U568" i="5"/>
  <c r="U567" i="5"/>
  <c r="U566" i="5"/>
  <c r="U565" i="5"/>
  <c r="U564" i="5"/>
  <c r="U563" i="5"/>
  <c r="U562" i="5"/>
  <c r="U561" i="5"/>
  <c r="U560" i="5"/>
  <c r="U559" i="5"/>
  <c r="U558" i="5"/>
  <c r="U557" i="5"/>
  <c r="U556" i="5"/>
  <c r="U555" i="5"/>
  <c r="U554" i="5"/>
  <c r="U553" i="5"/>
  <c r="U552" i="5"/>
  <c r="U551" i="5"/>
  <c r="U550" i="5"/>
  <c r="U549" i="5"/>
  <c r="U548" i="5"/>
  <c r="U547" i="5"/>
  <c r="U546" i="5"/>
  <c r="U545" i="5"/>
  <c r="U544" i="5"/>
  <c r="U543" i="5"/>
  <c r="U542" i="5"/>
  <c r="U541" i="5"/>
  <c r="U540" i="5"/>
  <c r="U539" i="5"/>
  <c r="U538" i="5"/>
  <c r="U537" i="5"/>
  <c r="U536" i="5"/>
  <c r="U535" i="5"/>
  <c r="U534" i="5"/>
  <c r="U533" i="5"/>
  <c r="U532" i="5"/>
  <c r="U531" i="5"/>
  <c r="U530" i="5"/>
  <c r="U529" i="5"/>
  <c r="U528" i="5"/>
  <c r="U527" i="5"/>
  <c r="U526" i="5"/>
  <c r="U525" i="5"/>
  <c r="U524" i="5"/>
  <c r="U523" i="5"/>
  <c r="U522" i="5"/>
  <c r="U521" i="5"/>
  <c r="U520" i="5"/>
  <c r="U519" i="5"/>
  <c r="U518" i="5"/>
  <c r="U517" i="5"/>
  <c r="U516" i="5"/>
  <c r="U515" i="5"/>
  <c r="U514" i="5"/>
  <c r="U513" i="5"/>
  <c r="U512" i="5"/>
  <c r="U511" i="5"/>
  <c r="U510" i="5"/>
  <c r="U509" i="5"/>
  <c r="U508" i="5"/>
  <c r="U507" i="5"/>
  <c r="U506" i="5"/>
  <c r="U505" i="5"/>
  <c r="U504" i="5"/>
  <c r="U503" i="5"/>
  <c r="U502" i="5"/>
  <c r="U501" i="5"/>
  <c r="U500" i="5"/>
  <c r="U499" i="5"/>
  <c r="U498" i="5"/>
  <c r="U497" i="5"/>
  <c r="U496" i="5"/>
  <c r="U495" i="5"/>
  <c r="U494" i="5"/>
  <c r="U493" i="5"/>
  <c r="U492" i="5"/>
  <c r="U491" i="5"/>
  <c r="U490" i="5"/>
  <c r="U489" i="5"/>
  <c r="U488" i="5"/>
  <c r="U487" i="5"/>
  <c r="U486" i="5"/>
  <c r="U485" i="5"/>
  <c r="U484" i="5"/>
  <c r="U483" i="5"/>
  <c r="U482" i="5"/>
  <c r="U481" i="5"/>
  <c r="U480" i="5"/>
  <c r="U479" i="5"/>
  <c r="U478" i="5"/>
  <c r="U477" i="5"/>
  <c r="U476" i="5"/>
  <c r="U475" i="5"/>
  <c r="U474" i="5"/>
  <c r="U473" i="5"/>
  <c r="U472" i="5"/>
  <c r="U471" i="5"/>
  <c r="U470" i="5"/>
  <c r="U469" i="5"/>
  <c r="U468" i="5"/>
  <c r="U467" i="5"/>
  <c r="U466" i="5"/>
  <c r="U465" i="5"/>
  <c r="U464" i="5"/>
  <c r="U463" i="5"/>
  <c r="U462" i="5"/>
  <c r="U461" i="5"/>
  <c r="U460" i="5"/>
  <c r="U459" i="5"/>
  <c r="U458" i="5"/>
  <c r="U457" i="5"/>
  <c r="U456" i="5"/>
  <c r="U455" i="5"/>
  <c r="U454" i="5"/>
  <c r="U453" i="5"/>
  <c r="U452" i="5"/>
  <c r="U451" i="5"/>
  <c r="U450" i="5"/>
  <c r="U449" i="5"/>
  <c r="U448" i="5"/>
  <c r="U447" i="5"/>
  <c r="U446" i="5"/>
  <c r="U445" i="5"/>
  <c r="U444" i="5"/>
  <c r="U443" i="5"/>
  <c r="U442" i="5"/>
  <c r="U441" i="5"/>
  <c r="U440" i="5"/>
  <c r="U439" i="5"/>
  <c r="U438" i="5"/>
  <c r="U437" i="5"/>
  <c r="U436" i="5"/>
  <c r="U435" i="5"/>
  <c r="U434" i="5"/>
  <c r="U433" i="5"/>
  <c r="U432" i="5"/>
  <c r="U431" i="5"/>
  <c r="U430" i="5"/>
  <c r="U429" i="5"/>
  <c r="U428" i="5"/>
  <c r="U427" i="5"/>
  <c r="U426" i="5"/>
  <c r="U425" i="5"/>
  <c r="U424" i="5"/>
  <c r="U423" i="5"/>
  <c r="U422" i="5"/>
  <c r="U421" i="5"/>
  <c r="U420" i="5"/>
  <c r="U419" i="5"/>
  <c r="U418" i="5"/>
  <c r="U417" i="5"/>
  <c r="U416" i="5"/>
  <c r="U415" i="5"/>
  <c r="U414" i="5"/>
  <c r="U413" i="5"/>
  <c r="U412" i="5"/>
  <c r="U411" i="5"/>
  <c r="U410" i="5"/>
  <c r="U409" i="5"/>
  <c r="U408" i="5"/>
  <c r="U407" i="5"/>
  <c r="U406" i="5"/>
  <c r="U405" i="5"/>
  <c r="U404" i="5"/>
  <c r="U403" i="5"/>
  <c r="U402" i="5"/>
  <c r="U401" i="5"/>
  <c r="U400" i="5"/>
  <c r="U399" i="5"/>
  <c r="U398" i="5"/>
  <c r="U397" i="5"/>
  <c r="U396" i="5"/>
  <c r="U395" i="5"/>
  <c r="U394" i="5"/>
  <c r="U393" i="5"/>
  <c r="U392" i="5"/>
  <c r="U391" i="5"/>
  <c r="U390" i="5"/>
  <c r="U389" i="5"/>
  <c r="U388" i="5"/>
  <c r="U387" i="5"/>
  <c r="U386" i="5"/>
  <c r="U385" i="5"/>
  <c r="U384" i="5"/>
  <c r="U383" i="5"/>
  <c r="U382" i="5"/>
  <c r="U381" i="5"/>
  <c r="U380" i="5"/>
  <c r="U379" i="5"/>
  <c r="U378" i="5"/>
  <c r="U377" i="5"/>
  <c r="U376" i="5"/>
  <c r="U375" i="5"/>
  <c r="U374" i="5"/>
  <c r="U373" i="5"/>
  <c r="U372" i="5"/>
  <c r="U371" i="5"/>
  <c r="U370" i="5"/>
  <c r="U369" i="5"/>
  <c r="U368" i="5"/>
  <c r="U367" i="5"/>
  <c r="U366" i="5"/>
  <c r="U365" i="5"/>
  <c r="U364" i="5"/>
  <c r="U363" i="5"/>
  <c r="U362" i="5"/>
  <c r="U361" i="5"/>
  <c r="U360" i="5"/>
  <c r="U359" i="5"/>
  <c r="U358" i="5"/>
  <c r="U357" i="5"/>
  <c r="U356" i="5"/>
  <c r="U355" i="5"/>
  <c r="U354" i="5"/>
  <c r="U353" i="5"/>
  <c r="U352" i="5"/>
  <c r="U351" i="5"/>
  <c r="U350" i="5"/>
  <c r="U349" i="5"/>
  <c r="U348" i="5"/>
  <c r="U347" i="5"/>
  <c r="U346" i="5"/>
  <c r="U345" i="5"/>
  <c r="U344" i="5"/>
  <c r="U343" i="5"/>
  <c r="U342" i="5"/>
  <c r="U341" i="5"/>
  <c r="U340" i="5"/>
  <c r="U339" i="5"/>
  <c r="U338" i="5"/>
  <c r="U337" i="5"/>
  <c r="U336" i="5"/>
  <c r="U335" i="5"/>
  <c r="U334" i="5"/>
  <c r="U333" i="5"/>
  <c r="U332" i="5"/>
  <c r="U331" i="5"/>
  <c r="U330" i="5"/>
  <c r="U329" i="5"/>
  <c r="U328" i="5"/>
  <c r="U327" i="5"/>
  <c r="U326" i="5"/>
  <c r="U325" i="5"/>
  <c r="U324" i="5"/>
  <c r="U323" i="5"/>
  <c r="U322" i="5"/>
  <c r="U321" i="5"/>
  <c r="U320" i="5"/>
  <c r="U319" i="5"/>
  <c r="U318" i="5"/>
  <c r="U317" i="5"/>
  <c r="U316" i="5"/>
  <c r="U315" i="5"/>
  <c r="U314" i="5"/>
  <c r="U313" i="5"/>
  <c r="U312" i="5"/>
  <c r="U311" i="5"/>
  <c r="U310" i="5"/>
  <c r="U309" i="5"/>
  <c r="U308" i="5"/>
  <c r="U307" i="5"/>
  <c r="U306" i="5"/>
  <c r="U305" i="5"/>
  <c r="U304" i="5"/>
  <c r="U303" i="5"/>
  <c r="U302" i="5"/>
  <c r="U301" i="5"/>
  <c r="U300" i="5"/>
  <c r="U299" i="5"/>
  <c r="U298" i="5"/>
  <c r="U297" i="5"/>
  <c r="U296" i="5"/>
  <c r="U295" i="5"/>
  <c r="U294" i="5"/>
  <c r="U293" i="5"/>
  <c r="U292" i="5"/>
  <c r="U291" i="5"/>
  <c r="U290" i="5"/>
  <c r="U289" i="5"/>
  <c r="U288" i="5"/>
  <c r="U287" i="5"/>
  <c r="U286" i="5"/>
  <c r="U285" i="5"/>
  <c r="U284" i="5"/>
  <c r="U283" i="5"/>
  <c r="U282" i="5"/>
  <c r="U281" i="5"/>
  <c r="U280" i="5"/>
  <c r="U279" i="5"/>
  <c r="U278" i="5"/>
  <c r="U277" i="5"/>
  <c r="U276" i="5"/>
  <c r="U275" i="5"/>
  <c r="U274" i="5"/>
  <c r="U273" i="5"/>
  <c r="U272" i="5"/>
  <c r="U271" i="5"/>
  <c r="U270" i="5"/>
  <c r="U269" i="5"/>
  <c r="U268" i="5"/>
  <c r="U267" i="5"/>
  <c r="U266" i="5"/>
  <c r="U265" i="5"/>
  <c r="U264" i="5"/>
  <c r="U263" i="5"/>
  <c r="U262" i="5"/>
  <c r="U261" i="5"/>
  <c r="U260" i="5"/>
  <c r="U259" i="5"/>
  <c r="U258" i="5"/>
  <c r="U257" i="5"/>
  <c r="U256" i="5"/>
  <c r="U255" i="5"/>
  <c r="U254" i="5"/>
  <c r="U253" i="5"/>
  <c r="U252" i="5"/>
  <c r="U251" i="5"/>
  <c r="U250" i="5"/>
  <c r="U249" i="5"/>
  <c r="U248" i="5"/>
  <c r="U247" i="5"/>
  <c r="U246" i="5"/>
  <c r="U245" i="5"/>
  <c r="U244" i="5"/>
  <c r="U243" i="5"/>
  <c r="U242" i="5"/>
  <c r="U241" i="5"/>
  <c r="U240" i="5"/>
  <c r="U239" i="5"/>
  <c r="U238" i="5"/>
  <c r="U237" i="5"/>
  <c r="U236" i="5"/>
  <c r="U235" i="5"/>
  <c r="U234" i="5"/>
  <c r="U233" i="5"/>
  <c r="U232" i="5"/>
  <c r="U231" i="5"/>
  <c r="U230" i="5"/>
  <c r="U229" i="5"/>
  <c r="U228" i="5"/>
  <c r="U227" i="5"/>
  <c r="U226" i="5"/>
  <c r="U225" i="5"/>
  <c r="U224" i="5"/>
  <c r="U223" i="5"/>
  <c r="U222" i="5"/>
  <c r="U221" i="5"/>
  <c r="U220" i="5"/>
  <c r="U219" i="5"/>
  <c r="U218" i="5"/>
  <c r="U217" i="5"/>
  <c r="U216" i="5"/>
  <c r="U215" i="5"/>
  <c r="U214" i="5"/>
  <c r="U213" i="5"/>
  <c r="U212" i="5"/>
  <c r="U211" i="5"/>
  <c r="U210" i="5"/>
  <c r="U209" i="5"/>
  <c r="U208" i="5"/>
  <c r="U207" i="5"/>
  <c r="U206" i="5"/>
  <c r="U205" i="5"/>
  <c r="U204" i="5"/>
  <c r="U203" i="5"/>
  <c r="U202" i="5"/>
  <c r="U201" i="5"/>
  <c r="U200" i="5"/>
  <c r="U199" i="5"/>
  <c r="U198" i="5"/>
  <c r="U197" i="5"/>
  <c r="U196" i="5"/>
  <c r="U195" i="5"/>
  <c r="U194" i="5"/>
  <c r="U193" i="5"/>
  <c r="U192" i="5"/>
  <c r="U191" i="5"/>
  <c r="U190" i="5"/>
  <c r="U189" i="5"/>
  <c r="U188" i="5"/>
  <c r="U187" i="5"/>
  <c r="U186" i="5"/>
  <c r="U185" i="5"/>
  <c r="U184" i="5"/>
  <c r="U183" i="5"/>
  <c r="U182" i="5"/>
  <c r="U181" i="5"/>
  <c r="U180" i="5"/>
  <c r="U179" i="5"/>
  <c r="U178" i="5"/>
  <c r="U177" i="5"/>
  <c r="U176" i="5"/>
  <c r="U175" i="5"/>
  <c r="U174" i="5"/>
  <c r="U173" i="5"/>
  <c r="U172" i="5"/>
  <c r="U171" i="5"/>
  <c r="U170" i="5"/>
  <c r="U169" i="5"/>
  <c r="U168" i="5"/>
  <c r="U167" i="5"/>
  <c r="U166" i="5"/>
  <c r="U165" i="5"/>
  <c r="U164" i="5"/>
  <c r="U163" i="5"/>
  <c r="U162" i="5"/>
  <c r="U161" i="5"/>
  <c r="U160" i="5"/>
  <c r="U159" i="5"/>
  <c r="U158" i="5"/>
  <c r="U157" i="5"/>
  <c r="U156" i="5"/>
  <c r="U155" i="5"/>
  <c r="U154" i="5"/>
  <c r="U153" i="5"/>
  <c r="U152" i="5"/>
  <c r="U151" i="5"/>
  <c r="U150" i="5"/>
  <c r="U149" i="5"/>
  <c r="U148" i="5"/>
  <c r="U147" i="5"/>
  <c r="U146" i="5"/>
  <c r="U145" i="5"/>
  <c r="U144" i="5"/>
  <c r="U143" i="5"/>
  <c r="U142" i="5"/>
  <c r="U141" i="5"/>
  <c r="U140" i="5"/>
  <c r="U139" i="5"/>
  <c r="U138" i="5"/>
  <c r="U137" i="5"/>
  <c r="U136" i="5"/>
  <c r="U135" i="5"/>
  <c r="U134" i="5"/>
  <c r="U133" i="5"/>
  <c r="U132" i="5"/>
  <c r="U131" i="5"/>
  <c r="U130" i="5"/>
  <c r="U129" i="5"/>
  <c r="U128" i="5"/>
  <c r="U127" i="5"/>
  <c r="U126" i="5"/>
  <c r="U125" i="5"/>
  <c r="U124" i="5"/>
  <c r="U123" i="5"/>
  <c r="U122" i="5"/>
  <c r="U121" i="5"/>
  <c r="U120" i="5"/>
  <c r="U119" i="5"/>
  <c r="U118" i="5"/>
  <c r="U117" i="5"/>
  <c r="U116" i="5"/>
  <c r="U115" i="5"/>
  <c r="U114" i="5"/>
  <c r="U113" i="5"/>
  <c r="U112" i="5"/>
  <c r="U111" i="5"/>
  <c r="U110" i="5"/>
  <c r="U109" i="5"/>
  <c r="U108" i="5"/>
  <c r="U107" i="5"/>
  <c r="U106" i="5"/>
  <c r="U105" i="5"/>
  <c r="U104" i="5"/>
  <c r="U103" i="5"/>
  <c r="U102" i="5"/>
  <c r="U101" i="5"/>
  <c r="U100" i="5"/>
  <c r="U99" i="5"/>
  <c r="U98" i="5"/>
  <c r="U97" i="5"/>
  <c r="U96" i="5"/>
  <c r="U95" i="5"/>
  <c r="U94" i="5"/>
  <c r="U93" i="5"/>
  <c r="U92" i="5"/>
  <c r="U91" i="5"/>
  <c r="U90" i="5"/>
  <c r="U89" i="5"/>
  <c r="U88" i="5"/>
  <c r="U87" i="5"/>
  <c r="U86" i="5"/>
  <c r="U85" i="5"/>
  <c r="U84" i="5"/>
  <c r="U83" i="5"/>
  <c r="U82" i="5"/>
  <c r="U81" i="5"/>
  <c r="U80" i="5"/>
  <c r="U79" i="5"/>
  <c r="U78" i="5"/>
  <c r="U77" i="5"/>
  <c r="U76" i="5"/>
  <c r="U75" i="5"/>
  <c r="U74" i="5"/>
  <c r="U73" i="5"/>
  <c r="U72" i="5"/>
  <c r="U71" i="5"/>
  <c r="U70" i="5"/>
  <c r="U69" i="5"/>
  <c r="U68" i="5"/>
  <c r="U67" i="5"/>
  <c r="U66" i="5"/>
  <c r="U65" i="5"/>
  <c r="U64" i="5"/>
  <c r="U63" i="5"/>
  <c r="U62" i="5"/>
  <c r="U61" i="5"/>
  <c r="U60" i="5"/>
  <c r="U59" i="5"/>
  <c r="U58" i="5"/>
  <c r="U57" i="5"/>
  <c r="U56" i="5"/>
  <c r="U55" i="5"/>
  <c r="U54" i="5"/>
  <c r="U53" i="5"/>
  <c r="U52" i="5"/>
  <c r="U51" i="5"/>
  <c r="U50" i="5"/>
  <c r="U49" i="5"/>
  <c r="U48" i="5"/>
  <c r="U47" i="5"/>
  <c r="U46" i="5"/>
  <c r="U45" i="5"/>
  <c r="U44" i="5"/>
  <c r="U43" i="5"/>
  <c r="U42" i="5"/>
  <c r="U41" i="5"/>
  <c r="U40" i="5"/>
  <c r="U39" i="5"/>
  <c r="U38" i="5"/>
  <c r="U37" i="5"/>
  <c r="U36" i="5"/>
  <c r="U35" i="5"/>
  <c r="U34" i="5"/>
  <c r="U33" i="5"/>
  <c r="U32" i="5"/>
  <c r="U31" i="5"/>
  <c r="U30" i="5"/>
  <c r="U29" i="5"/>
  <c r="U28" i="5"/>
  <c r="U27" i="5"/>
  <c r="U26" i="5"/>
  <c r="U25" i="5"/>
  <c r="U24" i="5"/>
  <c r="U23" i="5"/>
  <c r="U22" i="5"/>
  <c r="U21" i="5"/>
  <c r="U20" i="5"/>
  <c r="U19" i="5"/>
  <c r="U18" i="5"/>
  <c r="U17" i="5"/>
  <c r="U16" i="5"/>
  <c r="U15" i="5"/>
  <c r="U14" i="5"/>
  <c r="U13" i="5"/>
  <c r="U12" i="5"/>
  <c r="U11" i="5"/>
  <c r="O340" i="6"/>
  <c r="O339" i="6"/>
  <c r="O338" i="6"/>
  <c r="O337" i="6"/>
  <c r="O336" i="6"/>
  <c r="O335" i="6"/>
  <c r="O334" i="6"/>
  <c r="O333" i="6"/>
  <c r="O332" i="6"/>
  <c r="O331" i="6"/>
  <c r="O330" i="6"/>
  <c r="O329" i="6"/>
  <c r="O328" i="6"/>
  <c r="O327" i="6"/>
  <c r="O326" i="6"/>
  <c r="O325" i="6"/>
  <c r="O324" i="6"/>
  <c r="O323" i="6"/>
  <c r="O322" i="6"/>
  <c r="O321" i="6"/>
  <c r="O320" i="6"/>
  <c r="O319" i="6"/>
  <c r="O318" i="6"/>
  <c r="O317" i="6"/>
  <c r="O316" i="6"/>
  <c r="O315" i="6"/>
  <c r="O314" i="6"/>
  <c r="O313" i="6"/>
  <c r="O312" i="6"/>
  <c r="O311" i="6"/>
  <c r="O310" i="6"/>
  <c r="O309" i="6"/>
  <c r="O308" i="6"/>
  <c r="O307" i="6"/>
  <c r="O306" i="6"/>
  <c r="O305" i="6"/>
  <c r="O304" i="6"/>
  <c r="O303" i="6"/>
  <c r="O302" i="6"/>
  <c r="O301" i="6"/>
  <c r="O300" i="6"/>
  <c r="O299" i="6"/>
  <c r="O298" i="6"/>
  <c r="O297" i="6"/>
  <c r="O296" i="6"/>
  <c r="O295" i="6"/>
  <c r="O294" i="6"/>
  <c r="O293" i="6"/>
  <c r="O292" i="6"/>
  <c r="O291" i="6"/>
  <c r="O290" i="6"/>
  <c r="O289" i="6"/>
  <c r="O288" i="6"/>
  <c r="O287" i="6"/>
  <c r="O286" i="6"/>
  <c r="O285" i="6"/>
  <c r="O284" i="6"/>
  <c r="O283" i="6"/>
  <c r="O282" i="6"/>
  <c r="O281" i="6"/>
  <c r="O280" i="6"/>
  <c r="O279" i="6"/>
  <c r="O278" i="6"/>
  <c r="O277" i="6"/>
  <c r="O276" i="6"/>
  <c r="O275" i="6"/>
  <c r="O274" i="6"/>
  <c r="O273" i="6"/>
  <c r="O272" i="6"/>
  <c r="O271" i="6"/>
  <c r="O270" i="6"/>
  <c r="O269" i="6"/>
  <c r="O268" i="6"/>
  <c r="O267" i="6"/>
  <c r="O266" i="6"/>
  <c r="O265" i="6"/>
  <c r="O264" i="6"/>
  <c r="O263" i="6"/>
  <c r="O262" i="6"/>
  <c r="O261" i="6"/>
  <c r="O260" i="6"/>
  <c r="O259" i="6"/>
  <c r="O258" i="6"/>
  <c r="O257" i="6"/>
  <c r="O256" i="6"/>
  <c r="O255" i="6"/>
  <c r="O254" i="6"/>
  <c r="O253" i="6"/>
  <c r="O252" i="6"/>
  <c r="O251" i="6"/>
  <c r="O250" i="6"/>
  <c r="O249" i="6"/>
  <c r="O248" i="6"/>
  <c r="O247" i="6"/>
  <c r="O246" i="6"/>
  <c r="O245" i="6"/>
  <c r="O244" i="6"/>
  <c r="O243" i="6"/>
  <c r="O242" i="6"/>
  <c r="O241" i="6"/>
  <c r="O240" i="6"/>
  <c r="O239" i="6"/>
  <c r="O238" i="6"/>
  <c r="O237" i="6"/>
  <c r="O236" i="6"/>
  <c r="O235" i="6"/>
  <c r="O234" i="6"/>
  <c r="O233" i="6"/>
  <c r="O232" i="6"/>
  <c r="O231" i="6"/>
  <c r="O230" i="6"/>
  <c r="O229" i="6"/>
  <c r="O228" i="6"/>
  <c r="O227" i="6"/>
  <c r="O226" i="6"/>
  <c r="O225" i="6"/>
  <c r="O224" i="6"/>
  <c r="O223" i="6"/>
  <c r="O222" i="6"/>
  <c r="O221" i="6"/>
  <c r="O220" i="6"/>
  <c r="O219" i="6"/>
  <c r="O218" i="6"/>
  <c r="O217" i="6"/>
  <c r="O216" i="6"/>
  <c r="O215" i="6"/>
  <c r="O214" i="6"/>
  <c r="O213" i="6"/>
  <c r="O212" i="6"/>
  <c r="O211" i="6"/>
  <c r="O210" i="6"/>
  <c r="O209" i="6"/>
  <c r="O208" i="6"/>
  <c r="O207" i="6"/>
  <c r="O206" i="6"/>
  <c r="O205" i="6"/>
  <c r="O204" i="6"/>
  <c r="O203" i="6"/>
  <c r="O202" i="6"/>
  <c r="O201" i="6"/>
  <c r="O200" i="6"/>
  <c r="O199" i="6"/>
  <c r="O198" i="6"/>
  <c r="O197" i="6"/>
  <c r="O196" i="6"/>
  <c r="O195" i="6"/>
  <c r="O194" i="6"/>
  <c r="O193" i="6"/>
  <c r="O192" i="6"/>
  <c r="O191" i="6"/>
  <c r="O190" i="6"/>
  <c r="O189" i="6"/>
  <c r="O188" i="6"/>
  <c r="O187" i="6"/>
  <c r="O186" i="6"/>
  <c r="O185" i="6"/>
  <c r="O184" i="6"/>
  <c r="O183" i="6"/>
  <c r="O182" i="6"/>
  <c r="O181" i="6"/>
  <c r="O180" i="6"/>
  <c r="O179" i="6"/>
  <c r="O178" i="6"/>
  <c r="O177" i="6"/>
  <c r="O176" i="6"/>
  <c r="O175" i="6"/>
  <c r="O174" i="6"/>
  <c r="O173" i="6"/>
  <c r="O172" i="6"/>
  <c r="O171" i="6"/>
  <c r="O170" i="6"/>
  <c r="O169" i="6"/>
  <c r="O168" i="6"/>
  <c r="O167" i="6"/>
  <c r="O166" i="6"/>
  <c r="O165" i="6"/>
  <c r="O164" i="6"/>
  <c r="O163" i="6"/>
  <c r="O162" i="6"/>
  <c r="O161" i="6"/>
  <c r="O160" i="6"/>
  <c r="O159" i="6"/>
  <c r="O158" i="6"/>
  <c r="O157" i="6"/>
  <c r="O156" i="6"/>
  <c r="O155" i="6"/>
  <c r="O154" i="6"/>
  <c r="O153" i="6"/>
  <c r="O152" i="6"/>
  <c r="O151" i="6"/>
  <c r="O150" i="6"/>
  <c r="O149" i="6"/>
  <c r="O148" i="6"/>
  <c r="O147" i="6"/>
  <c r="O146" i="6"/>
  <c r="O145" i="6"/>
  <c r="O144" i="6"/>
  <c r="O143" i="6"/>
  <c r="O142" i="6"/>
  <c r="O141" i="6"/>
  <c r="O140" i="6"/>
  <c r="O139" i="6"/>
  <c r="O138" i="6"/>
  <c r="O137" i="6"/>
  <c r="O136" i="6"/>
  <c r="O135" i="6"/>
  <c r="O134" i="6"/>
  <c r="O133" i="6"/>
  <c r="O132" i="6"/>
  <c r="O131" i="6"/>
  <c r="O130" i="6"/>
  <c r="O129" i="6"/>
  <c r="O128" i="6"/>
  <c r="O127" i="6"/>
  <c r="O126" i="6"/>
  <c r="O125" i="6"/>
  <c r="O124" i="6"/>
  <c r="O123" i="6"/>
  <c r="O122" i="6"/>
  <c r="O121" i="6"/>
  <c r="O120" i="6"/>
  <c r="O119" i="6"/>
  <c r="O118" i="6"/>
  <c r="O117" i="6"/>
  <c r="O116" i="6"/>
  <c r="O115" i="6"/>
  <c r="O114" i="6"/>
  <c r="O113" i="6"/>
  <c r="O112" i="6"/>
  <c r="O111" i="6"/>
  <c r="O110" i="6"/>
  <c r="O109" i="6"/>
  <c r="O108" i="6"/>
  <c r="O107" i="6"/>
  <c r="O106" i="6"/>
  <c r="O105" i="6"/>
  <c r="O104" i="6"/>
  <c r="O103" i="6"/>
  <c r="O102" i="6"/>
  <c r="O101" i="6"/>
  <c r="O100" i="6"/>
  <c r="O99" i="6"/>
  <c r="O98" i="6"/>
  <c r="O97" i="6"/>
  <c r="O96" i="6"/>
  <c r="O95" i="6"/>
  <c r="O94" i="6"/>
  <c r="O93" i="6"/>
  <c r="O92" i="6"/>
  <c r="O91" i="6"/>
  <c r="O90" i="6"/>
  <c r="O89" i="6"/>
  <c r="O88" i="6"/>
  <c r="O87" i="6"/>
  <c r="O86" i="6"/>
  <c r="O85" i="6"/>
  <c r="O84" i="6"/>
  <c r="O83" i="6"/>
  <c r="O82" i="6"/>
  <c r="O81" i="6"/>
  <c r="O80" i="6"/>
  <c r="O79" i="6"/>
  <c r="O78" i="6"/>
  <c r="O77" i="6"/>
  <c r="O76" i="6"/>
  <c r="O75" i="6"/>
  <c r="O74" i="6"/>
  <c r="O73" i="6"/>
  <c r="O72" i="6"/>
  <c r="O71" i="6"/>
  <c r="O70" i="6"/>
  <c r="O69" i="6"/>
  <c r="O68" i="6"/>
  <c r="O67" i="6"/>
  <c r="O66" i="6"/>
  <c r="O65" i="6"/>
  <c r="O64" i="6"/>
  <c r="O63" i="6"/>
  <c r="O62" i="6"/>
  <c r="O61" i="6"/>
  <c r="O60" i="6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8" i="6"/>
  <c r="O37" i="6"/>
  <c r="O36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L29" i="2"/>
  <c r="L14" i="2"/>
  <c r="L42" i="2"/>
  <c r="D16" i="1"/>
  <c r="L35" i="2"/>
  <c r="D41" i="1"/>
  <c r="L16" i="2"/>
  <c r="L19" i="2"/>
  <c r="D40" i="1"/>
  <c r="M28" i="16"/>
  <c r="M24" i="16"/>
  <c r="M20" i="16"/>
  <c r="M15" i="16"/>
  <c r="M11" i="16"/>
  <c r="M31" i="16"/>
  <c r="M27" i="16"/>
  <c r="M23" i="16"/>
  <c r="M18" i="16"/>
  <c r="M14" i="16"/>
  <c r="M25" i="16"/>
  <c r="M16" i="16"/>
  <c r="M30" i="16"/>
  <c r="M26" i="16"/>
  <c r="M22" i="16"/>
  <c r="M17" i="16"/>
  <c r="M13" i="16"/>
  <c r="M29" i="16"/>
  <c r="M21" i="16"/>
  <c r="M12" i="16"/>
  <c r="L12" i="2"/>
  <c r="L27" i="2"/>
  <c r="L45" i="2"/>
  <c r="D25" i="1"/>
  <c r="L21" i="2"/>
  <c r="L37" i="2"/>
  <c r="D28" i="1"/>
  <c r="L11" i="2"/>
  <c r="L13" i="2"/>
  <c r="L15" i="2"/>
  <c r="L17" i="2"/>
  <c r="L25" i="2"/>
  <c r="L33" i="2"/>
  <c r="L41" i="2"/>
  <c r="D19" i="1"/>
  <c r="D32" i="1"/>
  <c r="L23" i="2"/>
  <c r="L31" i="2"/>
  <c r="L39" i="2"/>
  <c r="D11" i="1"/>
  <c r="D24" i="1"/>
  <c r="D33" i="1"/>
  <c r="D36" i="1"/>
  <c r="D20" i="1"/>
  <c r="D29" i="1"/>
  <c r="D37" i="1"/>
  <c r="D13" i="1"/>
  <c r="D17" i="1"/>
  <c r="D21" i="1"/>
  <c r="D26" i="1"/>
  <c r="D30" i="1"/>
  <c r="D34" i="1"/>
  <c r="D39" i="1"/>
  <c r="L18" i="2"/>
  <c r="L20" i="2"/>
  <c r="L22" i="2"/>
  <c r="L24" i="2"/>
  <c r="L26" i="2"/>
  <c r="L28" i="2"/>
  <c r="L30" i="2"/>
  <c r="L32" i="2"/>
  <c r="L34" i="2"/>
  <c r="L36" i="2"/>
  <c r="L38" i="2"/>
  <c r="L40" i="2"/>
  <c r="L44" i="2"/>
  <c r="L46" i="2"/>
  <c r="L43" i="2"/>
  <c r="D14" i="1"/>
  <c r="D18" i="1"/>
  <c r="D22" i="1"/>
  <c r="D27" i="1"/>
  <c r="D31" i="1"/>
  <c r="D35" i="1"/>
  <c r="O18" i="23"/>
  <c r="O23" i="23"/>
  <c r="O19" i="23"/>
  <c r="O15" i="23"/>
  <c r="O11" i="23"/>
  <c r="O24" i="23"/>
  <c r="O22" i="23"/>
  <c r="O20" i="23"/>
  <c r="O16" i="23"/>
  <c r="O14" i="23"/>
  <c r="O12" i="23"/>
  <c r="O21" i="23"/>
  <c r="O17" i="23"/>
  <c r="O13" i="23"/>
  <c r="C43" i="1"/>
  <c r="C29" i="27"/>
  <c r="C12" i="27" l="1"/>
  <c r="C11" i="27" s="1"/>
</calcChain>
</file>

<file path=xl/sharedStrings.xml><?xml version="1.0" encoding="utf-8"?>
<sst xmlns="http://schemas.openxmlformats.org/spreadsheetml/2006/main" count="12813" uniqueCount="3780">
  <si>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</si>
  <si>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</si>
  <si>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</si>
  <si>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</si>
  <si>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</si>
  <si>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</si>
  <si>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</si>
  <si>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</si>
  <si>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(1)</t>
  </si>
  <si>
    <t>(2)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</si>
  <si>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</si>
  <si>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</si>
  <si>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</si>
  <si>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</si>
  <si>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</si>
  <si>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</si>
  <si>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</si>
  <si>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</si>
  <si>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</si>
  <si>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</si>
  <si>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</si>
  <si>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</si>
  <si>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</si>
  <si>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</si>
  <si>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</si>
  <si>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</si>
  <si>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</si>
  <si>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</si>
  <si>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</si>
  <si>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</si>
  <si>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</si>
  <si>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</si>
  <si>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</si>
  <si>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</si>
  <si>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</si>
  <si>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</si>
  <si>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</si>
  <si>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</si>
  <si>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</si>
  <si>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</si>
  <si>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</si>
  <si>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</si>
  <si>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</si>
  <si>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</si>
  <si>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</si>
  <si>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</si>
  <si>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</si>
  <si>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</si>
  <si>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</si>
  <si>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</si>
  <si>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</si>
  <si>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</si>
  <si>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</si>
  <si>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</si>
  <si>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</si>
  <si>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</si>
  <si>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</si>
  <si>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</si>
  <si>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</si>
  <si>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</si>
  <si>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</si>
  <si>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</si>
  <si>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</si>
  <si>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</si>
  <si>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</si>
  <si>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</si>
  <si>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</si>
  <si>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</si>
  <si>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</si>
  <si>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</si>
  <si>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</si>
  <si>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</si>
  <si>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</si>
  <si>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</si>
  <si>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</si>
  <si>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</si>
  <si>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</si>
  <si>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</si>
  <si>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</si>
  <si>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</si>
  <si>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</si>
  <si>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</si>
  <si>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</si>
  <si>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</si>
  <si>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</si>
  <si>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</si>
  <si>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</si>
  <si>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</si>
  <si>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</si>
  <si>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</si>
  <si>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</si>
  <si>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</si>
  <si>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</si>
  <si>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</si>
  <si>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</si>
  <si>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</si>
  <si>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</si>
  <si>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</si>
  <si>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</si>
  <si>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</si>
  <si>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</si>
  <si>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</si>
  <si>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</si>
  <si>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</si>
  <si>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</si>
  <si>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</si>
  <si>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</si>
  <si>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</si>
  <si>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</si>
  <si>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</si>
  <si>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</si>
  <si>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</si>
  <si>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</si>
  <si>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</si>
  <si>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</si>
  <si>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</si>
  <si>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</si>
  <si>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</si>
  <si>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</si>
  <si>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</si>
  <si>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</si>
  <si>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</si>
  <si>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</si>
  <si>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</si>
  <si>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</si>
  <si>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</si>
  <si>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</si>
  <si>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</si>
  <si>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</si>
  <si>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</si>
  <si>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</si>
  <si>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</si>
  <si>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</si>
  <si>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</si>
  <si>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</si>
  <si>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</si>
  <si>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</si>
  <si>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</si>
  <si>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</si>
  <si>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</si>
  <si>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</si>
  <si>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</si>
  <si>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</si>
  <si>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</si>
  <si>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</si>
  <si>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</si>
  <si>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</si>
  <si>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</si>
  <si>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</si>
  <si>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</si>
  <si>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</si>
  <si>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</si>
  <si>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</si>
  <si>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</si>
  <si>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</si>
  <si>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</si>
  <si>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</si>
  <si>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</si>
  <si>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</si>
  <si>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</si>
  <si>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</si>
  <si>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</si>
  <si>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</si>
  <si>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</si>
  <si>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</si>
  <si>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</si>
  <si>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</si>
  <si>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</si>
  <si>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</si>
  <si>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</si>
  <si>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</si>
  <si>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</si>
  <si>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</si>
  <si>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</si>
  <si>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</si>
  <si>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</si>
  <si>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</si>
  <si>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</si>
  <si>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</si>
  <si>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</si>
  <si>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</si>
  <si>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</si>
  <si>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</si>
  <si>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</si>
  <si>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</si>
  <si>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</si>
  <si>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</si>
  <si>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</si>
  <si>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</si>
  <si>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</si>
  <si>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</si>
  <si>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</si>
  <si>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</si>
  <si>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</si>
  <si>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</si>
  <si>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31/12/2022</t>
  </si>
  <si>
    <t>משתתפות כללי כולל ל.סחיר</t>
  </si>
  <si>
    <t>בהתאם לשיטה שיושמה בדוח הכספי *</t>
  </si>
  <si>
    <t>פרנק שווצרי</t>
  </si>
  <si>
    <t>כתר דני</t>
  </si>
  <si>
    <t>כתר נורבגי</t>
  </si>
  <si>
    <t>יין יפני</t>
  </si>
  <si>
    <t>דולר הונג קונג</t>
  </si>
  <si>
    <t>סה"כ בישראל</t>
  </si>
  <si>
    <t>סה"כ יתרת מזומנים ועו"ש בש"ח</t>
  </si>
  <si>
    <t>עו'ש- בנק לאומי</t>
  </si>
  <si>
    <t>1111111111- 10- בנק לאומי</t>
  </si>
  <si>
    <t>10</t>
  </si>
  <si>
    <t>ilAAA</t>
  </si>
  <si>
    <t>S&amp;P מעלות</t>
  </si>
  <si>
    <t>עו'ש- בנק מזרחי</t>
  </si>
  <si>
    <t>1111111111- 20- בנק מזרחי</t>
  </si>
  <si>
    <t>20</t>
  </si>
  <si>
    <t>סה"כ יתרת מזומנים ועו"ש נקובים במט"ח</t>
  </si>
  <si>
    <t>אירו-100- בנק לאומי</t>
  </si>
  <si>
    <t>100- 10- בנק לאומי</t>
  </si>
  <si>
    <t>אירו-100- בנק מזרחי</t>
  </si>
  <si>
    <t>100- 20- בנק מזרחי</t>
  </si>
  <si>
    <t>אירו-100(לקבל)- בנק מזרחי</t>
  </si>
  <si>
    <t>דולר -20001- בנק הפועלים</t>
  </si>
  <si>
    <t>20001- 12- בנק הפועלים</t>
  </si>
  <si>
    <t>12</t>
  </si>
  <si>
    <t>דולר -20001- בנק לאומי</t>
  </si>
  <si>
    <t>20001- 10- בנק לאומי</t>
  </si>
  <si>
    <t>דולר -20001- בנק מזרחי</t>
  </si>
  <si>
    <t>20001- 20- בנק מזרחי</t>
  </si>
  <si>
    <t>דולר -20001(לקבל)- בנק מזרחי</t>
  </si>
  <si>
    <t>דולר -20001(לשלם)- בנק מזרחי</t>
  </si>
  <si>
    <t>דולר אוסטרלי 183- בנק מזרחי</t>
  </si>
  <si>
    <t>183- 20- בנק מזרחי</t>
  </si>
  <si>
    <t>דולר הונג קונג-353- בנק מזרחי</t>
  </si>
  <si>
    <t>353- 20- בנק מזרחי</t>
  </si>
  <si>
    <t>דולר סינגפורי-345- בנק מזרחי</t>
  </si>
  <si>
    <t>345- 20- בנק מזרחי</t>
  </si>
  <si>
    <t>ין יפני- 248- בנק מזרחי</t>
  </si>
  <si>
    <t>248- 20- בנק מזרחי</t>
  </si>
  <si>
    <t>כתר דני - 78- בנק מזרחי</t>
  </si>
  <si>
    <t>78- 20- בנק מזרחי</t>
  </si>
  <si>
    <t>לי"ש - 70002- בנק מזרחי</t>
  </si>
  <si>
    <t>70002- 20- בנק מזרחי</t>
  </si>
  <si>
    <t>לי"ש - 70002(לשלם)- בנק מזרחי</t>
  </si>
  <si>
    <t>פרנק שוויצרי-35- בנק מזרחי</t>
  </si>
  <si>
    <t>35- 20- בנק מזרחי</t>
  </si>
  <si>
    <t>סה"כ פח"ק/פר"י</t>
  </si>
  <si>
    <t>פ.ח.ק.- בנק הפועלים</t>
  </si>
  <si>
    <t>1111111110- 12- בנק הפועלים</t>
  </si>
  <si>
    <t>פ.ח.ק.- בנק לאומי</t>
  </si>
  <si>
    <t>1111111110- 10- בנק לאומי</t>
  </si>
  <si>
    <t>סה"כ פק"מ לתקופה של עד שלושה חודשים</t>
  </si>
  <si>
    <t>0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</si>
  <si>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</si>
  <si>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</si>
  <si>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</si>
  <si>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פיקדון דולרי  6.7% 05.12.23- בנק מזרחי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</si>
  <si>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</si>
  <si>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</si>
  <si>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</si>
  <si>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</si>
  <si>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</si>
  <si>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5904 גליל- האוצר - ממשלתית צמודה</t>
  </si>
  <si>
    <t>9590431</t>
  </si>
  <si>
    <t>RF</t>
  </si>
  <si>
    <t>29/12/22</t>
  </si>
  <si>
    <t>ממצמ 0536- האוצר - ממשלתית צמודה</t>
  </si>
  <si>
    <t>1097708</t>
  </si>
  <si>
    <t>ממצמ0841- האוצר - ממשלתית צמודה</t>
  </si>
  <si>
    <t>1120583</t>
  </si>
  <si>
    <t>ממצמ0923</t>
  </si>
  <si>
    <t>1128081</t>
  </si>
  <si>
    <t>ממשל צמודה 0529- האוצר - ממשלתית צמודה</t>
  </si>
  <si>
    <t>1157023</t>
  </si>
  <si>
    <t>ממשל צמודה 0726- האוצר - ממשלתית צמודה</t>
  </si>
  <si>
    <t>1169564</t>
  </si>
  <si>
    <t>ממשל צמודה 1025- האוצר - ממשלתית צמודה</t>
  </si>
  <si>
    <t>1135912</t>
  </si>
  <si>
    <t>ממשל צמודה 1131- האוצר - ממשלתית צמודה</t>
  </si>
  <si>
    <t>1172220</t>
  </si>
  <si>
    <t>ממשל צמודה 1151</t>
  </si>
  <si>
    <t>1168301</t>
  </si>
  <si>
    <t>ממשלתי צמוד 0527- האוצר - ממשלתית צמודה</t>
  </si>
  <si>
    <t>1140847</t>
  </si>
  <si>
    <t>ממשלתי צמוד 0545</t>
  </si>
  <si>
    <t>1134865</t>
  </si>
  <si>
    <t>סה"כ לא צמודות</t>
  </si>
  <si>
    <t>סה"כ מלווה קצר מועד</t>
  </si>
  <si>
    <t>מ.ק.מ  913- בנק ישראל- מק"מ</t>
  </si>
  <si>
    <t>8230914</t>
  </si>
  <si>
    <t>28/12/22</t>
  </si>
  <si>
    <t>מ.ק.מ 1023- בנק ישראל- מק"מ</t>
  </si>
  <si>
    <t>8231029</t>
  </si>
  <si>
    <t>מ.ק.מ 113- בנק ישראל- מק"מ</t>
  </si>
  <si>
    <t>8230112</t>
  </si>
  <si>
    <t>23/02/22</t>
  </si>
  <si>
    <t>מ.ק.מ.     1213- בנק ישראל- מק"מ</t>
  </si>
  <si>
    <t>8231219</t>
  </si>
  <si>
    <t>מ.ק.מ.   413- בנק ישראל- מק"מ</t>
  </si>
  <si>
    <t>8230419</t>
  </si>
  <si>
    <t>17/08/22</t>
  </si>
  <si>
    <t>מ.ק.מ.  223- בנק ישראל- מק"מ</t>
  </si>
  <si>
    <t>8830226</t>
  </si>
  <si>
    <t>16/08/22</t>
  </si>
  <si>
    <t>מ.ק.מ.  613- בנק ישראל- מק"מ</t>
  </si>
  <si>
    <t>8230617</t>
  </si>
  <si>
    <t>18/08/22</t>
  </si>
  <si>
    <t>מ.ק.מ.  713- בנק ישראל- מק"מ</t>
  </si>
  <si>
    <t>8230716</t>
  </si>
  <si>
    <t>21/12/22</t>
  </si>
  <si>
    <t>מ.ק.מ. 1123- בנק ישראל- מק"מ</t>
  </si>
  <si>
    <t>8231128</t>
  </si>
  <si>
    <t>27/12/22</t>
  </si>
  <si>
    <t>מ.ק.מ. 313- בנק ישראל- מק"מ</t>
  </si>
  <si>
    <t>8230310</t>
  </si>
  <si>
    <t>06/12/22</t>
  </si>
  <si>
    <t>מ.ק.מ. 513- בנק ישראל- מק"מ</t>
  </si>
  <si>
    <t>8230518</t>
  </si>
  <si>
    <t>מ.ק.מ. 813- בנק ישראל- מק"מ</t>
  </si>
  <si>
    <t>8230815</t>
  </si>
  <si>
    <t>סה"כ שחר</t>
  </si>
  <si>
    <t>ממשל שקלי 0226</t>
  </si>
  <si>
    <t>1174697</t>
  </si>
  <si>
    <t>ממשל שקלי 1024- האוצר - ממשלתית שקלית</t>
  </si>
  <si>
    <t>1175777</t>
  </si>
  <si>
    <t>ממשל שקלית 0327</t>
  </si>
  <si>
    <t>1139344</t>
  </si>
  <si>
    <t>ממשל שקלית 0330- האוצר - ממשלתית שקלית</t>
  </si>
  <si>
    <t>1160985</t>
  </si>
  <si>
    <t>ממשל שקלית 0347</t>
  </si>
  <si>
    <t>1140193</t>
  </si>
  <si>
    <t>ממשל שקלית 0432- האוצר - ממשלתית שקלית</t>
  </si>
  <si>
    <t>1180660</t>
  </si>
  <si>
    <t>ממשל שקלית 0537- האוצר - ממשלתית שקלית</t>
  </si>
  <si>
    <t>1166180</t>
  </si>
  <si>
    <t>ממשל שקלית 0928</t>
  </si>
  <si>
    <t>1150879</t>
  </si>
  <si>
    <t>ממשל שקלית 1123- האוצר - ממשלתית שקלית</t>
  </si>
  <si>
    <t>1155068</t>
  </si>
  <si>
    <t>ממשל שקלית 1152- האוצר - ממשלתית שקלית</t>
  </si>
  <si>
    <t>1184076</t>
  </si>
  <si>
    <t>ממשלתי 0323</t>
  </si>
  <si>
    <t>1126747</t>
  </si>
  <si>
    <t>ממשלתי 0324- האוצר - ממשלתית שקלית</t>
  </si>
  <si>
    <t>1130848</t>
  </si>
  <si>
    <t>ממשלתי 0825- האוצר - ממשלתית שקלית</t>
  </si>
  <si>
    <t>1135557</t>
  </si>
  <si>
    <t>ממשלתי שקלי 0425- האוצר - ממשלתית שקלית</t>
  </si>
  <si>
    <t>1162668</t>
  </si>
  <si>
    <t>ממשלתי שקלי 723</t>
  </si>
  <si>
    <t>1167105</t>
  </si>
  <si>
    <t>ממשק 1026- האוצר - ממשלתית שקלית</t>
  </si>
  <si>
    <t>1099456</t>
  </si>
  <si>
    <t>ממשק0142- האוצר - ממשלתית שקלית</t>
  </si>
  <si>
    <t>1125400</t>
  </si>
  <si>
    <t>סה"כ גילון</t>
  </si>
  <si>
    <t>ממשל משתנה 0526- האוצר - ממשלתית משתנה</t>
  </si>
  <si>
    <t>1141795</t>
  </si>
  <si>
    <t>ממשלת משתנה 1130- האוצר - ממשלתית משתנה</t>
  </si>
  <si>
    <t>1166552</t>
  </si>
  <si>
    <t>סה"כ צמודות לדולר</t>
  </si>
  <si>
    <t>סה"כ אג"ח של ממשלת ישראל שהונפקו בחו"ל</t>
  </si>
  <si>
    <t>ממשל גלובל01/24- האוצר - ממשלתית גלובלית</t>
  </si>
  <si>
    <t>1181247</t>
  </si>
  <si>
    <t>ilRF</t>
  </si>
  <si>
    <t>ממשל גלובל07/30- האוצר - ממשלתית גלובלית</t>
  </si>
  <si>
    <t>1181197</t>
  </si>
  <si>
    <t>ISRAE 3.15 06/30/23</t>
  </si>
  <si>
    <t>US4651387M19</t>
  </si>
  <si>
    <t>NYSE</t>
  </si>
  <si>
    <t>A1</t>
  </si>
  <si>
    <t>Moodys</t>
  </si>
  <si>
    <t>03/01/18</t>
  </si>
  <si>
    <t>ISRAEL 2.5 15/1/30</t>
  </si>
  <si>
    <t>US46513JXM88</t>
  </si>
  <si>
    <t>A+</t>
  </si>
  <si>
    <t>Fitch</t>
  </si>
  <si>
    <t>09/01/20</t>
  </si>
  <si>
    <t>ISRAEL 3.25 17.01.2028</t>
  </si>
  <si>
    <t>US46513YJH27</t>
  </si>
  <si>
    <t>10/01/18</t>
  </si>
  <si>
    <t>סה"כ אג"ח שהנפיקו ממשלות זרות בחו"ל</t>
  </si>
  <si>
    <t>US TREASURY 2.5 30/04/24- ממשלת ארה"ב</t>
  </si>
  <si>
    <t>US91282CEK36</t>
  </si>
  <si>
    <t>Aaa</t>
  </si>
  <si>
    <t>03/10/22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</si>
  <si>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</si>
  <si>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</si>
  <si>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</si>
  <si>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</si>
  <si>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</si>
  <si>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</si>
  <si>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</si>
  <si>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</si>
  <si>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אלה פקדון אגח ה- אלה פקדונות</t>
  </si>
  <si>
    <t>1162577</t>
  </si>
  <si>
    <t>515666881</t>
  </si>
  <si>
    <t>אגח מובנות</t>
  </si>
  <si>
    <t>26/12/22</t>
  </si>
  <si>
    <t>בינל הנפק אגח י- בינלאומי הנפקות</t>
  </si>
  <si>
    <t>1160290</t>
  </si>
  <si>
    <t>513141879</t>
  </si>
  <si>
    <t>בנקים</t>
  </si>
  <si>
    <t>בינל הנפק אגח יא- בינלאומי הנפקות</t>
  </si>
  <si>
    <t>1167048</t>
  </si>
  <si>
    <t>17/10/21</t>
  </si>
  <si>
    <t>בינל הנפק אגח יב- בינלאומי הנפקות</t>
  </si>
  <si>
    <t>1182385</t>
  </si>
  <si>
    <t>14/02/22</t>
  </si>
  <si>
    <t>דיסק מנ אגח טו- דיסקונט מנפיקים</t>
  </si>
  <si>
    <t>7480304</t>
  </si>
  <si>
    <t>520029935</t>
  </si>
  <si>
    <t>לאומי   אגח 179- לאומי</t>
  </si>
  <si>
    <t>6040372</t>
  </si>
  <si>
    <t>520018078</t>
  </si>
  <si>
    <t>לאומי אג"ח 181- לאומי</t>
  </si>
  <si>
    <t>6040505</t>
  </si>
  <si>
    <t>Aaa.il</t>
  </si>
  <si>
    <t>לאומי אגח 182- לאומי</t>
  </si>
  <si>
    <t>6040539</t>
  </si>
  <si>
    <t>לאומי אגח 183- לאומי</t>
  </si>
  <si>
    <t>6040547</t>
  </si>
  <si>
    <t>28/11/21</t>
  </si>
  <si>
    <t>מז טפ הנ אגח 62- מזרחי טפחות הנפ</t>
  </si>
  <si>
    <t>2310498</t>
  </si>
  <si>
    <t>520032046</t>
  </si>
  <si>
    <t>מז טפ הנ אגח 64- מזרחי טפחות הנפ</t>
  </si>
  <si>
    <t>2310555</t>
  </si>
  <si>
    <t>מז טפ הנ אגח 66- מזרחי טפחות הנפ</t>
  </si>
  <si>
    <t>1191667</t>
  </si>
  <si>
    <t>12/12/22</t>
  </si>
  <si>
    <t>מז טפ הנפ אגח 57- מזרחי טפחות הנפ</t>
  </si>
  <si>
    <t>2310423</t>
  </si>
  <si>
    <t>06/01/22</t>
  </si>
  <si>
    <t>מז טפ הנפ אגח 59- מזרחי טפחות הנפ</t>
  </si>
  <si>
    <t>2310449</t>
  </si>
  <si>
    <t>14/12/22</t>
  </si>
  <si>
    <t>מז טפ הנפ אגח 61- מזרחי טפחות הנפ</t>
  </si>
  <si>
    <t>2310464</t>
  </si>
  <si>
    <t>מז טפ הנפק   45- מזרחי טפחות הנפ</t>
  </si>
  <si>
    <t>2310217</t>
  </si>
  <si>
    <t>מז טפ הנפק   46- מזרחי טפחות הנפ</t>
  </si>
  <si>
    <t>2310225</t>
  </si>
  <si>
    <t>מז טפ הנפק 51- מזרחי טפחות הנפ</t>
  </si>
  <si>
    <t>2310324</t>
  </si>
  <si>
    <t>20/11/22</t>
  </si>
  <si>
    <t>מז טפ הנפק 52- מזרחי טפחות הנפ</t>
  </si>
  <si>
    <t>2310381</t>
  </si>
  <si>
    <t>28/11/22</t>
  </si>
  <si>
    <t>מזרחי הנפקות אג"ח 49- מזרחי טפחות הנפ</t>
  </si>
  <si>
    <t>2310282</t>
  </si>
  <si>
    <t>מקורות  אגח 11- מקורות</t>
  </si>
  <si>
    <t>1158476</t>
  </si>
  <si>
    <t>520010869</t>
  </si>
  <si>
    <t>שרותים</t>
  </si>
  <si>
    <t>מקורות אגח 10- מקורות</t>
  </si>
  <si>
    <t>1158468</t>
  </si>
  <si>
    <t>מרכנתיל הנ אגח ג- מרכנתיל הנפקות</t>
  </si>
  <si>
    <t>1171297</t>
  </si>
  <si>
    <t>513686154</t>
  </si>
  <si>
    <t>02/05/22</t>
  </si>
  <si>
    <t>מרכנתיל הנ אגח ד- מרכנתיל הנפקות</t>
  </si>
  <si>
    <t>1171305</t>
  </si>
  <si>
    <t>29/11/22</t>
  </si>
  <si>
    <t>נמלי ישראל אג "ח א- נמלי ישראל</t>
  </si>
  <si>
    <t>1145564</t>
  </si>
  <si>
    <t>513569780</t>
  </si>
  <si>
    <t>נדלן מניב בישראל</t>
  </si>
  <si>
    <t>נמלי ישראל אג"ח ב- נמלי ישראל</t>
  </si>
  <si>
    <t>1145572</t>
  </si>
  <si>
    <t>פועלים  אגח 200- פועלים</t>
  </si>
  <si>
    <t>6620496</t>
  </si>
  <si>
    <t>520000118</t>
  </si>
  <si>
    <t>פועלים  אגח 201- פועלים</t>
  </si>
  <si>
    <t>1191345</t>
  </si>
  <si>
    <t>פועלים הנ אג34- פועלים הנפקות</t>
  </si>
  <si>
    <t>1940576</t>
  </si>
  <si>
    <t>520032640</t>
  </si>
  <si>
    <t>27/10/22</t>
  </si>
  <si>
    <t>פועלים הנ אגח35- פועלים הנפקות</t>
  </si>
  <si>
    <t>1940618</t>
  </si>
  <si>
    <t>פועלים הנפ אג32- פועלים הנפקות</t>
  </si>
  <si>
    <t>1940535</t>
  </si>
  <si>
    <t>30/08/22</t>
  </si>
  <si>
    <t>פועלים הנפקות  אג"ח 36- פועלים הנפקות</t>
  </si>
  <si>
    <t>1940659</t>
  </si>
  <si>
    <t>חשמל     אגח 29- חשמל</t>
  </si>
  <si>
    <t>6000236</t>
  </si>
  <si>
    <t>520000472</t>
  </si>
  <si>
    <t>אנרגיה</t>
  </si>
  <si>
    <t>Aa1.il</t>
  </si>
  <si>
    <t>חשמל  אג"ח 31- חשמל</t>
  </si>
  <si>
    <t>6000285</t>
  </si>
  <si>
    <t>חשמל אג27</t>
  </si>
  <si>
    <t>6000210</t>
  </si>
  <si>
    <t>חשמל אגח 32- חשמל</t>
  </si>
  <si>
    <t>6000384</t>
  </si>
  <si>
    <t>חשמל אגח 33- חשמל</t>
  </si>
  <si>
    <t>6000392</t>
  </si>
  <si>
    <t>נתיבי הגז אג"ח ד- נתיבי הגז</t>
  </si>
  <si>
    <t>1147503</t>
  </si>
  <si>
    <t>513436394</t>
  </si>
  <si>
    <t>ilAA+</t>
  </si>
  <si>
    <t>עזריאלי  אגח ז- עזריאלי קבוצה</t>
  </si>
  <si>
    <t>1178672</t>
  </si>
  <si>
    <t>510960719</t>
  </si>
  <si>
    <t>עזריאלי אג"ח ד</t>
  </si>
  <si>
    <t>1138650</t>
  </si>
  <si>
    <t>25/12/22</t>
  </si>
  <si>
    <t>עזריאלי אג"ח ה- עזריאלי קבוצה</t>
  </si>
  <si>
    <t>1156603</t>
  </si>
  <si>
    <t>עזריאלי אג"ח ו- עזריאלי קבוצה</t>
  </si>
  <si>
    <t>1156611</t>
  </si>
  <si>
    <t>עזריאלי אג2- עזריאלי קבוצה</t>
  </si>
  <si>
    <t>1134436</t>
  </si>
  <si>
    <t>עזריאלי אגח ח- עזריאלי קבוצה</t>
  </si>
  <si>
    <t>1178680</t>
  </si>
  <si>
    <t>פועלים הנפקות אגח 15- פועלים הנפקות</t>
  </si>
  <si>
    <t>1940543</t>
  </si>
  <si>
    <t>רכבת ישר  אגח ג- רכבת ישראל</t>
  </si>
  <si>
    <t>1177625</t>
  </si>
  <si>
    <t>520043613</t>
  </si>
  <si>
    <t>30/11/22</t>
  </si>
  <si>
    <t>אלרוב נדלן אגחו- אלרוב נדל"ן</t>
  </si>
  <si>
    <t>3870185</t>
  </si>
  <si>
    <t>520038894</t>
  </si>
  <si>
    <t>נדלן מניב בחו"ל</t>
  </si>
  <si>
    <t>ilAA</t>
  </si>
  <si>
    <t>אמות  אגח ח- אמות</t>
  </si>
  <si>
    <t>1172782</t>
  </si>
  <si>
    <t>520026683</t>
  </si>
  <si>
    <t>אמות אג ו'- אמות</t>
  </si>
  <si>
    <t>1158609</t>
  </si>
  <si>
    <t>אמות אג4- אמות</t>
  </si>
  <si>
    <t>1133149</t>
  </si>
  <si>
    <t>ארפורט אג 9- איירפורט סיטי</t>
  </si>
  <si>
    <t>1160944</t>
  </si>
  <si>
    <t>511659401</t>
  </si>
  <si>
    <t>ארפורט סיטי אג"ח 5- איירפורט סיטי</t>
  </si>
  <si>
    <t>1133487</t>
  </si>
  <si>
    <t>ביג  אגח יג- ביג</t>
  </si>
  <si>
    <t>1159516</t>
  </si>
  <si>
    <t>513623314</t>
  </si>
  <si>
    <t>ביג אג"ח יא- ביג</t>
  </si>
  <si>
    <t>1151117</t>
  </si>
  <si>
    <t>26/10/22</t>
  </si>
  <si>
    <t>ביג אגח ח- ביג</t>
  </si>
  <si>
    <t>1138924</t>
  </si>
  <si>
    <t>08/12/22</t>
  </si>
  <si>
    <t>ביג אגח טז</t>
  </si>
  <si>
    <t>1168442</t>
  </si>
  <si>
    <t>31/05/22</t>
  </si>
  <si>
    <t>ביג אגח יד- ביג</t>
  </si>
  <si>
    <t>1161512</t>
  </si>
  <si>
    <t>ביג אגח יז</t>
  </si>
  <si>
    <t>1168459</t>
  </si>
  <si>
    <t>13/07/22</t>
  </si>
  <si>
    <t>גב ים  אגח 9</t>
  </si>
  <si>
    <t>7590219</t>
  </si>
  <si>
    <t>520001736</t>
  </si>
  <si>
    <t>גב ים אג"ח 6- גב ים</t>
  </si>
  <si>
    <t>7590128</t>
  </si>
  <si>
    <t>גב ים אגח י- גב ים</t>
  </si>
  <si>
    <t>7590284</t>
  </si>
  <si>
    <t>12/04/22</t>
  </si>
  <si>
    <t>לאומי התח נד403- לאומי</t>
  </si>
  <si>
    <t>6040430</t>
  </si>
  <si>
    <t>מבנה אגח כה- מבנה</t>
  </si>
  <si>
    <t>2260636</t>
  </si>
  <si>
    <t>520024126</t>
  </si>
  <si>
    <t>01/11/21</t>
  </si>
  <si>
    <t>מבני תעש  אגח כ- מבנה</t>
  </si>
  <si>
    <t>2260495</t>
  </si>
  <si>
    <t>מבני תעש אגח יח</t>
  </si>
  <si>
    <t>2260479</t>
  </si>
  <si>
    <t>22/05/22</t>
  </si>
  <si>
    <t>מבני תעשיה אג17- מבנה</t>
  </si>
  <si>
    <t>2260446</t>
  </si>
  <si>
    <t>26/04/22</t>
  </si>
  <si>
    <t>מבני תעשיה אגח יט</t>
  </si>
  <si>
    <t>2260487</t>
  </si>
  <si>
    <t>08/02/22</t>
  </si>
  <si>
    <t>מבני תעשיה אגח כג- מבנה</t>
  </si>
  <si>
    <t>2260545</t>
  </si>
  <si>
    <t>26/05/22</t>
  </si>
  <si>
    <t>מליסרון   אגח ו- מליסרון</t>
  </si>
  <si>
    <t>3230125</t>
  </si>
  <si>
    <t>520037789</t>
  </si>
  <si>
    <t>20/09/22</t>
  </si>
  <si>
    <t>מליסרון  אגח יד</t>
  </si>
  <si>
    <t>3230232</t>
  </si>
  <si>
    <t>מליסרון  אגח יז- מליסרון</t>
  </si>
  <si>
    <t>3230273</t>
  </si>
  <si>
    <t>23/11/22</t>
  </si>
  <si>
    <t>מליסרון  אגח יט</t>
  </si>
  <si>
    <t>3230398</t>
  </si>
  <si>
    <t>10/07/22</t>
  </si>
  <si>
    <t>מליסרון  אגח16- מליסרון</t>
  </si>
  <si>
    <t>3230265</t>
  </si>
  <si>
    <t>מליסרון אג"ח יג- מליסרון</t>
  </si>
  <si>
    <t>3230224</t>
  </si>
  <si>
    <t>10/11/22</t>
  </si>
  <si>
    <t>מליסרון אג10- מליסרון</t>
  </si>
  <si>
    <t>3230190</t>
  </si>
  <si>
    <t>מליסרון אג11- מליסרון</t>
  </si>
  <si>
    <t>3230208</t>
  </si>
  <si>
    <t>מליסרון אגח יח- מליסרון</t>
  </si>
  <si>
    <t>3230372</t>
  </si>
  <si>
    <t>מליסרון אגח כ- מליסרון</t>
  </si>
  <si>
    <t>3230422</t>
  </si>
  <si>
    <t>פועלים הנ הת כא- פועלים הנפקות</t>
  </si>
  <si>
    <t>1940725</t>
  </si>
  <si>
    <t>פועלים הנפ הת יט- פועלים הנפקות</t>
  </si>
  <si>
    <t>1940626</t>
  </si>
  <si>
    <t>פועלים הנפקות אג"ח 18- פועלים הנפקות</t>
  </si>
  <si>
    <t>1940600</t>
  </si>
  <si>
    <t>20/06/18</t>
  </si>
  <si>
    <t>רבוע נדלן אגח ז- רבוע כחול נדל"ן</t>
  </si>
  <si>
    <t>1140615</t>
  </si>
  <si>
    <t>513765859</t>
  </si>
  <si>
    <t>רבוע נדלן אגח ח- רבוע כחול נדל"ן</t>
  </si>
  <si>
    <t>1157569</t>
  </si>
  <si>
    <t>ריט 1     אגח ו</t>
  </si>
  <si>
    <t>1138544</t>
  </si>
  <si>
    <t>513821488</t>
  </si>
  <si>
    <t>ריט 1  אגח ז- 1 ריט</t>
  </si>
  <si>
    <t>1171271</t>
  </si>
  <si>
    <t>ריט 1 אגח ה- 1 ריט</t>
  </si>
  <si>
    <t>1136753</t>
  </si>
  <si>
    <t>ריט אג"ח 4- 1 ריט</t>
  </si>
  <si>
    <t>1129899</t>
  </si>
  <si>
    <t>09/11/21</t>
  </si>
  <si>
    <t>שופרסל    אגח ו- שופרסל</t>
  </si>
  <si>
    <t>7770217</t>
  </si>
  <si>
    <t>520022732</t>
  </si>
  <si>
    <t>רשתות שיווק</t>
  </si>
  <si>
    <t>13/06/22</t>
  </si>
  <si>
    <t>שלמה החזקות אג18- שלמה החזקות</t>
  </si>
  <si>
    <t>1410307</t>
  </si>
  <si>
    <t>520034372</t>
  </si>
  <si>
    <t>אדמה אגח  2</t>
  </si>
  <si>
    <t>1110915</t>
  </si>
  <si>
    <t>520043605</t>
  </si>
  <si>
    <t>כימיה, גומי ופלסטיק</t>
  </si>
  <si>
    <t>ilAA-</t>
  </si>
  <si>
    <t>אלוני חץ אג8- אלוני חץ</t>
  </si>
  <si>
    <t>3900271</t>
  </si>
  <si>
    <t>520038506</t>
  </si>
  <si>
    <t>01/03/22</t>
  </si>
  <si>
    <t>אלוני חץ אגח טו- אלוני חץ</t>
  </si>
  <si>
    <t>1189414</t>
  </si>
  <si>
    <t>13/09/22</t>
  </si>
  <si>
    <t>בזק אגח 10- בזק</t>
  </si>
  <si>
    <t>2300184</t>
  </si>
  <si>
    <t>520031931</t>
  </si>
  <si>
    <t>21/11/22</t>
  </si>
  <si>
    <t>בזק אגח 12- בזק</t>
  </si>
  <si>
    <t>2300242</t>
  </si>
  <si>
    <t>בזק אגח 14- בזק</t>
  </si>
  <si>
    <t>2300317</t>
  </si>
  <si>
    <t>23/12/21</t>
  </si>
  <si>
    <t>ביג  אגח יח- ביג</t>
  </si>
  <si>
    <t>1174226</t>
  </si>
  <si>
    <t>Aa3.il</t>
  </si>
  <si>
    <t>ביג  אגח כ- ביג</t>
  </si>
  <si>
    <t>1186188</t>
  </si>
  <si>
    <t>ביג אג"ח 12- ביג</t>
  </si>
  <si>
    <t>1156231</t>
  </si>
  <si>
    <t>ביג אגח ז- ביג</t>
  </si>
  <si>
    <t>1136084</t>
  </si>
  <si>
    <t>15/09/22</t>
  </si>
  <si>
    <t>ביג ט'- ביג</t>
  </si>
  <si>
    <t>1141050</t>
  </si>
  <si>
    <t>15/11/21</t>
  </si>
  <si>
    <t>הפניקס    אגח 5- הפניקס</t>
  </si>
  <si>
    <t>7670284</t>
  </si>
  <si>
    <t>520017450</t>
  </si>
  <si>
    <t>ביטוח</t>
  </si>
  <si>
    <t>20/06/22</t>
  </si>
  <si>
    <t>הראל הנ אג 6- הראל הנפקות</t>
  </si>
  <si>
    <t>1126069</t>
  </si>
  <si>
    <t>513834200</t>
  </si>
  <si>
    <t>30/06/22</t>
  </si>
  <si>
    <t>הראל הנפק אגח ט- הראל הנפקות</t>
  </si>
  <si>
    <t>1134030</t>
  </si>
  <si>
    <t>08/11/22</t>
  </si>
  <si>
    <t>הראל הנפקות אגח 7- הראל הנפקות</t>
  </si>
  <si>
    <t>1126077</t>
  </si>
  <si>
    <t>08/11/21</t>
  </si>
  <si>
    <t>יוניברסל אג1- יוניברסל מוטורס</t>
  </si>
  <si>
    <t>1141639</t>
  </si>
  <si>
    <t>511809071</t>
  </si>
  <si>
    <t>מסחר</t>
  </si>
  <si>
    <t>יוניברסל אגח ג- יוניברסל מוטורס</t>
  </si>
  <si>
    <t>1160670</t>
  </si>
  <si>
    <t>19/10/22</t>
  </si>
  <si>
    <t>ירושלים הנ אג טז- ירושלים הנפקות</t>
  </si>
  <si>
    <t>1172170</t>
  </si>
  <si>
    <t>513682146</t>
  </si>
  <si>
    <t>25/07/22</t>
  </si>
  <si>
    <t>ירושלים הנ אגח טו- ירושלים הנפקות</t>
  </si>
  <si>
    <t>1161769</t>
  </si>
  <si>
    <t>07/06/22</t>
  </si>
  <si>
    <t>ירושלים הנ אגח יח- ירושלים הנפקות</t>
  </si>
  <si>
    <t>1182054</t>
  </si>
  <si>
    <t>25/11/21</t>
  </si>
  <si>
    <t>ירושלים הנפקות 13- ירושלים הנפקות</t>
  </si>
  <si>
    <t>1142512</t>
  </si>
  <si>
    <t>ישרס אגח טז- ישרס</t>
  </si>
  <si>
    <t>6130223</t>
  </si>
  <si>
    <t>520017807</t>
  </si>
  <si>
    <t>כללביט אג"ח 9</t>
  </si>
  <si>
    <t>1136050</t>
  </si>
  <si>
    <t>513754069</t>
  </si>
  <si>
    <t>01/06/22</t>
  </si>
  <si>
    <t>כללביט אג7</t>
  </si>
  <si>
    <t>1132950</t>
  </si>
  <si>
    <t>מגה אור אג8- מגה אור</t>
  </si>
  <si>
    <t>1147602</t>
  </si>
  <si>
    <t>513257873</t>
  </si>
  <si>
    <t>11/12/22</t>
  </si>
  <si>
    <t>סלע נדל"ן אג"ח 2- סלע קפיטל נדל"ן</t>
  </si>
  <si>
    <t>1132927</t>
  </si>
  <si>
    <t>513992529</t>
  </si>
  <si>
    <t>07/07/22</t>
  </si>
  <si>
    <t>סלע נדל"ן אג3</t>
  </si>
  <si>
    <t>1138973</t>
  </si>
  <si>
    <t>סלע נדלן  אגח ד- סלע קפיטל נדל"ן</t>
  </si>
  <si>
    <t>1167147</t>
  </si>
  <si>
    <t>פניקס הון אגח ה- הפניקס גיוסי הון</t>
  </si>
  <si>
    <t>1135417</t>
  </si>
  <si>
    <t>514290345</t>
  </si>
  <si>
    <t>רבוע נדלן אג"ח 5</t>
  </si>
  <si>
    <t>1130467</t>
  </si>
  <si>
    <t>רבוע נדלן אגח ו- רבוע כחול נדל"ן</t>
  </si>
  <si>
    <t>1140607</t>
  </si>
  <si>
    <t>אזורים אג15- אזורים</t>
  </si>
  <si>
    <t>7150451</t>
  </si>
  <si>
    <t>520025990</t>
  </si>
  <si>
    <t>בנייה</t>
  </si>
  <si>
    <t>A1.il</t>
  </si>
  <si>
    <t>23/05/22</t>
  </si>
  <si>
    <t>אלדן תחבו אגח ז- אלדן תחבורה</t>
  </si>
  <si>
    <t>510454333</t>
  </si>
  <si>
    <t>ilA+</t>
  </si>
  <si>
    <t>23/10/22</t>
  </si>
  <si>
    <t>אלון רבוע אגח ז- אלון רבוע כחול</t>
  </si>
  <si>
    <t>1183979</t>
  </si>
  <si>
    <t>520042847</t>
  </si>
  <si>
    <t>השקעה ואחזקות</t>
  </si>
  <si>
    <t>אשטרום נכ אגח 12- אשטרום נכסים</t>
  </si>
  <si>
    <t>2510279</t>
  </si>
  <si>
    <t>520036617</t>
  </si>
  <si>
    <t>21/02/22</t>
  </si>
  <si>
    <t>אשטרום נכסים אג"ח 11</t>
  </si>
  <si>
    <t>2510238</t>
  </si>
  <si>
    <t>11/01/22</t>
  </si>
  <si>
    <t>גירון     אגח ו- גירון פיתוח</t>
  </si>
  <si>
    <t>1139849</t>
  </si>
  <si>
    <t>520044520</t>
  </si>
  <si>
    <t>15/05/22</t>
  </si>
  <si>
    <t>גירון  אגח ח- גירון פיתוח</t>
  </si>
  <si>
    <t>1183151</t>
  </si>
  <si>
    <t>17/11/22</t>
  </si>
  <si>
    <t>גירון אג"ח 7</t>
  </si>
  <si>
    <t>1142629</t>
  </si>
  <si>
    <t>29/03/22</t>
  </si>
  <si>
    <t>ג'נרישן קפ אגח ב- ג'נריישן קפיטל</t>
  </si>
  <si>
    <t>1177526</t>
  </si>
  <si>
    <t>515846558</t>
  </si>
  <si>
    <t>18/07/22</t>
  </si>
  <si>
    <t>ג'נרישן קפ אגחג- ג'נריישן קפיטל</t>
  </si>
  <si>
    <t>1184555</t>
  </si>
  <si>
    <t>21/07/22</t>
  </si>
  <si>
    <t>מגה אור  אגח  י- מגה אור</t>
  </si>
  <si>
    <t>1178367</t>
  </si>
  <si>
    <t>04/12/22</t>
  </si>
  <si>
    <t>מגה אור אג"ח 4- מגה אור</t>
  </si>
  <si>
    <t>1130632</t>
  </si>
  <si>
    <t>12/01/22</t>
  </si>
  <si>
    <t>מגה אור החזקות אג"ח 6</t>
  </si>
  <si>
    <t>1138668</t>
  </si>
  <si>
    <t>מימון ישיר אג ב- מימון ישיר קב</t>
  </si>
  <si>
    <t>1168145</t>
  </si>
  <si>
    <t>513893123</t>
  </si>
  <si>
    <t>אשראי חוץ בנקאי</t>
  </si>
  <si>
    <t>19/01/22</t>
  </si>
  <si>
    <t>מימון ישיר אגח ד- מימון ישיר קב</t>
  </si>
  <si>
    <t>1175660</t>
  </si>
  <si>
    <t>מימון ישיר אגח ה- מימון ישיר קב</t>
  </si>
  <si>
    <t>22/08/22</t>
  </si>
  <si>
    <t>מימון ישיר אגחג</t>
  </si>
  <si>
    <t>1171214</t>
  </si>
  <si>
    <t>02/11/22</t>
  </si>
  <si>
    <t>מימון ישיר אגחו- מימון ישיר קב</t>
  </si>
  <si>
    <t>1191659</t>
  </si>
  <si>
    <t>פז נפט    אגח ז- פז נפט</t>
  </si>
  <si>
    <t>1142595</t>
  </si>
  <si>
    <t>510216054</t>
  </si>
  <si>
    <t>פז נפט אג"ח ו- פז נפט</t>
  </si>
  <si>
    <t>1139542</t>
  </si>
  <si>
    <t>קיסטון ריט אגחא- קיסטון ריט</t>
  </si>
  <si>
    <t>1182187</t>
  </si>
  <si>
    <t>515983476</t>
  </si>
  <si>
    <t>05/12/21</t>
  </si>
  <si>
    <t>אדגר      אגח י- אדגר השקעות</t>
  </si>
  <si>
    <t>1820208</t>
  </si>
  <si>
    <t>520035171</t>
  </si>
  <si>
    <t>A2.il</t>
  </si>
  <si>
    <t>אדגר אג"ח 9- אדגר השקעות</t>
  </si>
  <si>
    <t>1820190</t>
  </si>
  <si>
    <t>אדגר אגח יא</t>
  </si>
  <si>
    <t>18/12/22</t>
  </si>
  <si>
    <t>19/07/22</t>
  </si>
  <si>
    <t>אדגר אגח יב- אדגר השקעות</t>
  </si>
  <si>
    <t>1820331</t>
  </si>
  <si>
    <t>10/01/22</t>
  </si>
  <si>
    <t>ilA</t>
  </si>
  <si>
    <t>אלה  השק  אגח א- אלה השקעות</t>
  </si>
  <si>
    <t>1189950</t>
  </si>
  <si>
    <t>520040015</t>
  </si>
  <si>
    <t>28/09/22</t>
  </si>
  <si>
    <t>אספן גרופ אגח ט- אספן גרופ</t>
  </si>
  <si>
    <t>3130424</t>
  </si>
  <si>
    <t>520037540</t>
  </si>
  <si>
    <t>19/10/21</t>
  </si>
  <si>
    <t>אפי נכסים אגח יא- אפי נכסים</t>
  </si>
  <si>
    <t>1171628</t>
  </si>
  <si>
    <t>510560188</t>
  </si>
  <si>
    <t>אפי נכסים אגח יג- אפי נכסים</t>
  </si>
  <si>
    <t>1178292</t>
  </si>
  <si>
    <t>אפי נכסים אגחיד- אפי נכסים</t>
  </si>
  <si>
    <t>1184530</t>
  </si>
  <si>
    <t>20/02/22</t>
  </si>
  <si>
    <t>אפריקה ישראל נכסים בע"מ אג"ח 7</t>
  </si>
  <si>
    <t>1132232</t>
  </si>
  <si>
    <t>אפריקה נכס אגחח- אפי נכסים</t>
  </si>
  <si>
    <t>1142231</t>
  </si>
  <si>
    <t>אשטרום נכ אגח10</t>
  </si>
  <si>
    <t>2510204</t>
  </si>
  <si>
    <t>17/01/22</t>
  </si>
  <si>
    <t>אשטרום קב אגח ד- אשטרום קבוצה</t>
  </si>
  <si>
    <t>1182989</t>
  </si>
  <si>
    <t>510381601</t>
  </si>
  <si>
    <t>הכשרת ישוב אג 25- הכשרת הישוב</t>
  </si>
  <si>
    <t>1191527</t>
  </si>
  <si>
    <t>520020116</t>
  </si>
  <si>
    <t>מגה אור אג7- מגה אור</t>
  </si>
  <si>
    <t>1141696</t>
  </si>
  <si>
    <t>A</t>
  </si>
  <si>
    <t>S&amp;P</t>
  </si>
  <si>
    <t>מנרב    אגח  ד- מנרב</t>
  </si>
  <si>
    <t>1550169</t>
  </si>
  <si>
    <t>520034505</t>
  </si>
  <si>
    <t>נכסים ובנין אגח 4- נכסים ובנין</t>
  </si>
  <si>
    <t>6990154</t>
  </si>
  <si>
    <t>520025438</t>
  </si>
  <si>
    <t>שיכון ובינוי אג 9- שיכון ובינוי</t>
  </si>
  <si>
    <t>1167386</t>
  </si>
  <si>
    <t>520036104</t>
  </si>
  <si>
    <t>שיכון ובינוי אג6- שיכון ובינוי</t>
  </si>
  <si>
    <t>1129733</t>
  </si>
  <si>
    <t>שיכון ובינוי אג8- שיכון ובינוי</t>
  </si>
  <si>
    <t>1135888</t>
  </si>
  <si>
    <t>או פי סי אגח 2</t>
  </si>
  <si>
    <t>1166057</t>
  </si>
  <si>
    <t>514401702</t>
  </si>
  <si>
    <t>ilA-</t>
  </si>
  <si>
    <t>ג'י סיטי  אג"ח 12- ג'י סיטי</t>
  </si>
  <si>
    <t>1260603</t>
  </si>
  <si>
    <t>520033234</t>
  </si>
  <si>
    <t>ג'י סיטי  אג11- ג'י סיטי</t>
  </si>
  <si>
    <t>1260546</t>
  </si>
  <si>
    <t>24/08/22</t>
  </si>
  <si>
    <t>ג'י סיטי אגח טז- ג'י סיטי</t>
  </si>
  <si>
    <t>1260785</t>
  </si>
  <si>
    <t>01/12/22</t>
  </si>
  <si>
    <t>ג'י סיטי אגח יג- ג'י סיטי</t>
  </si>
  <si>
    <t>1260652</t>
  </si>
  <si>
    <t>ג'י סיטי אגח יד- ג'י סיטי</t>
  </si>
  <si>
    <t>1260736</t>
  </si>
  <si>
    <t>דליה אגח א- דליה אנרגיה</t>
  </si>
  <si>
    <t>1184951</t>
  </si>
  <si>
    <t>516269248</t>
  </si>
  <si>
    <t>A3.il</t>
  </si>
  <si>
    <t>הכשרת הישוב אג23- הכשרת הישוב</t>
  </si>
  <si>
    <t>6120323</t>
  </si>
  <si>
    <t>ירושלים הנפ נד17- ירושלים הנפקות</t>
  </si>
  <si>
    <t>1176312</t>
  </si>
  <si>
    <t>מגוריט    אגח ד- מגוריט</t>
  </si>
  <si>
    <t>1185834</t>
  </si>
  <si>
    <t>515434074</t>
  </si>
  <si>
    <t>מגוריט אגח ב- מגוריט</t>
  </si>
  <si>
    <t>1168350</t>
  </si>
  <si>
    <t>27/01/22</t>
  </si>
  <si>
    <t>מגוריט אגח ג- מגוריט</t>
  </si>
  <si>
    <t>רני צים   אגח ב- רני צים</t>
  </si>
  <si>
    <t>1171834</t>
  </si>
  <si>
    <t>514353671</t>
  </si>
  <si>
    <t>בראק אן.וי אג"ח 2- בראק אן וי</t>
  </si>
  <si>
    <t>1128347</t>
  </si>
  <si>
    <t>34250659</t>
  </si>
  <si>
    <t>ilBBB+</t>
  </si>
  <si>
    <t>10/03/22</t>
  </si>
  <si>
    <t>מישורים אגח ח'- מישורים</t>
  </si>
  <si>
    <t>1143163</t>
  </si>
  <si>
    <t>511491839</t>
  </si>
  <si>
    <t>Baa1.il</t>
  </si>
  <si>
    <t>18/11/21</t>
  </si>
  <si>
    <t>מישורים אגח ט- מישורים</t>
  </si>
  <si>
    <t>1178797</t>
  </si>
  <si>
    <t>דיסקונט הש אג6- דיסקונט השקעות</t>
  </si>
  <si>
    <t>6390207</t>
  </si>
  <si>
    <t>520023896</t>
  </si>
  <si>
    <t>ilBBB</t>
  </si>
  <si>
    <t>16/06/22</t>
  </si>
  <si>
    <t>ארי נדלן אגח א- ארי נדלן</t>
  </si>
  <si>
    <t>3660156</t>
  </si>
  <si>
    <t>520038332</t>
  </si>
  <si>
    <t>לא מדורג</t>
  </si>
  <si>
    <t>דוראל  אגח א- דוראל אנרגיה</t>
  </si>
  <si>
    <t>1179134</t>
  </si>
  <si>
    <t>515364891</t>
  </si>
  <si>
    <t>אנרגיה מתחדשת</t>
  </si>
  <si>
    <t>24/10/22</t>
  </si>
  <si>
    <t>חג'ג' אג"ח יב- חג'ג' נדלן</t>
  </si>
  <si>
    <t>8230377</t>
  </si>
  <si>
    <t>520033309</t>
  </si>
  <si>
    <t>28/06/22</t>
  </si>
  <si>
    <t>חלל תקשורת אגח יח- חלל תקשורת</t>
  </si>
  <si>
    <t>1158518</t>
  </si>
  <si>
    <t>511396046</t>
  </si>
  <si>
    <t>23/06/19</t>
  </si>
  <si>
    <t>חנן מור אג 9- חנן מור</t>
  </si>
  <si>
    <t>513605519</t>
  </si>
  <si>
    <t>22/11/22</t>
  </si>
  <si>
    <t>חנן מור אגח טו- חנן מור</t>
  </si>
  <si>
    <t>1189851</t>
  </si>
  <si>
    <t>22/09/22</t>
  </si>
  <si>
    <t>לוזון קבוצה אג 8- לוזון קבוצה</t>
  </si>
  <si>
    <t>520039660</t>
  </si>
  <si>
    <t>05/12/22</t>
  </si>
  <si>
    <t>מניבים ריט אג"ח 1- מניבים ריט</t>
  </si>
  <si>
    <t>1140581</t>
  </si>
  <si>
    <t>515327120</t>
  </si>
  <si>
    <t>מניבים ריט אג"ח ב- מניבים ריט</t>
  </si>
  <si>
    <t>1155928</t>
  </si>
  <si>
    <t>29/11/21</t>
  </si>
  <si>
    <t>מניבים ריט אגח ג- מניבים ריט</t>
  </si>
  <si>
    <t>04/07/22</t>
  </si>
  <si>
    <t>משק אנרג  אגח א</t>
  </si>
  <si>
    <t>1169531</t>
  </si>
  <si>
    <t>516167343</t>
  </si>
  <si>
    <t>31/07/22</t>
  </si>
  <si>
    <t>נופר אנרג אגח א- נופר אנרג'י</t>
  </si>
  <si>
    <t>514599943</t>
  </si>
  <si>
    <t>08/09/22</t>
  </si>
  <si>
    <t>נתנאל גרופ אגח י- דל סחירות מרווח הוגן- נתנאל גרופ</t>
  </si>
  <si>
    <t>4210175</t>
  </si>
  <si>
    <t>520039074</t>
  </si>
  <si>
    <t>13/12/22</t>
  </si>
  <si>
    <t>סולאיר אגח א- סולאיר</t>
  </si>
  <si>
    <t>1183730</t>
  </si>
  <si>
    <t>516046307</t>
  </si>
  <si>
    <t>סולגרין אגח ב- סולגרין</t>
  </si>
  <si>
    <t>1186246</t>
  </si>
  <si>
    <t>512882747</t>
  </si>
  <si>
    <t>03/05/22</t>
  </si>
  <si>
    <t>פריים אנרג'י אגח ב- פריים אנרג'י</t>
  </si>
  <si>
    <t>1184662</t>
  </si>
  <si>
    <t>514902147</t>
  </si>
  <si>
    <t>צור       אגח י- צור</t>
  </si>
  <si>
    <t>7300171</t>
  </si>
  <si>
    <t>520025586</t>
  </si>
  <si>
    <t>08/12/19</t>
  </si>
  <si>
    <t>ריט אזורים אגח א- ריט אזורים ליוי</t>
  </si>
  <si>
    <t>1175769</t>
  </si>
  <si>
    <t>516117181</t>
  </si>
  <si>
    <t>27/05/21</t>
  </si>
  <si>
    <t>תנופורט  אגח ב- תנופורט</t>
  </si>
  <si>
    <t>1189919</t>
  </si>
  <si>
    <t>511519829</t>
  </si>
  <si>
    <t>דיסק מנ מסחרי 2- דיסקונט מנפיקים</t>
  </si>
  <si>
    <t>7480353</t>
  </si>
  <si>
    <t>06/06/22</t>
  </si>
  <si>
    <t>דיסקונט מנפיקים אג"ח יג</t>
  </si>
  <si>
    <t>7480155</t>
  </si>
  <si>
    <t>דיסקונט מנפיקים אג"ח יד</t>
  </si>
  <si>
    <t>7480163</t>
  </si>
  <si>
    <t>הראל פיקדון אגח ב- הראל פקדון סחיר</t>
  </si>
  <si>
    <t>1162502</t>
  </si>
  <si>
    <t>515989440</t>
  </si>
  <si>
    <t>לאומי   אגח 178- לאומי</t>
  </si>
  <si>
    <t>6040323</t>
  </si>
  <si>
    <t>לאומי אג"ח 180- לאומי</t>
  </si>
  <si>
    <t>6040422</t>
  </si>
  <si>
    <t>לאומי אגח 184- לאומי</t>
  </si>
  <si>
    <t>6040604</t>
  </si>
  <si>
    <t>לאומי מסחרי 1- לאומי</t>
  </si>
  <si>
    <t>6040612</t>
  </si>
  <si>
    <t>27/03/22</t>
  </si>
  <si>
    <t>לאומי מסחרי 3- לאומי</t>
  </si>
  <si>
    <t>1189364</t>
  </si>
  <si>
    <t>12/09/22</t>
  </si>
  <si>
    <t>מז טפ הנ אגח 63- מזרחי טפחות הנפ</t>
  </si>
  <si>
    <t>2310548</t>
  </si>
  <si>
    <t>מז טפ הנפ אגח 60- מזרחי טפחות הנפ</t>
  </si>
  <si>
    <t>2310456</t>
  </si>
  <si>
    <t>מזרחי  טפ הנפק   40</t>
  </si>
  <si>
    <t>2310167</t>
  </si>
  <si>
    <t>נמלי ישראל אג"ח ג- נמלי ישראל</t>
  </si>
  <si>
    <t>1145580</t>
  </si>
  <si>
    <t>עמידר אגח א- עמידר</t>
  </si>
  <si>
    <t>1143585</t>
  </si>
  <si>
    <t>520017393</t>
  </si>
  <si>
    <t>פועלים  אגח 100- פועלים</t>
  </si>
  <si>
    <t>6620488</t>
  </si>
  <si>
    <t>פועלים  אגח 101- פועלים</t>
  </si>
  <si>
    <t>1191337</t>
  </si>
  <si>
    <t>חשמל     אגח 26- חשמל</t>
  </si>
  <si>
    <t>6000202</t>
  </si>
  <si>
    <t>חשמל אג"ח 30- חשמל</t>
  </si>
  <si>
    <t>6000277</t>
  </si>
  <si>
    <t>סאמיט אג8- סאמיט</t>
  </si>
  <si>
    <t>1138940</t>
  </si>
  <si>
    <t>520043720</t>
  </si>
  <si>
    <t>02/10/22</t>
  </si>
  <si>
    <t>פועלים הנפקות הת 16- פועלים הנפקות</t>
  </si>
  <si>
    <t>1940550</t>
  </si>
  <si>
    <t>שטראוס    אגח ה- שטראוס גרופ</t>
  </si>
  <si>
    <t>7460389</t>
  </si>
  <si>
    <t>520003781</t>
  </si>
  <si>
    <t>מזון</t>
  </si>
  <si>
    <t>שטראוס    אגח ו- שטראוס גרופ</t>
  </si>
  <si>
    <t>7460421</t>
  </si>
  <si>
    <t>תעשיה אוירית אג"ח 4</t>
  </si>
  <si>
    <t>1133131</t>
  </si>
  <si>
    <t>520027194</t>
  </si>
  <si>
    <t>ביטחוניות</t>
  </si>
  <si>
    <t>איי.סי.אל אגח ז- איי.סי.אל</t>
  </si>
  <si>
    <t>2810372</t>
  </si>
  <si>
    <t>520027830</t>
  </si>
  <si>
    <t>אלביט מע' אגח ב- אלביט מערכות</t>
  </si>
  <si>
    <t>1178235</t>
  </si>
  <si>
    <t>520043027</t>
  </si>
  <si>
    <t>אמות      אגח ה- אמות</t>
  </si>
  <si>
    <t>1138114</t>
  </si>
  <si>
    <t>אמות אגח ז- אמות</t>
  </si>
  <si>
    <t>1162866</t>
  </si>
  <si>
    <t>אקויטל    אגח 2- אקויטל</t>
  </si>
  <si>
    <t>7550122</t>
  </si>
  <si>
    <t>520030859</t>
  </si>
  <si>
    <t>אקויטל אגח 3- אקויטל</t>
  </si>
  <si>
    <t>7550148</t>
  </si>
  <si>
    <t>גב ים אג8- גב ים</t>
  </si>
  <si>
    <t>7590151</t>
  </si>
  <si>
    <t>דה זראסאי אג5- דה זראסאי גרופ</t>
  </si>
  <si>
    <t>1169556</t>
  </si>
  <si>
    <t>1744984</t>
  </si>
  <si>
    <t>הראל השק אגח א- הראל השקעות</t>
  </si>
  <si>
    <t>5850110</t>
  </si>
  <si>
    <t>520033986</t>
  </si>
  <si>
    <t>Aa2.il</t>
  </si>
  <si>
    <t>וילאר אגח 7- וילאר</t>
  </si>
  <si>
    <t>4160149</t>
  </si>
  <si>
    <t>520038910</t>
  </si>
  <si>
    <t>וילאר אגח ח- וילאר</t>
  </si>
  <si>
    <t>4160156</t>
  </si>
  <si>
    <t>זה זראסאי אג4- דה זראסאי גרופ</t>
  </si>
  <si>
    <t>1147560</t>
  </si>
  <si>
    <t>טאואר     אגח ז</t>
  </si>
  <si>
    <t>1138494</t>
  </si>
  <si>
    <t>520041997</t>
  </si>
  <si>
    <t>מוליכים למחצה</t>
  </si>
  <si>
    <t>ישראכרט אגח א- ישראכרט</t>
  </si>
  <si>
    <t>1157536</t>
  </si>
  <si>
    <t>510706153</t>
  </si>
  <si>
    <t>שרותים פיננסים</t>
  </si>
  <si>
    <t>ישראמקו   אג3- ישראמקו יהש</t>
  </si>
  <si>
    <t>2320232</t>
  </si>
  <si>
    <t>550010003</t>
  </si>
  <si>
    <t>חיפושי נפט וגז</t>
  </si>
  <si>
    <t>כיל       אגח ה</t>
  </si>
  <si>
    <t>2810299</t>
  </si>
  <si>
    <t>מבנה תעשיה אג16</t>
  </si>
  <si>
    <t>2260438</t>
  </si>
  <si>
    <t>מליסרון אגח טו</t>
  </si>
  <si>
    <t>3230240</t>
  </si>
  <si>
    <t>מנורה הון התח ד- מנורה מב הון</t>
  </si>
  <si>
    <t>1135920</t>
  </si>
  <si>
    <t>513937714</t>
  </si>
  <si>
    <t>מנורה מב  אגח ג- מנורה מב החזקות</t>
  </si>
  <si>
    <t>5660063</t>
  </si>
  <si>
    <t>520007469</t>
  </si>
  <si>
    <t>נפטא אגח ח- נפטא</t>
  </si>
  <si>
    <t>6430169</t>
  </si>
  <si>
    <t>520020942</t>
  </si>
  <si>
    <t>סאמיט     אגח י- סאמיט</t>
  </si>
  <si>
    <t>1143395</t>
  </si>
  <si>
    <t>סאמיט אג"ח 7- סאמיט</t>
  </si>
  <si>
    <t>1133479</t>
  </si>
  <si>
    <t>סאמיט אג6- סאמיט</t>
  </si>
  <si>
    <t>1130939</t>
  </si>
  <si>
    <t>סאמיט אגח יב- סאמיט</t>
  </si>
  <si>
    <t>1183920</t>
  </si>
  <si>
    <t>סילברסטין אגח א- סילברסטין נכסים</t>
  </si>
  <si>
    <t>1145598</t>
  </si>
  <si>
    <t>1970336</t>
  </si>
  <si>
    <t>סילברסטין אגח ב- סילברסטין נכסים</t>
  </si>
  <si>
    <t>1160597</t>
  </si>
  <si>
    <t>שופרסל אג"ח ז- שופרסל</t>
  </si>
  <si>
    <t>7770258</t>
  </si>
  <si>
    <t>שופרסל אג5- שופרסל</t>
  </si>
  <si>
    <t>7770209</t>
  </si>
  <si>
    <t>שלמה החז אגח יז- שלמה החזקות</t>
  </si>
  <si>
    <t>1410299</t>
  </si>
  <si>
    <t>אלוני חץ אג10- אלוני חץ</t>
  </si>
  <si>
    <t>3900362</t>
  </si>
  <si>
    <t>אלוני חץ אג9- אלוני חץ</t>
  </si>
  <si>
    <t>3900354</t>
  </si>
  <si>
    <t>אלוני חץ אגח יב- אלוני חץ</t>
  </si>
  <si>
    <t>3900495</t>
  </si>
  <si>
    <t>אלוני חץ אגח יג- אלוני חץ</t>
  </si>
  <si>
    <t>1189406</t>
  </si>
  <si>
    <t>אלקו אגח יג- אלקו</t>
  </si>
  <si>
    <t>6940233</t>
  </si>
  <si>
    <t>520025370</t>
  </si>
  <si>
    <t>אלקטרה צריכה אגח א- אלקטרה צריכה</t>
  </si>
  <si>
    <t>520039967</t>
  </si>
  <si>
    <t>20/12/22</t>
  </si>
  <si>
    <t>בזק       אגח 9</t>
  </si>
  <si>
    <t>2300176</t>
  </si>
  <si>
    <t>בזק אגח 11- בזק</t>
  </si>
  <si>
    <t>2300234</t>
  </si>
  <si>
    <t>בזק אגח 13- בזק</t>
  </si>
  <si>
    <t>2300309</t>
  </si>
  <si>
    <t>ביג אגח יט- ביג</t>
  </si>
  <si>
    <t>1181007</t>
  </si>
  <si>
    <t>גמא אגח ב- גמא ניהול</t>
  </si>
  <si>
    <t>1185933</t>
  </si>
  <si>
    <t>512711789</t>
  </si>
  <si>
    <t>גמא אגח ג- גמא ניהול</t>
  </si>
  <si>
    <t>1185941</t>
  </si>
  <si>
    <t>דה זראסאי אגח ג- דה זראסאי גרופ</t>
  </si>
  <si>
    <t>1137975</t>
  </si>
  <si>
    <t>הפניקס אג4- הפניקס</t>
  </si>
  <si>
    <t>7670250</t>
  </si>
  <si>
    <t>הפניקס אגח 6- הפניקס</t>
  </si>
  <si>
    <t>7670334</t>
  </si>
  <si>
    <t>הראל הנ אג14- הראל הנפקות</t>
  </si>
  <si>
    <t>1143122</t>
  </si>
  <si>
    <t>הראל הנ אג15- הראל הנפקות</t>
  </si>
  <si>
    <t>1143130</t>
  </si>
  <si>
    <t>הראל הנפ אגח טז- הראל הנפקות</t>
  </si>
  <si>
    <t>1157601</t>
  </si>
  <si>
    <t>הראל הנפ אגח יא- הראל הנפקות</t>
  </si>
  <si>
    <t>1136316</t>
  </si>
  <si>
    <t>הראל הנפ אגח יח- הראל הנפקות</t>
  </si>
  <si>
    <t>1182666</t>
  </si>
  <si>
    <t>הראל הנפקות אג יב- הראל הנפקות</t>
  </si>
  <si>
    <t>1138163</t>
  </si>
  <si>
    <t>הראל הנפקות אג יג- הראל הנפקות</t>
  </si>
  <si>
    <t>1138171</t>
  </si>
  <si>
    <t>הראל הנפקות אגח יז- הראל הנפקות</t>
  </si>
  <si>
    <t>1161454</t>
  </si>
  <si>
    <t>ווסטדייל  אגח א- ווסטדייל אמריקה</t>
  </si>
  <si>
    <t>1157577</t>
  </si>
  <si>
    <t>1991033</t>
  </si>
  <si>
    <t>יוניברסל  אגח ד- יוניברסל מוטורס</t>
  </si>
  <si>
    <t>1172253</t>
  </si>
  <si>
    <t>יוניברסל אגח ב- יוניברסל מוטורס</t>
  </si>
  <si>
    <t>1141647</t>
  </si>
  <si>
    <t>ירושלים הנ נע"מ 2- ירושלים הנפקות</t>
  </si>
  <si>
    <t>1185560</t>
  </si>
  <si>
    <t>18/09/22</t>
  </si>
  <si>
    <t>ישרס אג"ח 14- ישרס</t>
  </si>
  <si>
    <t>6130199</t>
  </si>
  <si>
    <t>כלל ביטוח  אגח יא- כללביט</t>
  </si>
  <si>
    <t>1160647</t>
  </si>
  <si>
    <t>כלל ביטוח אג"ח 8- כללביט</t>
  </si>
  <si>
    <t>1132968</t>
  </si>
  <si>
    <t>27/07/22</t>
  </si>
  <si>
    <t>כללביט  אגח יב- כללביט</t>
  </si>
  <si>
    <t>1179928</t>
  </si>
  <si>
    <t>כללביט אגח  י- כללביט</t>
  </si>
  <si>
    <t>1136068</t>
  </si>
  <si>
    <t>מגדל הון  אגח ד- מגדל ביטוח הון</t>
  </si>
  <si>
    <t>1137033</t>
  </si>
  <si>
    <t>513230029</t>
  </si>
  <si>
    <t>מטריקס אגח ב- מטריקס</t>
  </si>
  <si>
    <t>1189646</t>
  </si>
  <si>
    <t>520039413</t>
  </si>
  <si>
    <t>שרותי מידע</t>
  </si>
  <si>
    <t>מנורה הון הת אגח ו'- מנורה מב הון</t>
  </si>
  <si>
    <t>1160241</t>
  </si>
  <si>
    <t>מנורה הון הת5- מנורה מב הון</t>
  </si>
  <si>
    <t>1143411</t>
  </si>
  <si>
    <t>מנורה הון התח ז- מנורה מב הון</t>
  </si>
  <si>
    <t>1184191</t>
  </si>
  <si>
    <t>נמקו      אגח א- נמקו ריאלטי</t>
  </si>
  <si>
    <t>1139575</t>
  </si>
  <si>
    <t>1905761</t>
  </si>
  <si>
    <t>נמקו אגח ב- נמקו ריאלטי</t>
  </si>
  <si>
    <t>1160258</t>
  </si>
  <si>
    <t>פורמולה אג"ח 1- פורמולה מערכות</t>
  </si>
  <si>
    <t>2560142</t>
  </si>
  <si>
    <t>520036690</t>
  </si>
  <si>
    <t>פורמולה אג"ח ג'- פורמולה מערכות</t>
  </si>
  <si>
    <t>פניקס הון אג"ח 4- הפניקס גיוסי הון</t>
  </si>
  <si>
    <t>1133529</t>
  </si>
  <si>
    <t>פניקס הון אג"ח 8- הפניקס גיוסי הון</t>
  </si>
  <si>
    <t>1139815</t>
  </si>
  <si>
    <t>פניקס הון אגח ו- הפניקס גיוסי הון</t>
  </si>
  <si>
    <t>1136696</t>
  </si>
  <si>
    <t>05/07/22</t>
  </si>
  <si>
    <t>פניקס הון אגח ט- הפניקס גיוסי הון</t>
  </si>
  <si>
    <t>1155522</t>
  </si>
  <si>
    <t>פניקס הון אגח י- הפניקס גיוסי הון</t>
  </si>
  <si>
    <t>1155530</t>
  </si>
  <si>
    <t>פניקס הון אגח יא- הפניקס גיוסי הון</t>
  </si>
  <si>
    <t>1159359</t>
  </si>
  <si>
    <t>פניקס הון אגח יג- הפניקס גיוסי הון</t>
  </si>
  <si>
    <t>1188135</t>
  </si>
  <si>
    <t>פסיפיק אגח ב- פסיפיק אוק</t>
  </si>
  <si>
    <t>1163062</t>
  </si>
  <si>
    <t>1900288</t>
  </si>
  <si>
    <t>קרסו      אגח ג- קרסו מוטורס</t>
  </si>
  <si>
    <t>1141829</t>
  </si>
  <si>
    <t>514065283</t>
  </si>
  <si>
    <t>קרסו  אגח ד- קרסו מוטורס</t>
  </si>
  <si>
    <t>קרסו אגח א- קרסו מוטורס</t>
  </si>
  <si>
    <t>1136464</t>
  </si>
  <si>
    <t>קרסו אגח ב- קרסו מוטורס</t>
  </si>
  <si>
    <t>1139591</t>
  </si>
  <si>
    <t>תדיראן הול אגח3</t>
  </si>
  <si>
    <t>2580132</t>
  </si>
  <si>
    <t>520036732</t>
  </si>
  <si>
    <t>אבגול     אגח ג- אבגול</t>
  </si>
  <si>
    <t>1133289</t>
  </si>
  <si>
    <t>510119068</t>
  </si>
  <si>
    <t>עץ, נייר ודפוס</t>
  </si>
  <si>
    <t>אלדן תחבורה אגח ו- אלדן תחבורה</t>
  </si>
  <si>
    <t>1161678</t>
  </si>
  <si>
    <t>אלון רבוע אגח ו- אלון רבוע כחול</t>
  </si>
  <si>
    <t>1169127</t>
  </si>
  <si>
    <t>אלקטרה  אג"ח ה'- אלקטרה</t>
  </si>
  <si>
    <t>7390222</t>
  </si>
  <si>
    <t>520028911</t>
  </si>
  <si>
    <t>אלקטרה אג"ח 4</t>
  </si>
  <si>
    <t>7390149</t>
  </si>
  <si>
    <t>אלקטרה אגח ו- אלקטרה</t>
  </si>
  <si>
    <t>7390263</t>
  </si>
  <si>
    <t>אמ.ג'יג'י אגח ב- אמ.ג'י.ג'י</t>
  </si>
  <si>
    <t>1160811</t>
  </si>
  <si>
    <t>1981143</t>
  </si>
  <si>
    <t>דלתא.ק1- דלתא</t>
  </si>
  <si>
    <t>6270144</t>
  </si>
  <si>
    <t>520025602</t>
  </si>
  <si>
    <t>דמרי      אגח ז- דמרי</t>
  </si>
  <si>
    <t>1141191</t>
  </si>
  <si>
    <t>511399388</t>
  </si>
  <si>
    <t>דמרי אג"ח 6- דמרי</t>
  </si>
  <si>
    <t>1136936</t>
  </si>
  <si>
    <t>08/06/22</t>
  </si>
  <si>
    <t>דמרי אג"ח 8- דמרי</t>
  </si>
  <si>
    <t>1153725</t>
  </si>
  <si>
    <t>דמרי אגח ט</t>
  </si>
  <si>
    <t>1168368</t>
  </si>
  <si>
    <t>דמרי אגח י- דמרי</t>
  </si>
  <si>
    <t>1186162</t>
  </si>
  <si>
    <t>ווסטדייל אגח ב- ווסטדייל אמריקה</t>
  </si>
  <si>
    <t>1161322</t>
  </si>
  <si>
    <t>טמפו משק  אגח ג- טמפו משקאות</t>
  </si>
  <si>
    <t>1162544</t>
  </si>
  <si>
    <t>513682625</t>
  </si>
  <si>
    <t>טמפו משקאות אג2</t>
  </si>
  <si>
    <t>1133511</t>
  </si>
  <si>
    <t>יוחננוף אגח א- יוחננוף</t>
  </si>
  <si>
    <t>1187418</t>
  </si>
  <si>
    <t>511344186</t>
  </si>
  <si>
    <t>לוינשטיין נכ אגח ג- לוינשטין נכסים</t>
  </si>
  <si>
    <t>1182799</t>
  </si>
  <si>
    <t>511134298</t>
  </si>
  <si>
    <t>לוינשטין הנדסה אג 5- לוינשטין הנדסה</t>
  </si>
  <si>
    <t>1190586</t>
  </si>
  <si>
    <t>520033424</t>
  </si>
  <si>
    <t>לייטסטון  אגח ב- לייטסטון</t>
  </si>
  <si>
    <t>1160746</t>
  </si>
  <si>
    <t>1838682</t>
  </si>
  <si>
    <t>לייטסטון אג1- לייטסטון</t>
  </si>
  <si>
    <t>1133891</t>
  </si>
  <si>
    <t>מגדל הון  אג"ח ז- מגדל ביטוח הון</t>
  </si>
  <si>
    <t>1156041</t>
  </si>
  <si>
    <t>מגדל הון  אגח ה</t>
  </si>
  <si>
    <t>1139286</t>
  </si>
  <si>
    <t>מגדל הון  אגח ו- מגדל ביטוח הון</t>
  </si>
  <si>
    <t>1142785</t>
  </si>
  <si>
    <t>מגדל הון אג"ח 3- מגדל ביטוח הון</t>
  </si>
  <si>
    <t>1135862</t>
  </si>
  <si>
    <t>21/09/22</t>
  </si>
  <si>
    <t>מגדל הון אגח ח- מגדל ביטוח הון</t>
  </si>
  <si>
    <t>1182955</t>
  </si>
  <si>
    <t>מגדל הון אגח ט- מגדל ביטוח הון</t>
  </si>
  <si>
    <t>1185628</t>
  </si>
  <si>
    <t>מגה אור נעמ 2- מגה אור</t>
  </si>
  <si>
    <t>1187830</t>
  </si>
  <si>
    <t>06/11/22</t>
  </si>
  <si>
    <t>מיטב דש השקעות אגח ד- מיטב דש השקעות</t>
  </si>
  <si>
    <t>1161371</t>
  </si>
  <si>
    <t>520043795</t>
  </si>
  <si>
    <t>ממן       אגח ג- ממן</t>
  </si>
  <si>
    <t>2380053</t>
  </si>
  <si>
    <t>520036435</t>
  </si>
  <si>
    <t>ממן אגח ב- ממן</t>
  </si>
  <si>
    <t>2380046</t>
  </si>
  <si>
    <t>21/03/22</t>
  </si>
  <si>
    <t>נייר חדרה אג6- אינפיניה</t>
  </si>
  <si>
    <t>6320105</t>
  </si>
  <si>
    <t>520018383</t>
  </si>
  <si>
    <t>סופרגז אגח א- סופרגז אנרגיה</t>
  </si>
  <si>
    <t>1167360</t>
  </si>
  <si>
    <t>516077989</t>
  </si>
  <si>
    <t>סופרגז אגח ב- סופרגז אנרגיה</t>
  </si>
  <si>
    <t>1181924</t>
  </si>
  <si>
    <t>סטרוברי אגח ג- סטרוברי</t>
  </si>
  <si>
    <t>1179019</t>
  </si>
  <si>
    <t>1863501</t>
  </si>
  <si>
    <t>ספנסר אגח ג- ספנסר אקוויטי</t>
  </si>
  <si>
    <t>1147495</t>
  </si>
  <si>
    <t>1838863</t>
  </si>
  <si>
    <t>פז נפט אג4</t>
  </si>
  <si>
    <t>1132505</t>
  </si>
  <si>
    <t>פז נפט אגח ח- פז נפט</t>
  </si>
  <si>
    <t>1162817</t>
  </si>
  <si>
    <t>פרטנר     אגח ו- פרטנר</t>
  </si>
  <si>
    <t>1141415</t>
  </si>
  <si>
    <t>520044314</t>
  </si>
  <si>
    <t>פרטנר  אגח ז- פרטנר</t>
  </si>
  <si>
    <t>1156397</t>
  </si>
  <si>
    <t>פרטנר אגח ח- פרטנר</t>
  </si>
  <si>
    <t>1182948</t>
  </si>
  <si>
    <t>פתאל אג2- פתאל אירופה</t>
  </si>
  <si>
    <t>1140854</t>
  </si>
  <si>
    <t>515328250</t>
  </si>
  <si>
    <t>שפיר הנדס אגח ב- שפיר הנדסה</t>
  </si>
  <si>
    <t>1141951</t>
  </si>
  <si>
    <t>514892801</t>
  </si>
  <si>
    <t>מתכת ומוצרי בניה</t>
  </si>
  <si>
    <t>שפיר הנדסה אגח א</t>
  </si>
  <si>
    <t>1136134</t>
  </si>
  <si>
    <t>שפיר הנדסה אגח ג- שפיר הנדסה</t>
  </si>
  <si>
    <t>1178417</t>
  </si>
  <si>
    <t>*אלבר אגח יח- אלבר</t>
  </si>
  <si>
    <t>1158740</t>
  </si>
  <si>
    <t>512025891</t>
  </si>
  <si>
    <t>אזורים   אגח 12</t>
  </si>
  <si>
    <t>7150360</t>
  </si>
  <si>
    <t>אזורים   אגח 14- אזורים</t>
  </si>
  <si>
    <t>7150444</t>
  </si>
  <si>
    <t>אזורים אגח 13- אזורים</t>
  </si>
  <si>
    <t>7150410</t>
  </si>
  <si>
    <t>איי.די.איי. אג"ח ה- איידיאיי הנפקות</t>
  </si>
  <si>
    <t>1155878</t>
  </si>
  <si>
    <t>514486042</t>
  </si>
  <si>
    <t>איידיאייהנ הת ו- איידיאיי הנפקות</t>
  </si>
  <si>
    <t>1183037</t>
  </si>
  <si>
    <t>אלון רבוע אגח ד- אלון רבוע כחול</t>
  </si>
  <si>
    <t>1139583</t>
  </si>
  <si>
    <t>28/07/22</t>
  </si>
  <si>
    <t>אנלייט אנ אגח ד- אנלייט אנרגיה</t>
  </si>
  <si>
    <t>7200256</t>
  </si>
  <si>
    <t>520041146</t>
  </si>
  <si>
    <t>אנלייט אנר אג ג- אנלייט אנרגיה</t>
  </si>
  <si>
    <t>7200249</t>
  </si>
  <si>
    <t>06/03/22</t>
  </si>
  <si>
    <t>אנלייט אנרגיה אג ו- אנלייט אנרגיה</t>
  </si>
  <si>
    <t>7200173</t>
  </si>
  <si>
    <t>אנרג'יקס אג ב</t>
  </si>
  <si>
    <t>1168483</t>
  </si>
  <si>
    <t>513901371</t>
  </si>
  <si>
    <t>08/10/20</t>
  </si>
  <si>
    <t>אנרג'יקס אגח א- אנרג'יקס</t>
  </si>
  <si>
    <t>1161751</t>
  </si>
  <si>
    <t>אפי נכסים אגח י- אפי נכסים</t>
  </si>
  <si>
    <t>1160878</t>
  </si>
  <si>
    <t>אפי נכסים אגח יב- אפי נכסים</t>
  </si>
  <si>
    <t>1173764</t>
  </si>
  <si>
    <t>אפריקה מג אגח ה- אפריקה מגורים</t>
  </si>
  <si>
    <t>1162825</t>
  </si>
  <si>
    <t>520034760</t>
  </si>
  <si>
    <t>אפריקה מגורים אג 4- אפריקה מגורים</t>
  </si>
  <si>
    <t>1142645</t>
  </si>
  <si>
    <t>אפריקה נכסים אג"ח ט- אפי נכסים</t>
  </si>
  <si>
    <t>1156470</t>
  </si>
  <si>
    <t>אשדר      אגח ד- אשדר</t>
  </si>
  <si>
    <t>1135607</t>
  </si>
  <si>
    <t>510609761</t>
  </si>
  <si>
    <t>אשדר אגח 5- אשדר</t>
  </si>
  <si>
    <t>1157783</t>
  </si>
  <si>
    <t>אשטרום נכסים אג"ח 9- אשטרום נכסים</t>
  </si>
  <si>
    <t>2510170</t>
  </si>
  <si>
    <t>אשטרום קב אגח ב- אשטרום קבוצה</t>
  </si>
  <si>
    <t>1132331</t>
  </si>
  <si>
    <t>אשטרום קב אגח ג- אשטרום קבוצה</t>
  </si>
  <si>
    <t>1140102</t>
  </si>
  <si>
    <t>בזן   אגח יב- בתי זיקוק</t>
  </si>
  <si>
    <t>2590578</t>
  </si>
  <si>
    <t>520036658</t>
  </si>
  <si>
    <t>בזן  אגח י'- בתי זיקוק</t>
  </si>
  <si>
    <t>2590511</t>
  </si>
  <si>
    <t>בזן אג"ח 5- בתי זיקוק</t>
  </si>
  <si>
    <t>2590388</t>
  </si>
  <si>
    <t>גולד בונד אג3</t>
  </si>
  <si>
    <t>1490051</t>
  </si>
  <si>
    <t>520034349</t>
  </si>
  <si>
    <t>24/11/22</t>
  </si>
  <si>
    <t>ג'נריישן קפ אגח א- ג'נריישן קפיטל</t>
  </si>
  <si>
    <t>1166222</t>
  </si>
  <si>
    <t>דה לסר אגח ו- דה לסר</t>
  </si>
  <si>
    <t>1167477</t>
  </si>
  <si>
    <t>1427976</t>
  </si>
  <si>
    <t>דור אלון  אגח ה- דור אלון</t>
  </si>
  <si>
    <t>1136761</t>
  </si>
  <si>
    <t>520043878</t>
  </si>
  <si>
    <t>11/07/22</t>
  </si>
  <si>
    <t>דור אלון  אגח ז- דור אלון</t>
  </si>
  <si>
    <t>1157700</t>
  </si>
  <si>
    <t>דור אלון אג6- דור אלון</t>
  </si>
  <si>
    <t>1140656</t>
  </si>
  <si>
    <t>הרץ פרופר אגח ב- הרץ פרופרטיס</t>
  </si>
  <si>
    <t>1184753</t>
  </si>
  <si>
    <t>1957081</t>
  </si>
  <si>
    <t>20/10/22</t>
  </si>
  <si>
    <t>ויקטורי   אגח א- ויקטורי</t>
  </si>
  <si>
    <t>1136126</t>
  </si>
  <si>
    <t>514068980</t>
  </si>
  <si>
    <t>10/05/22</t>
  </si>
  <si>
    <t>חברה לישראל אגח 10</t>
  </si>
  <si>
    <t>5760236</t>
  </si>
  <si>
    <t>520028010</t>
  </si>
  <si>
    <t>חברה לישראל אגח 12- חברה לישראל</t>
  </si>
  <si>
    <t>5760251</t>
  </si>
  <si>
    <t>חברה לישראל אגח 15- חברה לישראל</t>
  </si>
  <si>
    <t>5760327</t>
  </si>
  <si>
    <t>חברה לישראל אגח14- חברה לישראל</t>
  </si>
  <si>
    <t>5760301</t>
  </si>
  <si>
    <t>יצוא אגח א</t>
  </si>
  <si>
    <t>7040082</t>
  </si>
  <si>
    <t>520025156</t>
  </si>
  <si>
    <t>05/08/20</t>
  </si>
  <si>
    <t>מגדלי תיכון אגח ד- מגדלי ים תיכון</t>
  </si>
  <si>
    <t>1159326</t>
  </si>
  <si>
    <t>512719485</t>
  </si>
  <si>
    <t>מגדלי תיכון אגחה</t>
  </si>
  <si>
    <t>1168517</t>
  </si>
  <si>
    <t>נאוי אגח ה- נאוי</t>
  </si>
  <si>
    <t>2080257</t>
  </si>
  <si>
    <t>520036070</t>
  </si>
  <si>
    <t>נאוי אגח ו- נאוי</t>
  </si>
  <si>
    <t>2080273</t>
  </si>
  <si>
    <t>נכסים ובנין אגח 7- נכסים ובנין</t>
  </si>
  <si>
    <t>6990196</t>
  </si>
  <si>
    <t>נכסים ובנין אגח ט- נכסים ובנין</t>
  </si>
  <si>
    <t>6990212</t>
  </si>
  <si>
    <t>סאות'רן אג"ח ג- סאותרן פרופרטיס</t>
  </si>
  <si>
    <t>1159474</t>
  </si>
  <si>
    <t>1921080</t>
  </si>
  <si>
    <t>סטרוברי אג"ח 1- סטרוברי</t>
  </si>
  <si>
    <t>1136951</t>
  </si>
  <si>
    <t>סלקום    אגח יא</t>
  </si>
  <si>
    <t>1139252</t>
  </si>
  <si>
    <t>511930125</t>
  </si>
  <si>
    <t>סלקום אג"ח 9</t>
  </si>
  <si>
    <t>1132836</t>
  </si>
  <si>
    <t>סלקום אגח יב- סלקום</t>
  </si>
  <si>
    <t>סלקום אגח יג- סלקום</t>
  </si>
  <si>
    <t>1189190</t>
  </si>
  <si>
    <t>ספנסר  אג2- ספנסר אקוויטי</t>
  </si>
  <si>
    <t>1139898</t>
  </si>
  <si>
    <t>פנינסולה אגח ג- פנינסולה</t>
  </si>
  <si>
    <t>3330222</t>
  </si>
  <si>
    <t>520033713</t>
  </si>
  <si>
    <t>פרשקובסקי אגח יד- פרשקובסקי</t>
  </si>
  <si>
    <t>1183623</t>
  </si>
  <si>
    <t>513817817</t>
  </si>
  <si>
    <t>פתאל אג1</t>
  </si>
  <si>
    <t>1137512</t>
  </si>
  <si>
    <t>פתאל אגח 3- פתאל אירופה</t>
  </si>
  <si>
    <t>1141852</t>
  </si>
  <si>
    <t>פתאל אירו אגח ד- פתאל אירופה</t>
  </si>
  <si>
    <t>1168038</t>
  </si>
  <si>
    <t>קופרליין  אגח ג- קופרליין</t>
  </si>
  <si>
    <t>1167881</t>
  </si>
  <si>
    <t>1865427</t>
  </si>
  <si>
    <t>26/07/22</t>
  </si>
  <si>
    <t>קרסו נדלן אגח א- קרסו נדלן</t>
  </si>
  <si>
    <t>1190008</t>
  </si>
  <si>
    <t>510488190</t>
  </si>
  <si>
    <t>שיכון ובינוי אג7- שיכון ובינוי</t>
  </si>
  <si>
    <t>1129741</t>
  </si>
  <si>
    <t>שכון ובי אגח 10- שיכון ובינוי</t>
  </si>
  <si>
    <t>1175132</t>
  </si>
  <si>
    <t>אאורה אג"ח י"ב- אאורה</t>
  </si>
  <si>
    <t>3730454</t>
  </si>
  <si>
    <t>520038274</t>
  </si>
  <si>
    <t>אאורה אגח טו- אאורה</t>
  </si>
  <si>
    <t>3730504</t>
  </si>
  <si>
    <t>אאורה אגח טז- אאורה</t>
  </si>
  <si>
    <t>אאורה אגח יד- אאורה</t>
  </si>
  <si>
    <t>3730488</t>
  </si>
  <si>
    <t>או.פי.סי  אגח ג- או.פי.סי אנרגיה</t>
  </si>
  <si>
    <t>1180355</t>
  </si>
  <si>
    <t>אוריין    אגח ב- אוריין</t>
  </si>
  <si>
    <t>1143379</t>
  </si>
  <si>
    <t>511068256</t>
  </si>
  <si>
    <t>18/04/22</t>
  </si>
  <si>
    <t>אורשי  אגח ג- אורשי</t>
  </si>
  <si>
    <t>1170372</t>
  </si>
  <si>
    <t>513547224</t>
  </si>
  <si>
    <t>אלקטרה נדלן אגח ה- אלקטרה נדל"ן</t>
  </si>
  <si>
    <t>1138593</t>
  </si>
  <si>
    <t>510607328</t>
  </si>
  <si>
    <t>אלקטרה נדלן אגח ו- אלקטרה נדל"ן</t>
  </si>
  <si>
    <t>1174564</t>
  </si>
  <si>
    <t>אנקור     אגח א- אנקור פרופרטיס</t>
  </si>
  <si>
    <t>1141118</t>
  </si>
  <si>
    <t>1939883</t>
  </si>
  <si>
    <t>אסאר אקורד אגח א- אס.אר אקורד</t>
  </si>
  <si>
    <t>520038670</t>
  </si>
  <si>
    <t>10/08/22</t>
  </si>
  <si>
    <t>אפקון החזקות אג"ח א- אפקון החזקות</t>
  </si>
  <si>
    <t>5780135</t>
  </si>
  <si>
    <t>520033473</t>
  </si>
  <si>
    <t>20/01/20</t>
  </si>
  <si>
    <t>אקסטל  אגח ג- אקסטל לימיטד</t>
  </si>
  <si>
    <t>1175041</t>
  </si>
  <si>
    <t>1811308</t>
  </si>
  <si>
    <t>אקרו אג"ח א'- אקרו קבוצה</t>
  </si>
  <si>
    <t>1188572</t>
  </si>
  <si>
    <t>511996803</t>
  </si>
  <si>
    <t>דה לסר אג"ח ה- דה לסר</t>
  </si>
  <si>
    <t>1135664</t>
  </si>
  <si>
    <t>דה לסר אגח ז- דה לסר</t>
  </si>
  <si>
    <t>1178920</t>
  </si>
  <si>
    <t>דורסל אגח ד- דורסל</t>
  </si>
  <si>
    <t>1178128</t>
  </si>
  <si>
    <t>512112806</t>
  </si>
  <si>
    <t>הרץ פרופר אגח א- הרץ פרופרטיס</t>
  </si>
  <si>
    <t>1142603</t>
  </si>
  <si>
    <t>מכלול אגח א- מכלול מימון</t>
  </si>
  <si>
    <t>1187277</t>
  </si>
  <si>
    <t>515763845</t>
  </si>
  <si>
    <t>מלרן  אגח ד- מלרן פרוייקטים</t>
  </si>
  <si>
    <t>1186865</t>
  </si>
  <si>
    <t>514097591</t>
  </si>
  <si>
    <t>מלרן אגח ג- מלרן פרוייקטים</t>
  </si>
  <si>
    <t>1180058</t>
  </si>
  <si>
    <t>מלרן אגח2- מלרן פרוייקטים</t>
  </si>
  <si>
    <t>1170323</t>
  </si>
  <si>
    <t>מניף אגח א- מניף-פיננסים</t>
  </si>
  <si>
    <t>1185883</t>
  </si>
  <si>
    <t>512764408</t>
  </si>
  <si>
    <t>נאוויטס פט אגח ג- נאוויטס פטרו</t>
  </si>
  <si>
    <t>1181593</t>
  </si>
  <si>
    <t>550263107</t>
  </si>
  <si>
    <t>נאוויטס פטרו אגח ב- נאוויטס פטרו</t>
  </si>
  <si>
    <t>1169614</t>
  </si>
  <si>
    <t>סאות'רן   אגח א- סאותרן פרופרטיס</t>
  </si>
  <si>
    <t>1140094</t>
  </si>
  <si>
    <t>14/11/22</t>
  </si>
  <si>
    <t>סאות'רן אגח ב- סאותרן פרופרטיס</t>
  </si>
  <si>
    <t>1143387</t>
  </si>
  <si>
    <t>פתאל החזק  אג 1</t>
  </si>
  <si>
    <t>1169721</t>
  </si>
  <si>
    <t>512607888</t>
  </si>
  <si>
    <t>מלונאות ותיירות</t>
  </si>
  <si>
    <t>12/11/20</t>
  </si>
  <si>
    <t>פתאל החזקות אג2- פתאל החזקות</t>
  </si>
  <si>
    <t>1150812</t>
  </si>
  <si>
    <t>פתאל החזקות אגח ג- פתאל החזקות</t>
  </si>
  <si>
    <t>1161785</t>
  </si>
  <si>
    <t>צרפתי     אגח ט- צרפתי</t>
  </si>
  <si>
    <t>4250197</t>
  </si>
  <si>
    <t>520039090</t>
  </si>
  <si>
    <t>צרפתי    אגח יא</t>
  </si>
  <si>
    <t>4250254</t>
  </si>
  <si>
    <t>קופרליין  אגח ב- קופרליין</t>
  </si>
  <si>
    <t>1140177</t>
  </si>
  <si>
    <t>קליין     אגח ב- קליין קבוצה</t>
  </si>
  <si>
    <t>1140409</t>
  </si>
  <si>
    <t>1886279</t>
  </si>
  <si>
    <t>קרדן נדלן אג5- קרדן נדל"ן</t>
  </si>
  <si>
    <t>1172725</t>
  </si>
  <si>
    <t>520041005</t>
  </si>
  <si>
    <t>קרדן נדלן אגח ד</t>
  </si>
  <si>
    <t>1162353</t>
  </si>
  <si>
    <t>שלמה נדלן אגח ג- שלמה נדלן</t>
  </si>
  <si>
    <t>1137439</t>
  </si>
  <si>
    <t>513957472</t>
  </si>
  <si>
    <t>שלמה נדלן אגח ד- שלמה נדלן</t>
  </si>
  <si>
    <t>1157668</t>
  </si>
  <si>
    <t>אמ.די.ג'י אגח ה- .אמ.די.ג'י</t>
  </si>
  <si>
    <t>1840550</t>
  </si>
  <si>
    <t>דלק קב   אגח לד- דלק קבוצה</t>
  </si>
  <si>
    <t>1143361</t>
  </si>
  <si>
    <t>520044322</t>
  </si>
  <si>
    <t>דלק קבוצה אג31- דלק קבוצה</t>
  </si>
  <si>
    <t>1134790</t>
  </si>
  <si>
    <t>07/05/20</t>
  </si>
  <si>
    <t>חג'ג'    אגח יא- חג'ג' נדלן</t>
  </si>
  <si>
    <t>8230328</t>
  </si>
  <si>
    <t>27/12/21</t>
  </si>
  <si>
    <t>חג'ג' אג"ח 8- חג'ג' נדלן</t>
  </si>
  <si>
    <t>8230229</t>
  </si>
  <si>
    <t>מויניאן   אגח ב- מויניאן לימיטד</t>
  </si>
  <si>
    <t>1143015</t>
  </si>
  <si>
    <t>1858676</t>
  </si>
  <si>
    <t>צמח המרמן אג5- צמח המרמן</t>
  </si>
  <si>
    <t>1151125</t>
  </si>
  <si>
    <t>512531203</t>
  </si>
  <si>
    <t>צמח המרמן אגח ו- צמח המרמן</t>
  </si>
  <si>
    <t>1158633</t>
  </si>
  <si>
    <t>צמח המרמן אגח ז- צמח המרמן</t>
  </si>
  <si>
    <t>1186402</t>
  </si>
  <si>
    <t>12/05/22</t>
  </si>
  <si>
    <t>שוהם ביזנס אגח ד- שוהם ביזנס</t>
  </si>
  <si>
    <t>1182047</t>
  </si>
  <si>
    <t>520043860</t>
  </si>
  <si>
    <t>04/04/22</t>
  </si>
  <si>
    <t>אורון  אגח ב- אורון קבוצה</t>
  </si>
  <si>
    <t>513432765</t>
  </si>
  <si>
    <t>Baa2.il</t>
  </si>
  <si>
    <t>דיסק השק  אגח י- דיסקונט השקעות</t>
  </si>
  <si>
    <t>6390348</t>
  </si>
  <si>
    <t>לוזון קבוצה אג10</t>
  </si>
  <si>
    <t>4730206</t>
  </si>
  <si>
    <t>01/11/20</t>
  </si>
  <si>
    <t>אול-יר    אגח ב- אול-יר</t>
  </si>
  <si>
    <t>1139781</t>
  </si>
  <si>
    <t>1841580</t>
  </si>
  <si>
    <t>14/01/21</t>
  </si>
  <si>
    <t>אול-יר    אגח ה- אול-יר</t>
  </si>
  <si>
    <t>1143304</t>
  </si>
  <si>
    <t>19/11/20</t>
  </si>
  <si>
    <t>אול-יר אגח ג- אול-יר</t>
  </si>
  <si>
    <t>1140136</t>
  </si>
  <si>
    <t>אלומה אגח א- אלומה</t>
  </si>
  <si>
    <t>1190917</t>
  </si>
  <si>
    <t>516214871</t>
  </si>
  <si>
    <t>16/11/22</t>
  </si>
  <si>
    <t>אלומיי אג"ח ג</t>
  </si>
  <si>
    <t>1159375</t>
  </si>
  <si>
    <t>520039868</t>
  </si>
  <si>
    <t>אמ אר אר אגח ב- אמ אר אר</t>
  </si>
  <si>
    <t>1184696</t>
  </si>
  <si>
    <t>1983001</t>
  </si>
  <si>
    <t>אם.אר.פי  אגח ד- אם.אר.פי השקעות</t>
  </si>
  <si>
    <t>1190172</t>
  </si>
  <si>
    <t>520044421</t>
  </si>
  <si>
    <t>אנלייט אנרגיה  אגח ה'- אנלייט אנרגיה</t>
  </si>
  <si>
    <t>7200116</t>
  </si>
  <si>
    <t>אקונרג'י אג א- אקונרג'י</t>
  </si>
  <si>
    <t>1182518</t>
  </si>
  <si>
    <t>516339777</t>
  </si>
  <si>
    <t>בי קומיוניק אג"ח 3</t>
  </si>
  <si>
    <t>1139203</t>
  </si>
  <si>
    <t>512832742</t>
  </si>
  <si>
    <t>30/11/21</t>
  </si>
  <si>
    <t>בי קומיונק אגח ו- בי קומיונקיישנס</t>
  </si>
  <si>
    <t>1178151</t>
  </si>
  <si>
    <t>ברוקלנד אגח ב- ברוקלנד</t>
  </si>
  <si>
    <t>1136993</t>
  </si>
  <si>
    <t>1814237</t>
  </si>
  <si>
    <t>12/07/18</t>
  </si>
  <si>
    <t>512623950</t>
  </si>
  <si>
    <t>גאון אחזקות אגח ג- גאון אחזקות</t>
  </si>
  <si>
    <t>גבאי מניבים אג 10- גבאי מניבים</t>
  </si>
  <si>
    <t>7710239</t>
  </si>
  <si>
    <t>520032178</t>
  </si>
  <si>
    <t>05/09/22</t>
  </si>
  <si>
    <t>גיבוי אחזקות אגח 2- גיבוי אחזקות</t>
  </si>
  <si>
    <t>4480190</t>
  </si>
  <si>
    <t>520039314</t>
  </si>
  <si>
    <t>24/11/21</t>
  </si>
  <si>
    <t>גיבוי אחזקות אגח א- גיבוי אחזקות</t>
  </si>
  <si>
    <t>4480133</t>
  </si>
  <si>
    <t>17/06/21</t>
  </si>
  <si>
    <t>דלק קב   אגח לה- דלק קבוצה</t>
  </si>
  <si>
    <t>07/12/22</t>
  </si>
  <si>
    <t>דלק קב אגח לו- דלק קבוצה</t>
  </si>
  <si>
    <t>וויי בוקס אגח ד- וויי-בוקס</t>
  </si>
  <si>
    <t>4860193</t>
  </si>
  <si>
    <t>520038688</t>
  </si>
  <si>
    <t>21/06/22</t>
  </si>
  <si>
    <t>חג'ג'    אגח יג- חג'ג' נדלן</t>
  </si>
  <si>
    <t>1190040</t>
  </si>
  <si>
    <t>חגג אירופה אגח ד- חג'ג' אירופה</t>
  </si>
  <si>
    <t>1190131</t>
  </si>
  <si>
    <t>515682292</t>
  </si>
  <si>
    <t>חנן מור אגח יג- חנן מור</t>
  </si>
  <si>
    <t>1181502</t>
  </si>
  <si>
    <t>חנן מור אגח יד- חנן מור</t>
  </si>
  <si>
    <t>1181510</t>
  </si>
  <si>
    <t>ישראל קנדה אגח ז- ישראל קנדה</t>
  </si>
  <si>
    <t>4340212</t>
  </si>
  <si>
    <t>520039298</t>
  </si>
  <si>
    <t>לוי אגח ח- לוי</t>
  </si>
  <si>
    <t>7190242</t>
  </si>
  <si>
    <t>520041096</t>
  </si>
  <si>
    <t>13/11/22</t>
  </si>
  <si>
    <t>נתנאל גרופ אג יא- נתנאל גרופ</t>
  </si>
  <si>
    <t>4210191</t>
  </si>
  <si>
    <t>07/12/21</t>
  </si>
  <si>
    <t>נתנאל גרופ אג יב- נתנאל גרופ</t>
  </si>
  <si>
    <t>4210233</t>
  </si>
  <si>
    <t>נתנאל גרופ אג"ח יג- נתנאל גרופ</t>
  </si>
  <si>
    <t>1188663</t>
  </si>
  <si>
    <t>ספיר קור אג18- ספיר קורפ</t>
  </si>
  <si>
    <t>3650140</t>
  </si>
  <si>
    <t>520038340</t>
  </si>
  <si>
    <t>עמרם אברהם אגח א- עמרם</t>
  </si>
  <si>
    <t>513201582</t>
  </si>
  <si>
    <t>19/09/22</t>
  </si>
  <si>
    <t>פאי סיאם אגח א- פאי סיאם</t>
  </si>
  <si>
    <t>1186485</t>
  </si>
  <si>
    <t>513978635</t>
  </si>
  <si>
    <t>פטרוכימים אגח ט- פטרוכימיים-ש</t>
  </si>
  <si>
    <t>1189554</t>
  </si>
  <si>
    <t>520029315</t>
  </si>
  <si>
    <t>14/09/22</t>
  </si>
  <si>
    <t>פריורטק אגח א- פריורטק</t>
  </si>
  <si>
    <t>3280138</t>
  </si>
  <si>
    <t>520037797</t>
  </si>
  <si>
    <t>02/01/22</t>
  </si>
  <si>
    <t>רבל אג ב- דל סחירות מרווח הוגן- רבל</t>
  </si>
  <si>
    <t>1142769</t>
  </si>
  <si>
    <t>513506329</t>
  </si>
  <si>
    <t>04/08/22</t>
  </si>
  <si>
    <t>רוטשטיין  אגח ט- רוטשטיין</t>
  </si>
  <si>
    <t>5390224</t>
  </si>
  <si>
    <t>520039959</t>
  </si>
  <si>
    <t>17/01/21</t>
  </si>
  <si>
    <t>20/07/22</t>
  </si>
  <si>
    <t>רוטשטיין  אגח י- רוטשטיין</t>
  </si>
  <si>
    <t>רותם שני  אגח א- רותם שני</t>
  </si>
  <si>
    <t>1173996</t>
  </si>
  <si>
    <t>512287517</t>
  </si>
  <si>
    <t>10/03/21</t>
  </si>
  <si>
    <t>אלה פקדון אג1- אלה פקדונות</t>
  </si>
  <si>
    <t>1141662</t>
  </si>
  <si>
    <t>29/09/22</t>
  </si>
  <si>
    <t>אלה פקדון אגח ד- אלה פקדונות</t>
  </si>
  <si>
    <t>1162304</t>
  </si>
  <si>
    <t>15/01/20</t>
  </si>
  <si>
    <t>אלביט מע' אגח ד- אלביט מערכות</t>
  </si>
  <si>
    <t>1178268</t>
  </si>
  <si>
    <t>08/07/21</t>
  </si>
  <si>
    <t>אלביט מערכות אגח ג- אלביט מערכות</t>
  </si>
  <si>
    <t>1178250</t>
  </si>
  <si>
    <t>ישראמקו   אגח ב</t>
  </si>
  <si>
    <t>2320224</t>
  </si>
  <si>
    <t>ישראמקו אג1- ישראמקו יהש</t>
  </si>
  <si>
    <t>2320174</t>
  </si>
  <si>
    <t>דלק תמלוגים אג"ח א- תומר אנרגיה</t>
  </si>
  <si>
    <t>1147479</t>
  </si>
  <si>
    <t>514837111</t>
  </si>
  <si>
    <t>סאפיינס   אגח ב- סאפיינס</t>
  </si>
  <si>
    <t>1141936</t>
  </si>
  <si>
    <t>53368</t>
  </si>
  <si>
    <t>שמוס  אג"ח א- שמוס</t>
  </si>
  <si>
    <t>1155951</t>
  </si>
  <si>
    <t>11111116</t>
  </si>
  <si>
    <t>06/07/22</t>
  </si>
  <si>
    <t>אבגול     אגח ד- אבגול</t>
  </si>
  <si>
    <t>1140417</t>
  </si>
  <si>
    <t>דלתא      אגח ו- דלתא</t>
  </si>
  <si>
    <t>6270193</t>
  </si>
  <si>
    <t>תמר פטרו  אגח א- תמר פטרוליום</t>
  </si>
  <si>
    <t>1141332</t>
  </si>
  <si>
    <t>515334662</t>
  </si>
  <si>
    <t>תמר פטרו  אגח ב- תמר פטרוליום</t>
  </si>
  <si>
    <t>1143593</t>
  </si>
  <si>
    <t>בזן       אגח ט- בתי זיקוק</t>
  </si>
  <si>
    <t>2590461</t>
  </si>
  <si>
    <t>בזן אג"ח 6- בתי זיקוק</t>
  </si>
  <si>
    <t>2590396</t>
  </si>
  <si>
    <t>27/11/22</t>
  </si>
  <si>
    <t>חברה לישראל אג"ח 11</t>
  </si>
  <si>
    <t>5760244</t>
  </si>
  <si>
    <t>חברה לישראל אג"ח 13</t>
  </si>
  <si>
    <t>5760269</t>
  </si>
  <si>
    <t>פננטפארק  אגח א- פננטפארק</t>
  </si>
  <si>
    <t>1142371</t>
  </si>
  <si>
    <t>1504619</t>
  </si>
  <si>
    <t>חלל תקש   אג יז- חלל תקשורת</t>
  </si>
  <si>
    <t>1140888</t>
  </si>
  <si>
    <t>30/08/17</t>
  </si>
  <si>
    <t>חלל תקש  אגח טז- חלל תקשורת</t>
  </si>
  <si>
    <t>1139922</t>
  </si>
  <si>
    <t>28/12/17</t>
  </si>
  <si>
    <t>נאוויטס פט אג ד- נאוויטס פטרו</t>
  </si>
  <si>
    <t>1181627</t>
  </si>
  <si>
    <t>10/11/21</t>
  </si>
  <si>
    <t>רציו מימון אג 3- רציו מימון</t>
  </si>
  <si>
    <t>1142488</t>
  </si>
  <si>
    <t>515060044</t>
  </si>
  <si>
    <t>רציו מימון אגח ד- רציו מימון</t>
  </si>
  <si>
    <t>1178144</t>
  </si>
  <si>
    <t>06/07/21</t>
  </si>
  <si>
    <t>סה"כ אחר</t>
  </si>
  <si>
    <t>LUMIIT 5.125 27/07/27- לאומי</t>
  </si>
  <si>
    <t>IL0060406878</t>
  </si>
  <si>
    <t>בלומברג</t>
  </si>
  <si>
    <t>Banks</t>
  </si>
  <si>
    <t>LVIATH  6.125 30/06/25- LEVIATHAN BOND LTD</t>
  </si>
  <si>
    <t>IL0011677742</t>
  </si>
  <si>
    <t>5338</t>
  </si>
  <si>
    <t>Energy</t>
  </si>
  <si>
    <t>BB-</t>
  </si>
  <si>
    <t>24/05/22</t>
  </si>
  <si>
    <t>TEVA  4.75 09/05/2027- טבע</t>
  </si>
  <si>
    <t>US88167AAP66</t>
  </si>
  <si>
    <t>520013954</t>
  </si>
  <si>
    <t>Pharma &amp; Biotechnology</t>
  </si>
  <si>
    <t>02/11/21</t>
  </si>
  <si>
    <t>TEVA  5.125 09/05/2029- טבע</t>
  </si>
  <si>
    <t>US88167AAQ40</t>
  </si>
  <si>
    <t>TEVA 3.75 09/05/2027- טבע</t>
  </si>
  <si>
    <t>XS2406607098</t>
  </si>
  <si>
    <t>03/11/21</t>
  </si>
  <si>
    <t>TEVA 4.1 1/10/2046- טבע</t>
  </si>
  <si>
    <t>US88167AAF84</t>
  </si>
  <si>
    <t>02/02/21</t>
  </si>
  <si>
    <t>TEVA 4.375 09/05/2030- טבע</t>
  </si>
  <si>
    <t>XS2406607171</t>
  </si>
  <si>
    <t>TEVA 6.75 1/03/28</t>
  </si>
  <si>
    <t>US88167AAK79</t>
  </si>
  <si>
    <t>DORLEV 7.494 30/12/23- DELEK OVERRIDING ROYALTY LEVIATHAN</t>
  </si>
  <si>
    <t>IL0011691354</t>
  </si>
  <si>
    <t>514798826</t>
  </si>
  <si>
    <t>B+</t>
  </si>
  <si>
    <t>07/03/22</t>
  </si>
  <si>
    <t>AAPL 2.85 23/02/23</t>
  </si>
  <si>
    <t>US037833BU32</t>
  </si>
  <si>
    <t>930</t>
  </si>
  <si>
    <t>Technology Hardware &amp; Equip</t>
  </si>
  <si>
    <t>AA+</t>
  </si>
  <si>
    <t>16/01/20</t>
  </si>
  <si>
    <t>TAISEM 4.375 22/07/27- TSMC GLOBAL</t>
  </si>
  <si>
    <t>USG91139AK43</t>
  </si>
  <si>
    <t>5345</t>
  </si>
  <si>
    <t>AA-</t>
  </si>
  <si>
    <t>AMZM 4.55 01/12/27- AMAZON</t>
  </si>
  <si>
    <t>US023135CP90</t>
  </si>
  <si>
    <t>4865</t>
  </si>
  <si>
    <t>Retailing</t>
  </si>
  <si>
    <t>British Airways 2.9 15/03/35- British Airways</t>
  </si>
  <si>
    <t>US11042CAA80</t>
  </si>
  <si>
    <t>5288</t>
  </si>
  <si>
    <t>Airlines</t>
  </si>
  <si>
    <t>20/07/21</t>
  </si>
  <si>
    <t>BAC 4.827 22/07/26- Bank of  America</t>
  </si>
  <si>
    <t>US06051GLA57</t>
  </si>
  <si>
    <t>2180</t>
  </si>
  <si>
    <t>A-</t>
  </si>
  <si>
    <t>EBAY 2.7 11/03/30- EBAY</t>
  </si>
  <si>
    <t>US278642AW32</t>
  </si>
  <si>
    <t>5335</t>
  </si>
  <si>
    <t>BBB+</t>
  </si>
  <si>
    <t>11/05/22</t>
  </si>
  <si>
    <t>MCD 3.6 01/07/2030- MCDONALDS</t>
  </si>
  <si>
    <t>US58013MFQ24</t>
  </si>
  <si>
    <t>5333</t>
  </si>
  <si>
    <t>Food Beverage &amp; Tobacco</t>
  </si>
  <si>
    <t>28/04/22</t>
  </si>
  <si>
    <t>NDAQ 1.75 3/29</t>
  </si>
  <si>
    <t>XS1843442622</t>
  </si>
  <si>
    <t>FWB</t>
  </si>
  <si>
    <t>3205</t>
  </si>
  <si>
    <t>Diversified Financials</t>
  </si>
  <si>
    <t>08/07/19</t>
  </si>
  <si>
    <t>VERIZON 4.016 03/12/29- Verizon Communications</t>
  </si>
  <si>
    <t>US92343VEU44</t>
  </si>
  <si>
    <t>4808</t>
  </si>
  <si>
    <t>Telecommunication Services</t>
  </si>
  <si>
    <t>VW 4.75 13/11/28- VOLKSWAGEN</t>
  </si>
  <si>
    <t>US928668AU66</t>
  </si>
  <si>
    <t>4255</t>
  </si>
  <si>
    <t>Automobiles &amp; Components</t>
  </si>
  <si>
    <t>BACR 3.695 16/05/24</t>
  </si>
  <si>
    <t>US06738EBC84</t>
  </si>
  <si>
    <t>520029281</t>
  </si>
  <si>
    <t>BBB</t>
  </si>
  <si>
    <t>29/08/18</t>
  </si>
  <si>
    <t>BAYNGR 4.375 15/12/28- BAYER</t>
  </si>
  <si>
    <t>US07274NAL73</t>
  </si>
  <si>
    <t>4770</t>
  </si>
  <si>
    <t>DOX 2.538 15/06/30</t>
  </si>
  <si>
    <t>US02342TAE91</t>
  </si>
  <si>
    <t>5113</t>
  </si>
  <si>
    <t>17/06/20</t>
  </si>
  <si>
    <t>FDX 4.25 15/05/30- FEDEX</t>
  </si>
  <si>
    <t>US31428XBZ87</t>
  </si>
  <si>
    <t>4578</t>
  </si>
  <si>
    <t>Transportation</t>
  </si>
  <si>
    <t>ORCL 3.25 15/11/27- ORACLE</t>
  </si>
  <si>
    <t>US68389XBN49</t>
  </si>
  <si>
    <t>5066</t>
  </si>
  <si>
    <t>Software &amp; Services</t>
  </si>
  <si>
    <t>15/01/26 FSK 3.4- FS KKR</t>
  </si>
  <si>
    <t>US302635AG21</t>
  </si>
  <si>
    <t>5143</t>
  </si>
  <si>
    <t>BBB-</t>
  </si>
  <si>
    <t>03/12/20</t>
  </si>
  <si>
    <t>15/07/24 FS KKR 4.625</t>
  </si>
  <si>
    <t>US302635AD99</t>
  </si>
  <si>
    <t>Baa3</t>
  </si>
  <si>
    <t>04/11/20</t>
  </si>
  <si>
    <t>25/GSBD 3.75 10/2</t>
  </si>
  <si>
    <t>US38147UAC18</t>
  </si>
  <si>
    <t>5193</t>
  </si>
  <si>
    <t>30/03/20</t>
  </si>
  <si>
    <t>ALATPF 5.25% PREP 21/07/23</t>
  </si>
  <si>
    <t>XS1634523754</t>
  </si>
  <si>
    <t>4845</t>
  </si>
  <si>
    <t>Real Estate</t>
  </si>
  <si>
    <t>14/06/17</t>
  </si>
  <si>
    <t>ARES CAPITAL 3.25 15.07.25</t>
  </si>
  <si>
    <t>US04010LAY92</t>
  </si>
  <si>
    <t>5183</t>
  </si>
  <si>
    <t>AVGO 2.45 15/02/31</t>
  </si>
  <si>
    <t>US11135FBH38</t>
  </si>
  <si>
    <t>5256</t>
  </si>
  <si>
    <t>05/01/21</t>
  </si>
  <si>
    <t>CITCON 1.625 12/03/28- Citycon Treasury B.V</t>
  </si>
  <si>
    <t>XS2310411090</t>
  </si>
  <si>
    <t>EURONEXT</t>
  </si>
  <si>
    <t>5328</t>
  </si>
  <si>
    <t>11/03/22</t>
  </si>
  <si>
    <t>DINO 4.5 01/10/30- HF SINCLAIR</t>
  </si>
  <si>
    <t>US403949AC48</t>
  </si>
  <si>
    <t>5334</t>
  </si>
  <si>
    <t>25/10/22</t>
  </si>
  <si>
    <t>DKS 3.15 15/01/2032- DICK'S Sporting Goods</t>
  </si>
  <si>
    <t>US253393AF94</t>
  </si>
  <si>
    <t>5353</t>
  </si>
  <si>
    <t>FSK 3.125 10.12.28- FS KKR</t>
  </si>
  <si>
    <t>US302635AK33</t>
  </si>
  <si>
    <t>04/10/21</t>
  </si>
  <si>
    <t>FSK 4.125 01/02/25</t>
  </si>
  <si>
    <t>US302635AE72</t>
  </si>
  <si>
    <t>21/01/20</t>
  </si>
  <si>
    <t>GRAND CITI - GYCGR 2.5</t>
  </si>
  <si>
    <t>XS1811181566</t>
  </si>
  <si>
    <t>4959</t>
  </si>
  <si>
    <t>17/04/18</t>
  </si>
  <si>
    <t>KHC 3.75 01/04/30- KRAFT HEINZ FOODS</t>
  </si>
  <si>
    <t>US50077LAV80</t>
  </si>
  <si>
    <t>5336</t>
  </si>
  <si>
    <t>MSI 4.6 23/05/29- MOTOROLA SOLUTIONS</t>
  </si>
  <si>
    <t>US620076BN89</t>
  </si>
  <si>
    <t>5337</t>
  </si>
  <si>
    <t>MU 6.75 01/11/29- MICRON TECHNOLOGY</t>
  </si>
  <si>
    <t>US595112BV48</t>
  </si>
  <si>
    <t>5084</t>
  </si>
  <si>
    <t>Semiconductors &amp; Semicon Equip</t>
  </si>
  <si>
    <t>OWLRCK 3.75 22/7/25</t>
  </si>
  <si>
    <t>US69121KAC80</t>
  </si>
  <si>
    <t>5181</t>
  </si>
  <si>
    <t>PSEC 3.364 15.11.26</t>
  </si>
  <si>
    <t>US74348TAV44</t>
  </si>
  <si>
    <t>5268</t>
  </si>
  <si>
    <t>25/05/21</t>
  </si>
  <si>
    <t>PSEC 3.706 22/01/26</t>
  </si>
  <si>
    <t>US74348TAU60</t>
  </si>
  <si>
    <t>12/02/21</t>
  </si>
  <si>
    <t>VTRS 2.3 22/06/27- VIATRIS</t>
  </si>
  <si>
    <t>US92556VAC00</t>
  </si>
  <si>
    <t>5247</t>
  </si>
  <si>
    <t>06/10/22</t>
  </si>
  <si>
    <t>AESGEN 5.5 14/05/27</t>
  </si>
  <si>
    <t>USP3713CAB48</t>
  </si>
  <si>
    <t>5170</t>
  </si>
  <si>
    <t>Ba1</t>
  </si>
  <si>
    <t>23/11/21</t>
  </si>
  <si>
    <t>ALCOA 4.125 31/03/29- ALCOA NEDERLAND</t>
  </si>
  <si>
    <t>US013822AG68</t>
  </si>
  <si>
    <t>5282</t>
  </si>
  <si>
    <t>Materials</t>
  </si>
  <si>
    <t>BB+</t>
  </si>
  <si>
    <t>23/06/21</t>
  </si>
  <si>
    <t>BAYER 3.75 07/74</t>
  </si>
  <si>
    <t>DE000A11QR73</t>
  </si>
  <si>
    <t>SBRA 3.9 15/10/2019</t>
  </si>
  <si>
    <t>US78572XAG60</t>
  </si>
  <si>
    <t>5165</t>
  </si>
  <si>
    <t>Health Care Equip &amp; Services</t>
  </si>
  <si>
    <t>29/10/19</t>
  </si>
  <si>
    <t>ATRSAV 2.625 05/09/27- ATRIUM</t>
  </si>
  <si>
    <t>XS2294495838</t>
  </si>
  <si>
    <t>4595</t>
  </si>
  <si>
    <t>Other</t>
  </si>
  <si>
    <t>Ba2</t>
  </si>
  <si>
    <t>03/02/22</t>
  </si>
  <si>
    <t>ENOIGA 4.5 30/03/28</t>
  </si>
  <si>
    <t>IL0011736571</t>
  </si>
  <si>
    <t>10758801</t>
  </si>
  <si>
    <t>09/03/21</t>
  </si>
  <si>
    <t>PRGO 3.15 15/06/30</t>
  </si>
  <si>
    <t>US71429MAC91</t>
  </si>
  <si>
    <t>5221</t>
  </si>
  <si>
    <t>16/06/20</t>
  </si>
  <si>
    <t>PRGO 4.375 15/03/26- PERRIGO FINANCE</t>
  </si>
  <si>
    <t>US71429MAB19</t>
  </si>
  <si>
    <t>DAN 4.5 15/02/2032- DANA</t>
  </si>
  <si>
    <t>US235825AJ53</t>
  </si>
  <si>
    <t>5308</t>
  </si>
  <si>
    <t>B1</t>
  </si>
  <si>
    <t>PEMEX 5.95 28/01/31</t>
  </si>
  <si>
    <t>US71654QDE98</t>
  </si>
  <si>
    <t>4768</t>
  </si>
  <si>
    <t>28/10/20</t>
  </si>
  <si>
    <t>PEMEX 6.84 23/1/2030</t>
  </si>
  <si>
    <t>US71654QDC33</t>
  </si>
  <si>
    <t>PETROLEOS MEXICANOS-PEMEX</t>
  </si>
  <si>
    <t>US71654QBW15</t>
  </si>
  <si>
    <t>03/02/20</t>
  </si>
  <si>
    <t>ENOGLN 6.50 30.04.2027- Energean</t>
  </si>
  <si>
    <t>USG3044DAA49</t>
  </si>
  <si>
    <t>5144</t>
  </si>
  <si>
    <t>B</t>
  </si>
  <si>
    <t>IAECN 9 15/07/26- ITHACA ENERGY NORTH</t>
  </si>
  <si>
    <t>USG49774AB18</t>
  </si>
  <si>
    <t>5327</t>
  </si>
  <si>
    <t>B3</t>
  </si>
  <si>
    <t>סה"כ תל אביב 35</t>
  </si>
  <si>
    <t>או.פי.סי אנרגיה- או.פי.סי אנרגיה</t>
  </si>
  <si>
    <t>אורמת טכנו- אורמת טכנו</t>
  </si>
  <si>
    <t>1134402</t>
  </si>
  <si>
    <t>880326081</t>
  </si>
  <si>
    <t>אנרג'יקס- אנרג'יקס</t>
  </si>
  <si>
    <t>1123355</t>
  </si>
  <si>
    <t>פניקס    1- הפניקס</t>
  </si>
  <si>
    <t>767012</t>
  </si>
  <si>
    <t>הראל     1- הראל השקעות</t>
  </si>
  <si>
    <t>585018</t>
  </si>
  <si>
    <t>אלביט מערכות- אלביט מערכות</t>
  </si>
  <si>
    <t>1081124</t>
  </si>
  <si>
    <t>אשטרום קבוצה- אשטרום קבוצה</t>
  </si>
  <si>
    <t>1132315</t>
  </si>
  <si>
    <t>שיכון ובינוי- שיכון ובינוי</t>
  </si>
  <si>
    <t>1081942</t>
  </si>
  <si>
    <t>בינלאומי 5- בינלאומי</t>
  </si>
  <si>
    <t>593038</t>
  </si>
  <si>
    <t>520029083</t>
  </si>
  <si>
    <t>דיסקונט- דיסקונט</t>
  </si>
  <si>
    <t>691212</t>
  </si>
  <si>
    <t>520007030</t>
  </si>
  <si>
    <t>לאומי- לאומי</t>
  </si>
  <si>
    <t>604611</t>
  </si>
  <si>
    <t>מזרחי- מזרחי טפחות</t>
  </si>
  <si>
    <t>695437</t>
  </si>
  <si>
    <t>520000522</t>
  </si>
  <si>
    <t>פועלים- פועלים</t>
  </si>
  <si>
    <t>662577</t>
  </si>
  <si>
    <t>אלקטרה- אלקטרה</t>
  </si>
  <si>
    <t>739037</t>
  </si>
  <si>
    <t>חברה לישראל- חברה לישראל</t>
  </si>
  <si>
    <t>576017</t>
  </si>
  <si>
    <t>קנון- קנון הולדינגס</t>
  </si>
  <si>
    <t>1134139</t>
  </si>
  <si>
    <t>201406588</t>
  </si>
  <si>
    <t>אפקו- אופקו</t>
  </si>
  <si>
    <t>1129543</t>
  </si>
  <si>
    <t>2279206</t>
  </si>
  <si>
    <t>השקעות במדעי החיים</t>
  </si>
  <si>
    <t>אנרג'יאן- אנרג'יאן</t>
  </si>
  <si>
    <t>1155290</t>
  </si>
  <si>
    <t>דלק קבוצה- דלק קבוצה</t>
  </si>
  <si>
    <t>1084128</t>
  </si>
  <si>
    <t>ניו-מד אנרג'י יהש- דלק קידוחים יהש</t>
  </si>
  <si>
    <t>475020</t>
  </si>
  <si>
    <t>550013098</t>
  </si>
  <si>
    <t>איי.סי.אל- איי.סי.אל</t>
  </si>
  <si>
    <t>281014</t>
  </si>
  <si>
    <t>טאואר- טאואר</t>
  </si>
  <si>
    <t>1082379</t>
  </si>
  <si>
    <t>נובה- נובה</t>
  </si>
  <si>
    <t>1084557</t>
  </si>
  <si>
    <t>511812463</t>
  </si>
  <si>
    <t>שטראוס- שטראוס גרופ</t>
  </si>
  <si>
    <t>746016</t>
  </si>
  <si>
    <t>שפיר הנדסה ותעשיה בע"מ- שפיר הנדסה</t>
  </si>
  <si>
    <t>1133875</t>
  </si>
  <si>
    <t>אירפורט סיטי- איירפורט סיטי</t>
  </si>
  <si>
    <t>1095835</t>
  </si>
  <si>
    <t>אלוני חץ- אלוני חץ</t>
  </si>
  <si>
    <t>390013</t>
  </si>
  <si>
    <t>אמות- אמות</t>
  </si>
  <si>
    <t>1097278</t>
  </si>
  <si>
    <t>ביג- ביג</t>
  </si>
  <si>
    <t>1097260</t>
  </si>
  <si>
    <t>מבני תעשיה- מבנה</t>
  </si>
  <si>
    <t>226019</t>
  </si>
  <si>
    <t>מליסרון- מליסרון</t>
  </si>
  <si>
    <t>323014</t>
  </si>
  <si>
    <t>עזריאלי קבוצה- עזריאלי קבוצה</t>
  </si>
  <si>
    <t>1119478</t>
  </si>
  <si>
    <t>טבע- טבע</t>
  </si>
  <si>
    <t>629014</t>
  </si>
  <si>
    <t>פארמה</t>
  </si>
  <si>
    <t>נייס- נייס</t>
  </si>
  <si>
    <t>273011</t>
  </si>
  <si>
    <t>520036872</t>
  </si>
  <si>
    <t>בזק- בזק</t>
  </si>
  <si>
    <t>230011</t>
  </si>
  <si>
    <t>סה"כ תל אביב 90</t>
  </si>
  <si>
    <t>דלתא     1- דלתא</t>
  </si>
  <si>
    <t>627034</t>
  </si>
  <si>
    <t>בזן- בתי זיקוק</t>
  </si>
  <si>
    <t>2590248</t>
  </si>
  <si>
    <t>ג'נריישן קפיטל- ג'נריישן קפיטל</t>
  </si>
  <si>
    <t>1156926</t>
  </si>
  <si>
    <t>פז נפט- פז נפט</t>
  </si>
  <si>
    <t>1100007</t>
  </si>
  <si>
    <t>אנלייט אנרגיה- אנלייט אנרגיה</t>
  </si>
  <si>
    <t>דוראל אנרגיה- דוראל אנרגיה</t>
  </si>
  <si>
    <t>נופר אנרג'י- נופר אנרג'י</t>
  </si>
  <si>
    <t>1170877</t>
  </si>
  <si>
    <t>שוב אנרגיה- שוב אנרגיה</t>
  </si>
  <si>
    <t>1188242</t>
  </si>
  <si>
    <t>510459928</t>
  </si>
  <si>
    <t>מימון ישיר- מימון ישיר קב</t>
  </si>
  <si>
    <t>1168186</t>
  </si>
  <si>
    <t>איידיאיי ביטוח- איידיאיי ביטוח</t>
  </si>
  <si>
    <t>1129501</t>
  </si>
  <si>
    <t>513910703</t>
  </si>
  <si>
    <t>כלל ביטוח- כלל עסקי ביטוח</t>
  </si>
  <si>
    <t>224014</t>
  </si>
  <si>
    <t>520036120</t>
  </si>
  <si>
    <t>מגדל ביטוח- מגדל ביטוח</t>
  </si>
  <si>
    <t>1081165</t>
  </si>
  <si>
    <t>520029984</t>
  </si>
  <si>
    <t>מנורה    1- מנורה מב החזקות</t>
  </si>
  <si>
    <t>566018</t>
  </si>
  <si>
    <t>לאונרדו דיאראס- LEONARDO DRS</t>
  </si>
  <si>
    <t>1191261</t>
  </si>
  <si>
    <t>253583</t>
  </si>
  <si>
    <t>אאורה</t>
  </si>
  <si>
    <t>373019</t>
  </si>
  <si>
    <t>אזורים- אזורים</t>
  </si>
  <si>
    <t>715011</t>
  </si>
  <si>
    <t>אפריקה מגורים- אפריקה מגורים</t>
  </si>
  <si>
    <t>1097948</t>
  </si>
  <si>
    <t>אקרו- אקרו קבוצה</t>
  </si>
  <si>
    <t>1184902</t>
  </si>
  <si>
    <t>דוניץ- דוניץ</t>
  </si>
  <si>
    <t>400010</t>
  </si>
  <si>
    <t>520038605</t>
  </si>
  <si>
    <t>דמרי- דמרי</t>
  </si>
  <si>
    <t>1090315</t>
  </si>
  <si>
    <t>דניה סיבוס- דניה סיבוס</t>
  </si>
  <si>
    <t>1173137</t>
  </si>
  <si>
    <t>512569237</t>
  </si>
  <si>
    <t>חג'ג' נדל"ן- חג'ג' נדלן</t>
  </si>
  <si>
    <t>823013</t>
  </si>
  <si>
    <t>ישראל קנדה- ישראל קנדה</t>
  </si>
  <si>
    <t>434019</t>
  </si>
  <si>
    <t>פרשקובסקי- פרשקובסקי</t>
  </si>
  <si>
    <t>1102128</t>
  </si>
  <si>
    <t>קרסו נדלן- קרסו נדלן</t>
  </si>
  <si>
    <t>1187962</t>
  </si>
  <si>
    <t>פיבי- פיבי</t>
  </si>
  <si>
    <t>763011</t>
  </si>
  <si>
    <t>520029026</t>
  </si>
  <si>
    <t>אלקו- אלקו</t>
  </si>
  <si>
    <t>694034</t>
  </si>
  <si>
    <t>אקויטל- אקויטל</t>
  </si>
  <si>
    <t>755017</t>
  </si>
  <si>
    <t>מספנות ישראל- מספנות ישראל</t>
  </si>
  <si>
    <t>1168533</t>
  </si>
  <si>
    <t>516084753</t>
  </si>
  <si>
    <t>ערד- ערד</t>
  </si>
  <si>
    <t>731018</t>
  </si>
  <si>
    <t>520025198</t>
  </si>
  <si>
    <t>ישראמקו יהש- ישראמקו יהש</t>
  </si>
  <si>
    <t>232017</t>
  </si>
  <si>
    <t>נאוויטס פטר יהש- נאוויטס פטרו</t>
  </si>
  <si>
    <t>1141969</t>
  </si>
  <si>
    <t>נפטא- נפטא</t>
  </si>
  <si>
    <t>643015</t>
  </si>
  <si>
    <t>רציו   יהש- רציו יהש</t>
  </si>
  <si>
    <t>394015</t>
  </si>
  <si>
    <t>550012777</t>
  </si>
  <si>
    <t>פולירם- פולירם</t>
  </si>
  <si>
    <t>1170216</t>
  </si>
  <si>
    <t>515251593</t>
  </si>
  <si>
    <t>פלסאון תעשיות- פלסאון תעשיות</t>
  </si>
  <si>
    <t>1081603</t>
  </si>
  <si>
    <t>520042912</t>
  </si>
  <si>
    <t>קמטק- קמטק</t>
  </si>
  <si>
    <t>1095264</t>
  </si>
  <si>
    <t>511235434</t>
  </si>
  <si>
    <t>תורפז- תורפז</t>
  </si>
  <si>
    <t>1175611</t>
  </si>
  <si>
    <t>514574524</t>
  </si>
  <si>
    <t>איסתא- איסתא</t>
  </si>
  <si>
    <t>1081074</t>
  </si>
  <si>
    <t>520042763</t>
  </si>
  <si>
    <t>פתאל החזקות- פתאל החזקות</t>
  </si>
  <si>
    <t>1143429</t>
  </si>
  <si>
    <t>אילקס מדיקל</t>
  </si>
  <si>
    <t>1080753</t>
  </si>
  <si>
    <t>520042219</t>
  </si>
  <si>
    <t>דיפלומט אחזקות- דיפלומט</t>
  </si>
  <si>
    <t>1173491</t>
  </si>
  <si>
    <t>510400740</t>
  </si>
  <si>
    <t>דלק רכב- דלק רכב</t>
  </si>
  <si>
    <t>829010</t>
  </si>
  <si>
    <t>520033291</t>
  </si>
  <si>
    <t>נטו מלינדה 1- נטו מלינדה</t>
  </si>
  <si>
    <t>1105097</t>
  </si>
  <si>
    <t>511725459</t>
  </si>
  <si>
    <t>סקופ- סקופ</t>
  </si>
  <si>
    <t>288019</t>
  </si>
  <si>
    <t>520037425</t>
  </si>
  <si>
    <t>קרסו- קרסו מוטורס</t>
  </si>
  <si>
    <t>1123850</t>
  </si>
  <si>
    <t>תדיראן הולדינגס- תדיראן גרופ</t>
  </si>
  <si>
    <t>258012</t>
  </si>
  <si>
    <t>אינרום- אינרום בנייה</t>
  </si>
  <si>
    <t>1132356</t>
  </si>
  <si>
    <t>515001659</t>
  </si>
  <si>
    <t>אלקטרה נדלן- אלקטרה נדל"ן</t>
  </si>
  <si>
    <t>1094044</t>
  </si>
  <si>
    <t>ארגו פרופרטיז- ארגו פרופרטיז</t>
  </si>
  <si>
    <t>1175371</t>
  </si>
  <si>
    <t>70252750</t>
  </si>
  <si>
    <t>ג'י סיטי- ג'י סיטי</t>
  </si>
  <si>
    <t>126011</t>
  </si>
  <si>
    <t>סאמיט- סאמיט</t>
  </si>
  <si>
    <t>1081686</t>
  </si>
  <si>
    <t>ריט 1- 1 ריט</t>
  </si>
  <si>
    <t>1098920</t>
  </si>
  <si>
    <t>אייאיאס תעש- אייאיאס</t>
  </si>
  <si>
    <t>431015</t>
  </si>
  <si>
    <t>520039132</t>
  </si>
  <si>
    <t>הכשרת הישוב- הכשרת הישוב</t>
  </si>
  <si>
    <t>612010</t>
  </si>
  <si>
    <t>ישרס     1- ישרס</t>
  </si>
  <si>
    <t>613034</t>
  </si>
  <si>
    <t>לוינשטין נכסים- לוינשטין נכסים</t>
  </si>
  <si>
    <t>1119080</t>
  </si>
  <si>
    <t>מגדלי תיכון- מגדלי ים תיכון</t>
  </si>
  <si>
    <t>1131523</t>
  </si>
  <si>
    <t>מגה אור- מגה אור</t>
  </si>
  <si>
    <t>1104488</t>
  </si>
  <si>
    <t>מניבים ריט- מניבים ריט</t>
  </si>
  <si>
    <t>1140573</t>
  </si>
  <si>
    <t>נכסים בנין- נכסים ובנין</t>
  </si>
  <si>
    <t>699017</t>
  </si>
  <si>
    <t>סלע נדל"ן- סלע קפיטל נדל"ן</t>
  </si>
  <si>
    <t>1109644</t>
  </si>
  <si>
    <t>רבוע נדלן- רבוע כחול נדל"ן</t>
  </si>
  <si>
    <t>1098565</t>
  </si>
  <si>
    <t>נייר חדרה- אינפיניה</t>
  </si>
  <si>
    <t>632018</t>
  </si>
  <si>
    <t>אודיוקודס- אודיוקודס</t>
  </si>
  <si>
    <t>1082965</t>
  </si>
  <si>
    <t>520044132</t>
  </si>
  <si>
    <t>ציוד תקשורת</t>
  </si>
  <si>
    <t>גילת- גילת</t>
  </si>
  <si>
    <t>1082510</t>
  </si>
  <si>
    <t>520038936</t>
  </si>
  <si>
    <t>ורידיס- ורידיס</t>
  </si>
  <si>
    <t>1176387</t>
  </si>
  <si>
    <t>515935807</t>
  </si>
  <si>
    <t>מיטרוניקס- מיטרוניקס</t>
  </si>
  <si>
    <t>1091065</t>
  </si>
  <si>
    <t>511527202</t>
  </si>
  <si>
    <t>רובוטיקה ותלת מימד</t>
  </si>
  <si>
    <t>אלקטרה צריכה- אלקטרה צריכה</t>
  </si>
  <si>
    <t>5010129</t>
  </si>
  <si>
    <t>דלתא מותגים- דלתא מותגים</t>
  </si>
  <si>
    <t>1173699</t>
  </si>
  <si>
    <t>516250107</t>
  </si>
  <si>
    <t>יוחננוף- יוחננוף</t>
  </si>
  <si>
    <t>1161264</t>
  </si>
  <si>
    <t>פוקס- פוקס</t>
  </si>
  <si>
    <t>1087022</t>
  </si>
  <si>
    <t>512157603</t>
  </si>
  <si>
    <t>ריטיילורס- ריטיילורס</t>
  </si>
  <si>
    <t>1175488</t>
  </si>
  <si>
    <t>514211457</t>
  </si>
  <si>
    <t>רמי לוי- רמי לוי</t>
  </si>
  <si>
    <t>1104249</t>
  </si>
  <si>
    <t>513770669</t>
  </si>
  <si>
    <t>שופרסל- שופרסל</t>
  </si>
  <si>
    <t>777037</t>
  </si>
  <si>
    <t>וואן תוכנה- וואן טכנולוגיות</t>
  </si>
  <si>
    <t>161018</t>
  </si>
  <si>
    <t>520034695</t>
  </si>
  <si>
    <t>חילן- חילן</t>
  </si>
  <si>
    <t>1084698</t>
  </si>
  <si>
    <t>520039942</t>
  </si>
  <si>
    <t>מטריקס- מטריקס</t>
  </si>
  <si>
    <t>445015</t>
  </si>
  <si>
    <t>מלם תים- מלם תים</t>
  </si>
  <si>
    <t>156018</t>
  </si>
  <si>
    <t>520034620</t>
  </si>
  <si>
    <t>פורמולה- פורמולה מערכות</t>
  </si>
  <si>
    <t>256016</t>
  </si>
  <si>
    <t>דנאל כא- דנאל</t>
  </si>
  <si>
    <t>314013</t>
  </si>
  <si>
    <t>520037565</t>
  </si>
  <si>
    <t>נובולוג- נובולוג</t>
  </si>
  <si>
    <t>1140151</t>
  </si>
  <si>
    <t>510475312</t>
  </si>
  <si>
    <t>אלטשולר פיננסים- אלטשולר שחם פנ</t>
  </si>
  <si>
    <t>1184936</t>
  </si>
  <si>
    <t>516508603</t>
  </si>
  <si>
    <t>הבורסה לניע בתא- הבורסה לניע בתא</t>
  </si>
  <si>
    <t>1159029</t>
  </si>
  <si>
    <t>520020033</t>
  </si>
  <si>
    <t>ישראכרט- ישראכרט</t>
  </si>
  <si>
    <t>1157403</t>
  </si>
  <si>
    <t>לייבפרסון- לייבפרסון</t>
  </si>
  <si>
    <t>1123017</t>
  </si>
  <si>
    <t>133861628</t>
  </si>
  <si>
    <t>מגיק- מג'יק</t>
  </si>
  <si>
    <t>1082312</t>
  </si>
  <si>
    <t>520036740</t>
  </si>
  <si>
    <t>נאייקס- נאייקס</t>
  </si>
  <si>
    <t>1175116</t>
  </si>
  <si>
    <t>513639013</t>
  </si>
  <si>
    <t>סאפינס- סאפיינס</t>
  </si>
  <si>
    <t>1087659</t>
  </si>
  <si>
    <t>פריון נטוורק- פריון נטוורק</t>
  </si>
  <si>
    <t>1095819</t>
  </si>
  <si>
    <t>512849498</t>
  </si>
  <si>
    <t>סלקום- סלקום</t>
  </si>
  <si>
    <t>1101534</t>
  </si>
  <si>
    <t>פרטנר- פרטנר</t>
  </si>
  <si>
    <t>1083484</t>
  </si>
  <si>
    <t>סה"כ מניות היתר</t>
  </si>
  <si>
    <t>אקוואריוס מנועים- אקוואריוס</t>
  </si>
  <si>
    <t>1170240</t>
  </si>
  <si>
    <t>515114429</t>
  </si>
  <si>
    <t>אלקטרוניקה ואופטיקה</t>
  </si>
  <si>
    <t>ארד- ארד</t>
  </si>
  <si>
    <t>1091651</t>
  </si>
  <si>
    <t>510007800</t>
  </si>
  <si>
    <t>בליץ- בליץ</t>
  </si>
  <si>
    <t>424010</t>
  </si>
  <si>
    <t>520038779</t>
  </si>
  <si>
    <t>נור- נור אינק</t>
  </si>
  <si>
    <t>1175728</t>
  </si>
  <si>
    <t>515926475</t>
  </si>
  <si>
    <t>נקסט ויז'ן- נקסט ויז'ן</t>
  </si>
  <si>
    <t>1176593</t>
  </si>
  <si>
    <t>514259019</t>
  </si>
  <si>
    <t>סונוביה- סונוביה</t>
  </si>
  <si>
    <t>1170539</t>
  </si>
  <si>
    <t>514997741</t>
  </si>
  <si>
    <t>פיסיבי- פיסיבי טכנ</t>
  </si>
  <si>
    <t>1091685</t>
  </si>
  <si>
    <t>511888356</t>
  </si>
  <si>
    <t>משק אנרגיה- משק אנרגיה</t>
  </si>
  <si>
    <t>1166974</t>
  </si>
  <si>
    <t>סופרגז- סופרגז אנרגיה</t>
  </si>
  <si>
    <t>1166917</t>
  </si>
  <si>
    <t>אלומיי- אלומיי קפיטל</t>
  </si>
  <si>
    <t>1082635</t>
  </si>
  <si>
    <t>אקונרג'י- אקונרג'י</t>
  </si>
  <si>
    <t>1178334</t>
  </si>
  <si>
    <t>סולאיר- סולאיר</t>
  </si>
  <si>
    <t>1172287</t>
  </si>
  <si>
    <t>מכלול מימון- מכלול מימון</t>
  </si>
  <si>
    <t>1179753</t>
  </si>
  <si>
    <t>מלרן- מלרן פרוייקטים</t>
  </si>
  <si>
    <t>1170950</t>
  </si>
  <si>
    <t>מניף- מניף-פיננסים</t>
  </si>
  <si>
    <t>1170893</t>
  </si>
  <si>
    <t>נאוי- נאוי</t>
  </si>
  <si>
    <t>208017</t>
  </si>
  <si>
    <t>פנינסולה- פנינסולה</t>
  </si>
  <si>
    <t>333013</t>
  </si>
  <si>
    <t>פננטפארק- פננטפארק</t>
  </si>
  <si>
    <t>1142405</t>
  </si>
  <si>
    <t>ליברה- ליברה</t>
  </si>
  <si>
    <t>1176981</t>
  </si>
  <si>
    <t>515761625</t>
  </si>
  <si>
    <t>אורביט טכנולוג'יס- אורביט</t>
  </si>
  <si>
    <t>265017</t>
  </si>
  <si>
    <t>520036153</t>
  </si>
  <si>
    <t>אימאג'סט- 'אימאג'סט אינט</t>
  </si>
  <si>
    <t>1183813</t>
  </si>
  <si>
    <t>512737560</t>
  </si>
  <si>
    <t>חג'ג' אירופה- חג'ג' אירופה</t>
  </si>
  <si>
    <t>1143635</t>
  </si>
  <si>
    <t>חנן מור- חנן מור</t>
  </si>
  <si>
    <t>1102532</t>
  </si>
  <si>
    <t>יעקובי קבוצה- יעקובי קבוצה</t>
  </si>
  <si>
    <t>1142421</t>
  </si>
  <si>
    <t>514010081</t>
  </si>
  <si>
    <t>לוזון קבוצה- לוזון קבוצה</t>
  </si>
  <si>
    <t>473017</t>
  </si>
  <si>
    <t>צמח המרמן- צמח המרמן</t>
  </si>
  <si>
    <t>1104058</t>
  </si>
  <si>
    <t>רוטשטיין- רוטשטיין</t>
  </si>
  <si>
    <t>539015</t>
  </si>
  <si>
    <t>רותם שני- רותם שני</t>
  </si>
  <si>
    <t>1171529</t>
  </si>
  <si>
    <t>איי ספאק 1- איי ספאק</t>
  </si>
  <si>
    <t>1179589</t>
  </si>
  <si>
    <t>516247772</t>
  </si>
  <si>
    <t>אלומה תשתיות- אלומה</t>
  </si>
  <si>
    <t>1181643</t>
  </si>
  <si>
    <t>להב- להב</t>
  </si>
  <si>
    <t>136010</t>
  </si>
  <si>
    <t>520034257</t>
  </si>
  <si>
    <t>מבטח שמיר- מבטח שמיר</t>
  </si>
  <si>
    <t>127019</t>
  </si>
  <si>
    <t>520034125</t>
  </si>
  <si>
    <t>קיסטון ריט- קיסטון ריט</t>
  </si>
  <si>
    <t>1175934</t>
  </si>
  <si>
    <t>רפק</t>
  </si>
  <si>
    <t>769026</t>
  </si>
  <si>
    <t>520029505</t>
  </si>
  <si>
    <t>ביג-טק 50- ביג-טק 50 מו"פ</t>
  </si>
  <si>
    <t>1172295</t>
  </si>
  <si>
    <t>540295417</t>
  </si>
  <si>
    <t>השקעות בהיי טק</t>
  </si>
  <si>
    <t>יוניקורן טכנולוגיות - יוניקורן טכנו</t>
  </si>
  <si>
    <t>1168657</t>
  </si>
  <si>
    <t>540294428</t>
  </si>
  <si>
    <t>מנרה יהש- מנרה ונצ'רס</t>
  </si>
  <si>
    <t>1178474</t>
  </si>
  <si>
    <t>540304045</t>
  </si>
  <si>
    <t>אימד יהש- אימד אינפיניטי</t>
  </si>
  <si>
    <t>1171230</t>
  </si>
  <si>
    <t>540299518</t>
  </si>
  <si>
    <t>אלמדה יהש- אלמדה ונצ'רס</t>
  </si>
  <si>
    <t>1168962</t>
  </si>
  <si>
    <t>540296795</t>
  </si>
  <si>
    <t>קפיטל פוינט- קפיטל פוינט</t>
  </si>
  <si>
    <t>1097146</t>
  </si>
  <si>
    <t>512950320</t>
  </si>
  <si>
    <t>גניגר- גניגר</t>
  </si>
  <si>
    <t>1095892</t>
  </si>
  <si>
    <t>512416991</t>
  </si>
  <si>
    <t>כפרית</t>
  </si>
  <si>
    <t>522011</t>
  </si>
  <si>
    <t>520038787</t>
  </si>
  <si>
    <t>סנו- סנו</t>
  </si>
  <si>
    <t>813014</t>
  </si>
  <si>
    <t>520032988</t>
  </si>
  <si>
    <t>רבל- רבל</t>
  </si>
  <si>
    <t>1103878</t>
  </si>
  <si>
    <t>רם און- רם און</t>
  </si>
  <si>
    <t>1090943</t>
  </si>
  <si>
    <t>512776964</t>
  </si>
  <si>
    <t>פריורטק</t>
  </si>
  <si>
    <t>328013</t>
  </si>
  <si>
    <t>גן שמואל- גן שמואל</t>
  </si>
  <si>
    <t>532010</t>
  </si>
  <si>
    <t>520039934</t>
  </si>
  <si>
    <t>כלל משקאות- כלל משקאות</t>
  </si>
  <si>
    <t>1147685</t>
  </si>
  <si>
    <t>515818524</t>
  </si>
  <si>
    <t>מהדרין- מהדרין</t>
  </si>
  <si>
    <t>686014</t>
  </si>
  <si>
    <t>520018482</t>
  </si>
  <si>
    <t>נטו- נטו אחזקות</t>
  </si>
  <si>
    <t>168013</t>
  </si>
  <si>
    <t>520034109</t>
  </si>
  <si>
    <t>קרור     1- קרור</t>
  </si>
  <si>
    <t>621011</t>
  </si>
  <si>
    <t>520001546</t>
  </si>
  <si>
    <t>אפיטומי מדיקל- אפיטומי</t>
  </si>
  <si>
    <t>1182591</t>
  </si>
  <si>
    <t>513721803</t>
  </si>
  <si>
    <t>מכשור רפואי</t>
  </si>
  <si>
    <t>אריקה כרמל- אריקה בי-קיור</t>
  </si>
  <si>
    <t>1178912</t>
  </si>
  <si>
    <t>514034123</t>
  </si>
  <si>
    <t>יומן אקסטנשנס- יומן אקסטנשנס</t>
  </si>
  <si>
    <t>1170000</t>
  </si>
  <si>
    <t>514707736</t>
  </si>
  <si>
    <t>סופווייב מדיקל- סופוויב מדיקל</t>
  </si>
  <si>
    <t>1175439</t>
  </si>
  <si>
    <t>515198158</t>
  </si>
  <si>
    <t>פלסאנמור- פלסאנמור</t>
  </si>
  <si>
    <t>1176700</t>
  </si>
  <si>
    <t>515139129</t>
  </si>
  <si>
    <t>ישרוטל- ישרוטל</t>
  </si>
  <si>
    <t>1080985</t>
  </si>
  <si>
    <t>520042482</t>
  </si>
  <si>
    <t>בכורי שדה- 'בכורי שדה אחז</t>
  </si>
  <si>
    <t>1172618</t>
  </si>
  <si>
    <t>512402538</t>
  </si>
  <si>
    <t>גלוברנדס- גלוברנדס גרופ</t>
  </si>
  <si>
    <t>1147487</t>
  </si>
  <si>
    <t>515809499</t>
  </si>
  <si>
    <t>פרימוטק- פרימוטק</t>
  </si>
  <si>
    <t>1175496</t>
  </si>
  <si>
    <t>516292992</t>
  </si>
  <si>
    <t>רב בריח- (08)רב-בריח</t>
  </si>
  <si>
    <t>1179993</t>
  </si>
  <si>
    <t>514160530</t>
  </si>
  <si>
    <t>בית שמש- בית שמש</t>
  </si>
  <si>
    <t>1081561</t>
  </si>
  <si>
    <t>520043480</t>
  </si>
  <si>
    <t>חמת- חמת</t>
  </si>
  <si>
    <t>384016</t>
  </si>
  <si>
    <t>520038530</t>
  </si>
  <si>
    <t>קליל     5- קליל</t>
  </si>
  <si>
    <t>797035</t>
  </si>
  <si>
    <t>520032442</t>
  </si>
  <si>
    <t>אדגר- אדגר השקעות</t>
  </si>
  <si>
    <t>1820083</t>
  </si>
  <si>
    <t>נורסטאר החזקות- נורסטאר החזקות</t>
  </si>
  <si>
    <t>723007</t>
  </si>
  <si>
    <t>44528798375</t>
  </si>
  <si>
    <t>סים בכורה  סד L- קריאטיב מדיה</t>
  </si>
  <si>
    <t>1142355</t>
  </si>
  <si>
    <t>908311</t>
  </si>
  <si>
    <t>ארי נדלן- ארי נדלן</t>
  </si>
  <si>
    <t>366013</t>
  </si>
  <si>
    <t>בית בכפר- בית בכפר</t>
  </si>
  <si>
    <t>1183656</t>
  </si>
  <si>
    <t>511605719</t>
  </si>
  <si>
    <t>וילאר- וילאר</t>
  </si>
  <si>
    <t>416016</t>
  </si>
  <si>
    <t>מגוריט- מגוריט</t>
  </si>
  <si>
    <t>1139195</t>
  </si>
  <si>
    <t>רני צים- רני צים</t>
  </si>
  <si>
    <t>1143619</t>
  </si>
  <si>
    <t>אבגול- אבגול</t>
  </si>
  <si>
    <t>1100957</t>
  </si>
  <si>
    <t>ניסן</t>
  </si>
  <si>
    <t>660019</t>
  </si>
  <si>
    <t>520040940</t>
  </si>
  <si>
    <t>ספאנטק- ספאנטק</t>
  </si>
  <si>
    <t>1090117</t>
  </si>
  <si>
    <t>512288713</t>
  </si>
  <si>
    <t>טופ גאם- טופ גאם</t>
  </si>
  <si>
    <t>1179142</t>
  </si>
  <si>
    <t>513561399</t>
  </si>
  <si>
    <t>פודטק</t>
  </si>
  <si>
    <t>סבוריט- סבוריט</t>
  </si>
  <si>
    <t>1169978</t>
  </si>
  <si>
    <t>515933950</t>
  </si>
  <si>
    <t>אפולו פאוור- אפולו פאוור</t>
  </si>
  <si>
    <t>1082114</t>
  </si>
  <si>
    <t>520043928</t>
  </si>
  <si>
    <t>ג'נסל- ג'נסל</t>
  </si>
  <si>
    <t>1169689</t>
  </si>
  <si>
    <t>514579887</t>
  </si>
  <si>
    <t>זוז פאוור- זוז פאוור</t>
  </si>
  <si>
    <t>1174184</t>
  </si>
  <si>
    <t>514881564</t>
  </si>
  <si>
    <t>פינרג'י- פינרג'י</t>
  </si>
  <si>
    <t>1172360</t>
  </si>
  <si>
    <t>514354786</t>
  </si>
  <si>
    <t>איירטאצ- 'איירטאצ</t>
  </si>
  <si>
    <t>1173376</t>
  </si>
  <si>
    <t>515509347</t>
  </si>
  <si>
    <t>הייקון מערכות- הייקון מערכות</t>
  </si>
  <si>
    <t>1169945</t>
  </si>
  <si>
    <t>514347160</t>
  </si>
  <si>
    <t>מאסיבית- מאסיבית</t>
  </si>
  <si>
    <t>1172972</t>
  </si>
  <si>
    <t>514919810</t>
  </si>
  <si>
    <t>משביר לצרכן- 365 המשביר</t>
  </si>
  <si>
    <t>1104959</t>
  </si>
  <si>
    <t>513389270</t>
  </si>
  <si>
    <t>ויקטורי- ויקטורי</t>
  </si>
  <si>
    <t>1123777</t>
  </si>
  <si>
    <t>טיב טעם- טיב טעם</t>
  </si>
  <si>
    <t>103010</t>
  </si>
  <si>
    <t>520041187</t>
  </si>
  <si>
    <t>טרמינל איקס- טרמינל איקס</t>
  </si>
  <si>
    <t>1178714</t>
  </si>
  <si>
    <t>515722536</t>
  </si>
  <si>
    <t>אייס קמעונאות- מולטי ריטייל</t>
  </si>
  <si>
    <t>1171669</t>
  </si>
  <si>
    <t>515546224</t>
  </si>
  <si>
    <t>מקס סטוק- מקס סטוק</t>
  </si>
  <si>
    <t>1168558</t>
  </si>
  <si>
    <t>513618967</t>
  </si>
  <si>
    <t>איאלדי (ALD) - האב- האב אבטחת מידע</t>
  </si>
  <si>
    <t>1084003</t>
  </si>
  <si>
    <t>511029373</t>
  </si>
  <si>
    <t>מחשוב ישיר- מיחשוב ישיר קב</t>
  </si>
  <si>
    <t>507012</t>
  </si>
  <si>
    <t>520040007</t>
  </si>
  <si>
    <t>אוברסיז קומרס בע"מ- אוברסיז</t>
  </si>
  <si>
    <t>1139617</t>
  </si>
  <si>
    <t>510490071</t>
  </si>
  <si>
    <t>אוריין- אוריין</t>
  </si>
  <si>
    <t>1103506</t>
  </si>
  <si>
    <t>אי.טי.ג'י.איי- אי.טי.ג'י.איי</t>
  </si>
  <si>
    <t>1176114</t>
  </si>
  <si>
    <t>513764399</t>
  </si>
  <si>
    <t>אלעל- אל על</t>
  </si>
  <si>
    <t>1087824</t>
  </si>
  <si>
    <t>520017146</t>
  </si>
  <si>
    <t>גלובל כנפיים- גלובל כנפיים</t>
  </si>
  <si>
    <t>1141316</t>
  </si>
  <si>
    <t>513342444</t>
  </si>
  <si>
    <t>הולמס פלייס- הולמס פלייס</t>
  </si>
  <si>
    <t>1142587</t>
  </si>
  <si>
    <t>512466723</t>
  </si>
  <si>
    <t>שגריר- שגריר רכב</t>
  </si>
  <si>
    <t>1138379</t>
  </si>
  <si>
    <t>515158665</t>
  </si>
  <si>
    <t>מגדלור- מגדלור</t>
  </si>
  <si>
    <t>1182567</t>
  </si>
  <si>
    <t>515514263</t>
  </si>
  <si>
    <t>גרופ 107- 107 גרופ</t>
  </si>
  <si>
    <t>1180181</t>
  </si>
  <si>
    <t>516199445</t>
  </si>
  <si>
    <t>אידומו- אידומו</t>
  </si>
  <si>
    <t>1176346</t>
  </si>
  <si>
    <t>513973727</t>
  </si>
  <si>
    <t>איידנטי- 'איידנטי הלת</t>
  </si>
  <si>
    <t>1177450</t>
  </si>
  <si>
    <t>515679405</t>
  </si>
  <si>
    <t>אייקון גרופ- אייקון גרופ</t>
  </si>
  <si>
    <t>1182484</t>
  </si>
  <si>
    <t>513955252</t>
  </si>
  <si>
    <t>אימפקס- אימפקס אי או</t>
  </si>
  <si>
    <t>1180306</t>
  </si>
  <si>
    <t>515272789</t>
  </si>
  <si>
    <t>בלנדר- בלנדר טכנו</t>
  </si>
  <si>
    <t>1172097</t>
  </si>
  <si>
    <t>515005502</t>
  </si>
  <si>
    <t>גלאסבוקס- גלאסבוקס</t>
  </si>
  <si>
    <t>1176288</t>
  </si>
  <si>
    <t>514525260</t>
  </si>
  <si>
    <t>טופ מערכות- טופ מערכות</t>
  </si>
  <si>
    <t>1083377</t>
  </si>
  <si>
    <t>520044231</t>
  </si>
  <si>
    <t>טראקנט- טראקנט</t>
  </si>
  <si>
    <t>1174093</t>
  </si>
  <si>
    <t>515446474</t>
  </si>
  <si>
    <t>יוזרוואי- יוזרוואי</t>
  </si>
  <si>
    <t>1183748</t>
  </si>
  <si>
    <t>516218989</t>
  </si>
  <si>
    <t>פוםוום- פוםוום</t>
  </si>
  <si>
    <t>1173434</t>
  </si>
  <si>
    <t>515236735</t>
  </si>
  <si>
    <t>קוויקליזארד- קוויקליזארד</t>
  </si>
  <si>
    <t>1172840</t>
  </si>
  <si>
    <t>514439785</t>
  </si>
  <si>
    <t>קונטיניואל- קונטיניואל</t>
  </si>
  <si>
    <t>1182260</t>
  </si>
  <si>
    <t>514949973</t>
  </si>
  <si>
    <t>שמיים- שמיים אימפרוב</t>
  </si>
  <si>
    <t>1176239</t>
  </si>
  <si>
    <t>515181014</t>
  </si>
  <si>
    <t>בי קומיוניקיישנס- בי קומיונקיישנס</t>
  </si>
  <si>
    <t>1107663</t>
  </si>
  <si>
    <t>חלל- חלל תקשורת</t>
  </si>
  <si>
    <t>1092345</t>
  </si>
  <si>
    <t>סה"כ call 001 אופציות</t>
  </si>
  <si>
    <t>CESAR STONE SDO</t>
  </si>
  <si>
    <t>IL0011259137</t>
  </si>
  <si>
    <t>NASDAQ</t>
  </si>
  <si>
    <t>2264</t>
  </si>
  <si>
    <t>Capital Goods</t>
  </si>
  <si>
    <t>KORNIT DIGITAL-KRNT</t>
  </si>
  <si>
    <t>IL0011216723</t>
  </si>
  <si>
    <t>1564</t>
  </si>
  <si>
    <t>G WILLI FOOD INTERNATIONAL</t>
  </si>
  <si>
    <t>IL0010828585</t>
  </si>
  <si>
    <t>520043209</t>
  </si>
  <si>
    <t>Food &amp; Staples Retailing</t>
  </si>
  <si>
    <t>Meat-Teck 3D - ADR- MEATECH</t>
  </si>
  <si>
    <t>US5834351026</t>
  </si>
  <si>
    <t>520041955</t>
  </si>
  <si>
    <t>INMODE- INMODEMD</t>
  </si>
  <si>
    <t>IL0011595993</t>
  </si>
  <si>
    <t>5297</t>
  </si>
  <si>
    <t>S H L Telemedicine Ltd</t>
  </si>
  <si>
    <t>IL0010855885</t>
  </si>
  <si>
    <t>5261</t>
  </si>
  <si>
    <t>ZIM INTEGRATED- ZIM</t>
  </si>
  <si>
    <t>IL0065100930</t>
  </si>
  <si>
    <t>INDUSTRIAL</t>
  </si>
  <si>
    <t>ROGEN PHARMAL - URGN</t>
  </si>
  <si>
    <t>IL0011407140</t>
  </si>
  <si>
    <t>2313</t>
  </si>
  <si>
    <t>TARO PHARMACEUTICAL INDUS</t>
  </si>
  <si>
    <t>IL0010827181</t>
  </si>
  <si>
    <t>5188</t>
  </si>
  <si>
    <t>Protalix Biotherapeutics Inc</t>
  </si>
  <si>
    <t>US74365A3095</t>
  </si>
  <si>
    <t>1554</t>
  </si>
  <si>
    <t>PALO ALTO NETWO</t>
  </si>
  <si>
    <t>US6974351057</t>
  </si>
  <si>
    <t>4723</t>
  </si>
  <si>
    <t>PERION NETWORK</t>
  </si>
  <si>
    <t>IL0010958192</t>
  </si>
  <si>
    <t>5277</t>
  </si>
  <si>
    <t>REE AUTOMOTIVE- REE</t>
  </si>
  <si>
    <t>IL0011786154</t>
  </si>
  <si>
    <t>514557339</t>
  </si>
  <si>
    <t>WIX -  WIX.COM- WIX.COM</t>
  </si>
  <si>
    <t>IL0011301780</t>
  </si>
  <si>
    <t>2275</t>
  </si>
  <si>
    <t>ARBE ROBITICS- Arbe Robotics</t>
  </si>
  <si>
    <t>IL0011796625</t>
  </si>
  <si>
    <t>515333128</t>
  </si>
  <si>
    <t>ITURAN LOCATION-US</t>
  </si>
  <si>
    <t>IL0010818685</t>
  </si>
  <si>
    <t>5169</t>
  </si>
  <si>
    <t>RADWARE LTD</t>
  </si>
  <si>
    <t>IL0010834765</t>
  </si>
  <si>
    <t>2159</t>
  </si>
  <si>
    <t>SCOUTCAM- SCOUTCAM</t>
  </si>
  <si>
    <t>US81063V2043</t>
  </si>
  <si>
    <t>5287</t>
  </si>
  <si>
    <t>SOLAREDGE</t>
  </si>
  <si>
    <t>US83417M1045</t>
  </si>
  <si>
    <t>4744</t>
  </si>
  <si>
    <t>Stratasys- Stratasys</t>
  </si>
  <si>
    <t>IL0011267213</t>
  </si>
  <si>
    <t>514757848</t>
  </si>
  <si>
    <t>GILAT SATELLITE</t>
  </si>
  <si>
    <t>IL0010825102</t>
  </si>
  <si>
    <t>SILICOM</t>
  </si>
  <si>
    <t>IL0010826928</t>
  </si>
  <si>
    <t>520041120</t>
  </si>
  <si>
    <t>RDCM-RADCOM LTD</t>
  </si>
  <si>
    <t>IL0010826688</t>
  </si>
  <si>
    <t>2104</t>
  </si>
  <si>
    <t>LEONARDO DRS- LEONARDO DRS</t>
  </si>
  <si>
    <t>US52661A1088</t>
  </si>
  <si>
    <t>AEROSPACE &amp; DEFENSE</t>
  </si>
  <si>
    <t>BAYERISCHE MOTO- BMW</t>
  </si>
  <si>
    <t>DE0005190003</t>
  </si>
  <si>
    <t>5315</t>
  </si>
  <si>
    <t>Tesla INC- TESLA</t>
  </si>
  <si>
    <t>US88160R1014</t>
  </si>
  <si>
    <t>5254</t>
  </si>
  <si>
    <t>VOLKSWAGEN AG- VOLKSWAGEN</t>
  </si>
  <si>
    <t>DE0007664005</t>
  </si>
  <si>
    <t>BANK OF AMERICA - BAC- Bank of  America</t>
  </si>
  <si>
    <t>US0605051046</t>
  </si>
  <si>
    <t>CITIGROUP- CITI GROUP</t>
  </si>
  <si>
    <t>US1729674242</t>
  </si>
  <si>
    <t>4170</t>
  </si>
  <si>
    <t>JPM - JP  MORGAN</t>
  </si>
  <si>
    <t>US46625H1005</t>
  </si>
  <si>
    <t>4809</t>
  </si>
  <si>
    <t>WELLS FARGO- WELLS FARGO</t>
  </si>
  <si>
    <t>US9497461015</t>
  </si>
  <si>
    <t>5085</t>
  </si>
  <si>
    <t>Danone</t>
  </si>
  <si>
    <t>FR0000120644</t>
  </si>
  <si>
    <t>5213</t>
  </si>
  <si>
    <t>Consumer Durables &amp; Apparel</t>
  </si>
  <si>
    <t>POOL CORP- Pool</t>
  </si>
  <si>
    <t>US73278L1052</t>
  </si>
  <si>
    <t>5272</t>
  </si>
  <si>
    <t>UNILEVER NA</t>
  </si>
  <si>
    <t>GB00B10RZP78</t>
  </si>
  <si>
    <t>5240</t>
  </si>
  <si>
    <t>NEOEN FP</t>
  </si>
  <si>
    <t>FR0011675362</t>
  </si>
  <si>
    <t>5175</t>
  </si>
  <si>
    <t>ORSTED A/S</t>
  </si>
  <si>
    <t>DK0060094928</t>
  </si>
  <si>
    <t>5232</t>
  </si>
  <si>
    <t>RWE GR</t>
  </si>
  <si>
    <t>DE0007037129</t>
  </si>
  <si>
    <t>5242</t>
  </si>
  <si>
    <t>RWE GY</t>
  </si>
  <si>
    <t>ARKO CORP- ארקו קורפ</t>
  </si>
  <si>
    <t>US0412421085</t>
  </si>
  <si>
    <t>3535148</t>
  </si>
  <si>
    <t>MOWI ASA-MOWI NO</t>
  </si>
  <si>
    <t>NO0003054108</t>
  </si>
  <si>
    <t>5119</t>
  </si>
  <si>
    <t>ALTRIA GROUP- Altria Group</t>
  </si>
  <si>
    <t>US02209S1033</t>
  </si>
  <si>
    <t>5339</t>
  </si>
  <si>
    <t>INTL FLAVORS &amp; FRAGRANCES</t>
  </si>
  <si>
    <t>US4595061015</t>
  </si>
  <si>
    <t>5262</t>
  </si>
  <si>
    <t>NESTLE SA</t>
  </si>
  <si>
    <t>CH0038863350</t>
  </si>
  <si>
    <t>3125</t>
  </si>
  <si>
    <t>DARIOHEALTH</t>
  </si>
  <si>
    <t>US23725P2092</t>
  </si>
  <si>
    <t>5233</t>
  </si>
  <si>
    <t>HOME DEPOT- HOME DEPOT</t>
  </si>
  <si>
    <t>US4370761029</t>
  </si>
  <si>
    <t>5348</t>
  </si>
  <si>
    <t>Household &amp; Personal Products</t>
  </si>
  <si>
    <t>DEERE &amp; CO- Deere &amp; Co</t>
  </si>
  <si>
    <t>US2441991054</t>
  </si>
  <si>
    <t>5349</t>
  </si>
  <si>
    <t>AP MOLLER-MAERSK- MAERSK</t>
  </si>
  <si>
    <t>DK0010244508</t>
  </si>
  <si>
    <t>5329</t>
  </si>
  <si>
    <t>MOSAIC-MOS</t>
  </si>
  <si>
    <t>US61945C1036</t>
  </si>
  <si>
    <t>5095</t>
  </si>
  <si>
    <t>GOOG GOOGLE C Class- GOOGLE</t>
  </si>
  <si>
    <t>US02079K1079</t>
  </si>
  <si>
    <t>960</t>
  </si>
  <si>
    <t>Media</t>
  </si>
  <si>
    <t>GOOGL - Google A Class</t>
  </si>
  <si>
    <t>US02079K3059</t>
  </si>
  <si>
    <t>FB - FACEBOOK</t>
  </si>
  <si>
    <t>US30303M1027</t>
  </si>
  <si>
    <t>5097</t>
  </si>
  <si>
    <t>CATERPILLAR</t>
  </si>
  <si>
    <t>US1491231015</t>
  </si>
  <si>
    <t>4923</t>
  </si>
  <si>
    <t>ASTRAZENECA PLC</t>
  </si>
  <si>
    <t>US0463531089</t>
  </si>
  <si>
    <t>5238</t>
  </si>
  <si>
    <t>ELOXX PHARMACEUTICALS-ELO</t>
  </si>
  <si>
    <t>US29014R2022</t>
  </si>
  <si>
    <t>4962</t>
  </si>
  <si>
    <t>PFIZER INC-PFE- PFIZER</t>
  </si>
  <si>
    <t>US7170811035</t>
  </si>
  <si>
    <t>1190</t>
  </si>
  <si>
    <t>VIATRIS INC</t>
  </si>
  <si>
    <t>US92556V1061</t>
  </si>
  <si>
    <t>PERRIGO CO PLC-PRGO</t>
  </si>
  <si>
    <t>IE00BGH1M568</t>
  </si>
  <si>
    <t>529592</t>
  </si>
  <si>
    <t>ADO PROPERTIES</t>
  </si>
  <si>
    <t>LU1250154413</t>
  </si>
  <si>
    <t>5160</t>
  </si>
  <si>
    <t>AROUNDTOWN PROP-ALATP- AROUNDTOWN</t>
  </si>
  <si>
    <t>LU1673108939</t>
  </si>
  <si>
    <t>LGI HOMES INC</t>
  </si>
  <si>
    <t>US50187T1060</t>
  </si>
  <si>
    <t>4803</t>
  </si>
  <si>
    <t>PARK PLAZA  HOTEL</t>
  </si>
  <si>
    <t>GG00B1Z5FH87</t>
  </si>
  <si>
    <t>LSE</t>
  </si>
  <si>
    <t>5123</t>
  </si>
  <si>
    <t>PRIME US REIT</t>
  </si>
  <si>
    <t>SGXC75818630</t>
  </si>
  <si>
    <t>5197</t>
  </si>
  <si>
    <t>Infineon Technologies</t>
  </si>
  <si>
    <t>DE0006231004</t>
  </si>
  <si>
    <t>5266</t>
  </si>
  <si>
    <t>NVIDIA CORP - NVDA</t>
  </si>
  <si>
    <t>US67066G1040</t>
  </si>
  <si>
    <t>4967</t>
  </si>
  <si>
    <t>SOITEC FP</t>
  </si>
  <si>
    <t>FR0013227113</t>
  </si>
  <si>
    <t>5250</t>
  </si>
  <si>
    <t>TSM - TAIWAN SEMICONDUCTOR- TAIWAN SEMI</t>
  </si>
  <si>
    <t>us8740391003</t>
  </si>
  <si>
    <t>5088</t>
  </si>
  <si>
    <t>ALIBABA GROUP H</t>
  </si>
  <si>
    <t>US01609W1027</t>
  </si>
  <si>
    <t>4806</t>
  </si>
  <si>
    <t>AMAZON-AMZN COM</t>
  </si>
  <si>
    <t>US0231351067</t>
  </si>
  <si>
    <t>MSFT -  MICROSOFT- MICROSOFT</t>
  </si>
  <si>
    <t>us5949181045</t>
  </si>
  <si>
    <t>5083</t>
  </si>
  <si>
    <t>MOMENTIVE GLOBAL- SURVEY MONKY</t>
  </si>
  <si>
    <t>US60878Y1082</t>
  </si>
  <si>
    <t>5260</t>
  </si>
  <si>
    <t>AAPL - Apple</t>
  </si>
  <si>
    <t>US0378331005</t>
  </si>
  <si>
    <t>SMSN LI - SAMSUNG</t>
  </si>
  <si>
    <t>US7960508882</t>
  </si>
  <si>
    <t>5093</t>
  </si>
  <si>
    <t>SONY CORP- SONY</t>
  </si>
  <si>
    <t>US8356993076</t>
  </si>
  <si>
    <t>4942</t>
  </si>
  <si>
    <t>ENEL SPA</t>
  </si>
  <si>
    <t>IT0003128367</t>
  </si>
  <si>
    <t>5039</t>
  </si>
  <si>
    <t>Utilities</t>
  </si>
  <si>
    <t>סה"כ שמחקות מדדי מניות בישראל</t>
  </si>
  <si>
    <t>הראל סל (A4) ת"א 125- הראל קרנות מדד</t>
  </si>
  <si>
    <t>1148899</t>
  </si>
  <si>
    <t>511776783</t>
  </si>
  <si>
    <t>מניות</t>
  </si>
  <si>
    <t>MTF סל (4A) ת"א 125- מגדל קרנות נאמנ</t>
  </si>
  <si>
    <t>1150283</t>
  </si>
  <si>
    <t>511303661</t>
  </si>
  <si>
    <t>MTF סל (4A) ת"א 35- מגדל קרנות נאמנ</t>
  </si>
  <si>
    <t>1150184</t>
  </si>
  <si>
    <t>MTF סל (4A) ת"א-בנייה- מגדל קרנות נאמנ</t>
  </si>
  <si>
    <t>1165653</t>
  </si>
  <si>
    <t>תכלית סל (4A) ת"א 125- מיטב קרנות נאמנ</t>
  </si>
  <si>
    <t>1143718</t>
  </si>
  <si>
    <t>513534974</t>
  </si>
  <si>
    <t>תכלית סל (4A) ת"א בנקים- מיטב קרנות נאמנ</t>
  </si>
  <si>
    <t>1143726</t>
  </si>
  <si>
    <t>תכלית סל (A4) ת"א 35- מיטב קרנות נאמנ</t>
  </si>
  <si>
    <t>1143700</t>
  </si>
  <si>
    <t>תכלית סל (A4) ת"א 90- מיטב קרנות נאמנ</t>
  </si>
  <si>
    <t>1143783</t>
  </si>
  <si>
    <t>פסגות ETF ת"א 125- פסגות קרנות נאמ</t>
  </si>
  <si>
    <t>1148808</t>
  </si>
  <si>
    <t>513765339</t>
  </si>
  <si>
    <t>פסגות ETF תא 35- פסגות קרנות נאמ</t>
  </si>
  <si>
    <t>1148790</t>
  </si>
  <si>
    <t>קסם 4A) ETF) ת"א SME60- קסם קרנות נאמנו</t>
  </si>
  <si>
    <t>1146539</t>
  </si>
  <si>
    <t>510938608</t>
  </si>
  <si>
    <t>קסם ETF ת"א 125- קסם קרנות נאמנו</t>
  </si>
  <si>
    <t>1146356</t>
  </si>
  <si>
    <t>קסם ETF ת"א 35 (A4)- קסם קרנות נאמנו</t>
  </si>
  <si>
    <t>1146570</t>
  </si>
  <si>
    <t>קסם ETF ת"א 90- קסם קרנות נאמנו</t>
  </si>
  <si>
    <t>1146331</t>
  </si>
  <si>
    <t>סה"כ שמחקות מדדי מניות בחו"ל</t>
  </si>
  <si>
    <t>הראל DAX 30 מנוטרל- הראל קרנות מדד</t>
  </si>
  <si>
    <t>1149160</t>
  </si>
  <si>
    <t>הראל S&amp;P500</t>
  </si>
  <si>
    <t>1149020</t>
  </si>
  <si>
    <t>הראל S&amp;P500 מנוטרל- הראל קרנות מדד</t>
  </si>
  <si>
    <t>1149137</t>
  </si>
  <si>
    <t>הראל דאו-ג'ונס 30</t>
  </si>
  <si>
    <t>1149228</t>
  </si>
  <si>
    <t>הראל סל (4A) EW S&amp;P 500 מנוטרלות מט"ח- הראל קרנות מדד</t>
  </si>
  <si>
    <t>1149970</t>
  </si>
  <si>
    <t>הראל סל (DAX30 (4D- הראל קרנות מדד</t>
  </si>
  <si>
    <t>1149053</t>
  </si>
  <si>
    <t>הראל סל 50 EURO STOXX- הראל קרנות מדד</t>
  </si>
  <si>
    <t>1149244</t>
  </si>
  <si>
    <t>הראל סל STOXX Europe 60- הראל קרנות מדד</t>
  </si>
  <si>
    <t>1149871</t>
  </si>
  <si>
    <t>MTF סל (Nasdaq 100 (4D- מגדל קרנות נאמנ</t>
  </si>
  <si>
    <t>1181387</t>
  </si>
  <si>
    <t>MTF סל (SP500 (4A מנוטרלת מט"ח- מגדל קרנות נאמנ</t>
  </si>
  <si>
    <t>1150572</t>
  </si>
  <si>
    <t>MTF סל (STOXX Europe 600 (4D- מגדל קרנות נאמנ</t>
  </si>
  <si>
    <t>1150226</t>
  </si>
  <si>
    <t>MTF סל Nasdaq 100 (4A) מנוטרלת מט"ח- מגדל קרנות נאמנ</t>
  </si>
  <si>
    <t>1181445</t>
  </si>
  <si>
    <t>RUSSEL 2000 (4D) MTF מגדל- מגדל קרנות נאמנ</t>
  </si>
  <si>
    <t>1150242</t>
  </si>
  <si>
    <t>מגדל MTF DAX30 מנוטרל- מגדל קרנות נאמנ</t>
  </si>
  <si>
    <t>1150416</t>
  </si>
  <si>
    <t>מגדל S&amp;P (4D) MTF- מגדל קרנות נאמנ</t>
  </si>
  <si>
    <t>1150333</t>
  </si>
  <si>
    <t>מור סל (4D) S&amp;P500- מור קרנות נאמנ</t>
  </si>
  <si>
    <t>1165810</t>
  </si>
  <si>
    <t>514884485</t>
  </si>
  <si>
    <t>מור סל NASDAQ 100 מנוטרלת מט"ח- מור קרנות נאמנ</t>
  </si>
  <si>
    <t>1165844</t>
  </si>
  <si>
    <t>מור סל S&amp;P 500 מנוטרלת מט"ח- מור קרנות נאמנ</t>
  </si>
  <si>
    <t>1165828</t>
  </si>
  <si>
    <t>תכלית 100 NASDAQ NDX</t>
  </si>
  <si>
    <t>1144401</t>
  </si>
  <si>
    <t>תכלית DAX30 מנוטרל- מיטב קרנות נאמנ</t>
  </si>
  <si>
    <t>1143825</t>
  </si>
  <si>
    <t>תכלית RUSSL 2000- מיטב קרנות נאמנ</t>
  </si>
  <si>
    <t>1144484</t>
  </si>
  <si>
    <t>תכלית S&amp;P500</t>
  </si>
  <si>
    <t>1144385</t>
  </si>
  <si>
    <t>תכלית STOXX600 מנוטרל- מיטב קרנות נאמנ</t>
  </si>
  <si>
    <t>1143833</t>
  </si>
  <si>
    <t>תכלית סל (4A)י NASDAQ 100 מנוטרלת מט"ח- מיטב קרנות נאמנ</t>
  </si>
  <si>
    <t>1143734</t>
  </si>
  <si>
    <t>תכלית סל 600 4STOXX- מיטב קרנות נאמנ</t>
  </si>
  <si>
    <t>1144724</t>
  </si>
  <si>
    <t>תכלית סל S&amp;P 500 מנוטרלת מט"ח- מיטב קרנות נאמנ</t>
  </si>
  <si>
    <t>1143817</t>
  </si>
  <si>
    <t>פסגות DAX 30 מנוטרל- פסגות קרנות נאמ</t>
  </si>
  <si>
    <t>1149830</t>
  </si>
  <si>
    <t>פסגות NDX 100 (4A)ETF מנוטרלת מט"ח- פסגות קרנות נאמ</t>
  </si>
  <si>
    <t>1149822</t>
  </si>
  <si>
    <t>פסגות S&amp;P 500 מנוטרלת מט"ח- פסגות קרנות נאמ</t>
  </si>
  <si>
    <t>1148436</t>
  </si>
  <si>
    <t>פסגות S&amp;P500</t>
  </si>
  <si>
    <t>1148162</t>
  </si>
  <si>
    <t>פסגות STOXX Europe 600 (4A) ETF מנוטרלת אירו- פסגות קרנות נאמ</t>
  </si>
  <si>
    <t>1147909</t>
  </si>
  <si>
    <t>פסגות סל EuroStoxx- פסגות קרנות נאמ</t>
  </si>
  <si>
    <t>1148329</t>
  </si>
  <si>
    <t>פסגות סל דקס- פסגות קרנות נאמ</t>
  </si>
  <si>
    <t>1149012</t>
  </si>
  <si>
    <t>FTSE CHINA 50 (D4) ETF קסם- קסם קרנות נאמנו</t>
  </si>
  <si>
    <t>1146521</t>
  </si>
  <si>
    <t>Indxx China Internet (4D) ETF קסם- קסם קרנות נאמנו</t>
  </si>
  <si>
    <t>1170844</t>
  </si>
  <si>
    <t>MSCI AC Far East EX Japan (4D) ETF- קסם קרנות נאמנו</t>
  </si>
  <si>
    <t>1145838</t>
  </si>
  <si>
    <t>MVIS US Listed semico 25 (4D) ETF קסם- קסם קרנות נאמנו</t>
  </si>
  <si>
    <t>1174119</t>
  </si>
  <si>
    <t>קסם DAX 30 ETF- קסם קרנות נאמנו</t>
  </si>
  <si>
    <t>1146513</t>
  </si>
  <si>
    <t>קסם NDX100(4A)ETF מנוטרלת מט"ח- קסם קרנות נאמנו</t>
  </si>
  <si>
    <t>1146612</t>
  </si>
  <si>
    <t>קסם S&amp;P 500 (4A) ETF מנוטרלת- קסם קרנות נאמנו</t>
  </si>
  <si>
    <t>1146604</t>
  </si>
  <si>
    <t>קסם S&amp;P500</t>
  </si>
  <si>
    <t>1146471</t>
  </si>
  <si>
    <t>סה"כ שמחקות מדדים אחרים בישראל</t>
  </si>
  <si>
    <t>הראל סל (00) תל בונד שקלי 50- הראל קרנות מדד</t>
  </si>
  <si>
    <t>1150713</t>
  </si>
  <si>
    <t>אג"ח</t>
  </si>
  <si>
    <t>הראל סל (00) תל בונד שקלי- הראל קרנות מדד</t>
  </si>
  <si>
    <t>1150523</t>
  </si>
  <si>
    <t>הראל סל תל בונד 60- הראל קרנות מדד</t>
  </si>
  <si>
    <t>1150473</t>
  </si>
  <si>
    <t>MTF סל תל בונד 60- מגדל קרנות נאמנ</t>
  </si>
  <si>
    <t>1149996</t>
  </si>
  <si>
    <t>תכלית סל (00) תל בונד 60- מיטב קרנות נאמנ</t>
  </si>
  <si>
    <t>1145101</t>
  </si>
  <si>
    <t>תכלית תל בונד מאגר- מיטב קרנות נאמנ</t>
  </si>
  <si>
    <t>1144013</t>
  </si>
  <si>
    <t>תכלית תל בונד שקלי סד.2- מיטב קרנות נאמנ</t>
  </si>
  <si>
    <t>1145184</t>
  </si>
  <si>
    <t>פסגות EFT (00) תל בונד 20- פסגות קרנות נאמ</t>
  </si>
  <si>
    <t>1147958</t>
  </si>
  <si>
    <t>פסגות ETF' (00) תל בונד שקלי AA-AAA- פסגות קרנות נאמ</t>
  </si>
  <si>
    <t>1148592</t>
  </si>
  <si>
    <t>פסגות ETF (00) תל בונד שקלי- פסגות קרנות נאמ</t>
  </si>
  <si>
    <t>1148261</t>
  </si>
  <si>
    <t>פסגות סל בונד צמוד יתר- פסגות קרנות נאמ</t>
  </si>
  <si>
    <t>1148030</t>
  </si>
  <si>
    <t>פסגות סל תל בונד 60 סדרה 3- פסגות קרנות נאמ</t>
  </si>
  <si>
    <t>1148006</t>
  </si>
  <si>
    <t>פסגות תל בונד מאגר- פסגות קרנות נאמ</t>
  </si>
  <si>
    <t>1148170</t>
  </si>
  <si>
    <t>קסם בונד צמוד בנקים- קסם קרנות נאמנו</t>
  </si>
  <si>
    <t>1146281</t>
  </si>
  <si>
    <t>קסם תל בונד 20- קסם קרנות נאמנו</t>
  </si>
  <si>
    <t>1145960</t>
  </si>
  <si>
    <t>קסם תל בונד 60- קסם קרנות נאמנו</t>
  </si>
  <si>
    <t>1146232</t>
  </si>
  <si>
    <t>קסם תל בונד שקלי- קסם קרנות נאמנו</t>
  </si>
  <si>
    <t>1146414</t>
  </si>
  <si>
    <t>סה"כ שמחקות מדדים אחרים בחו"ל</t>
  </si>
  <si>
    <t>סה"כ short</t>
  </si>
  <si>
    <t>סה"כ שמחקות מדדי מניות</t>
  </si>
  <si>
    <t>AAXJ-ISHARES  ASIA- BlackRock</t>
  </si>
  <si>
    <t>US4642881829</t>
  </si>
  <si>
    <t>2235</t>
  </si>
  <si>
    <t>DIA - Dow Jones- STATE STREET-SPDRS</t>
  </si>
  <si>
    <t>US78467X1090</t>
  </si>
  <si>
    <t>4640</t>
  </si>
  <si>
    <t>XBI-SPDR  BIOTEC</t>
  </si>
  <si>
    <t>US78464A8707</t>
  </si>
  <si>
    <t>970</t>
  </si>
  <si>
    <t>ARK INNOVATION ETF- ARK INVESTMENT MANAGEMENT</t>
  </si>
  <si>
    <t>US00214Q1040</t>
  </si>
  <si>
    <t>5346</t>
  </si>
  <si>
    <t>EWY - SOUTH KOREA- BlackRock</t>
  </si>
  <si>
    <t>US4642867729</t>
  </si>
  <si>
    <t>SOXX - SEMICONDUCTOR- BlackRock</t>
  </si>
  <si>
    <t>US4642875235</t>
  </si>
  <si>
    <t>GLOBAL X COPPER- GLOBAL X</t>
  </si>
  <si>
    <t>US37954Y8306</t>
  </si>
  <si>
    <t>5099</t>
  </si>
  <si>
    <t>RSP-S&amp;P 500 EQUAL WEI- Guggenheim Funds</t>
  </si>
  <si>
    <t>US46137V3574</t>
  </si>
  <si>
    <t>4205</t>
  </si>
  <si>
    <t>Invesco KBW Bank ETF- INVESCO POWERSHARES</t>
  </si>
  <si>
    <t>US46138E6288</t>
  </si>
  <si>
    <t>1290</t>
  </si>
  <si>
    <t>QQQQ - Nasdaq 100- INVESCO POWERSHARES</t>
  </si>
  <si>
    <t>US46090E1038</t>
  </si>
  <si>
    <t>DAXEX  GY - DAX- ISHARES</t>
  </si>
  <si>
    <t>DE0005933931</t>
  </si>
  <si>
    <t>4601</t>
  </si>
  <si>
    <t>FXI - CHINA 50- ISHARES</t>
  </si>
  <si>
    <t>US4642871846</t>
  </si>
  <si>
    <t>ISHARE JAPAN EWJ- ISHARES</t>
  </si>
  <si>
    <t>US46434G8226</t>
  </si>
  <si>
    <t>ISHARES CORE MSCI EM</t>
  </si>
  <si>
    <t>IE00BKM4GZ66</t>
  </si>
  <si>
    <t>iShares MDAX UCITS ETF</t>
  </si>
  <si>
    <t>DE0005933923</t>
  </si>
  <si>
    <t>ISHARES S&amp;P 500- ISHARES</t>
  </si>
  <si>
    <t>US4642872000</t>
  </si>
  <si>
    <t>IWM - RUSSELL 2000- ISHARES</t>
  </si>
  <si>
    <t>US4642876555</t>
  </si>
  <si>
    <t>MCHI CHINA INDEX- ISHARES</t>
  </si>
  <si>
    <t>US46429B6719</t>
  </si>
  <si>
    <t>BlueStar Israel Technology- ITEQ ETF</t>
  </si>
  <si>
    <t>US26924G8704</t>
  </si>
  <si>
    <t>5305</t>
  </si>
  <si>
    <t>JETS ETF- JETS</t>
  </si>
  <si>
    <t>US26922A8421</t>
  </si>
  <si>
    <t>4992</t>
  </si>
  <si>
    <t>LYXOR ETF S&amp;P 500- LYXOR</t>
  </si>
  <si>
    <t>LU1135865084</t>
  </si>
  <si>
    <t>4617</t>
  </si>
  <si>
    <t>MEUD FP</t>
  </si>
  <si>
    <t>LU0908500753</t>
  </si>
  <si>
    <t>HEALTH CARE XLV- STATE STREET-SPDRS</t>
  </si>
  <si>
    <t>us81369y2090</t>
  </si>
  <si>
    <t>SPY - S&amp;P 500</t>
  </si>
  <si>
    <t>US78462F1030</t>
  </si>
  <si>
    <t>XLF - Financial Select- STATE STREET-SPDRS</t>
  </si>
  <si>
    <t>US81369Y6059</t>
  </si>
  <si>
    <t>XLP - CONSUMER STAPLES</t>
  </si>
  <si>
    <t>US81369Y3080</t>
  </si>
  <si>
    <t>SMH US-VANECK VECTORS</t>
  </si>
  <si>
    <t>US92189F6768</t>
  </si>
  <si>
    <t>4816</t>
  </si>
  <si>
    <t>VOO US_VANGUARD S&amp;P 500</t>
  </si>
  <si>
    <t>US9229083632</t>
  </si>
  <si>
    <t>4922</t>
  </si>
  <si>
    <t>WISDOMTREE INDIA</t>
  </si>
  <si>
    <t>US97717W4226</t>
  </si>
  <si>
    <t>3115</t>
  </si>
  <si>
    <t>XTRACKERS HARVEST CSI 300 CHINA- XTRACKERS</t>
  </si>
  <si>
    <t>US2330518794</t>
  </si>
  <si>
    <t>5246</t>
  </si>
  <si>
    <t>סה"כ שמחקות מדדים אחרים</t>
  </si>
  <si>
    <t>ISHARES IBOXX H</t>
  </si>
  <si>
    <t>US4642885135</t>
  </si>
  <si>
    <t>ISHARES LQD US IBOXX</t>
  </si>
  <si>
    <t>US4642872422</t>
  </si>
  <si>
    <t>VCSH-VANGUARD S/T corp bond ETF- VANGURUARD</t>
  </si>
  <si>
    <t>US92206C4096</t>
  </si>
  <si>
    <t>סה"כ אג"ח ממשלתי</t>
  </si>
  <si>
    <t>סה"כ אגח קונצרני</t>
  </si>
  <si>
    <t>MTF תא 100- מגדל קרנות נאמנ</t>
  </si>
  <si>
    <t>5109889</t>
  </si>
  <si>
    <t>איביאי טכנולוגיה עלית- איביאי טכ עילית</t>
  </si>
  <si>
    <t>1142538</t>
  </si>
  <si>
    <t>510791031</t>
  </si>
  <si>
    <t>קסם KTF (A4) 500 S&amp;P מנוטרלת מט"ח- קסם קרנות נאמנו</t>
  </si>
  <si>
    <t>5122957</t>
  </si>
  <si>
    <t>תכלית TTF י(40) ת"א 125- מיטב קרנות נאמנ</t>
  </si>
  <si>
    <t>5114657</t>
  </si>
  <si>
    <t>ASHOKA INDIA OPPORTUNITIES</t>
  </si>
  <si>
    <t>IE00BH3N4915</t>
  </si>
  <si>
    <t>5223</t>
  </si>
  <si>
    <t>Comgest Growth Europe Opportunities</t>
  </si>
  <si>
    <t>IE00BHWQNN83</t>
  </si>
  <si>
    <t>4886</t>
  </si>
  <si>
    <t>COMGEST GROWTH JAPAN-YEN IA- Comgest</t>
  </si>
  <si>
    <t>IE00BQ1YBP44</t>
  </si>
  <si>
    <t>HBMN Healthcare Investment AG</t>
  </si>
  <si>
    <t>CH0012627250</t>
  </si>
  <si>
    <t>4863</t>
  </si>
  <si>
    <t>HEPTAGON-FUTURE Equity fund</t>
  </si>
  <si>
    <t>IE00BYWKMJ85</t>
  </si>
  <si>
    <t>5189</t>
  </si>
  <si>
    <t>INDIA  FRONTLINE- Aditya Birla Sun Life Asset Management</t>
  </si>
  <si>
    <t>IE00BJ8RGN06</t>
  </si>
  <si>
    <t>5355</t>
  </si>
  <si>
    <t>KOTAK FUNDS-IND-KOTIMAU</t>
  </si>
  <si>
    <t>LU0675383409</t>
  </si>
  <si>
    <t>4735</t>
  </si>
  <si>
    <t>LIONTRUST EUROP- Liontrust  Asset  Management</t>
  </si>
  <si>
    <t>GB00BKPQVT86</t>
  </si>
  <si>
    <t>5358</t>
  </si>
  <si>
    <t>S&amp;P 500 (4D) PTF- פסגות קרנות נאמנות</t>
  </si>
  <si>
    <t>5127469</t>
  </si>
  <si>
    <t>TRICLAE LX Equity FUND</t>
  </si>
  <si>
    <t>LU1687402393</t>
  </si>
  <si>
    <t>5187</t>
  </si>
  <si>
    <t>UTI INDIAN DYN Equity fund</t>
  </si>
  <si>
    <t>IE00BYPC7R45</t>
  </si>
  <si>
    <t>5199</t>
  </si>
  <si>
    <t>סה"כ כתבי אופציות בישראל</t>
  </si>
  <si>
    <t>סקודיקס אופצייה 1 30/01/25- סקודיקס</t>
  </si>
  <si>
    <t>1178508</t>
  </si>
  <si>
    <t>אלומיי  אפ 1</t>
  </si>
  <si>
    <t>1169325</t>
  </si>
  <si>
    <t>אייספאק 1  אפ 1_10/12/2023- איי ספאק</t>
  </si>
  <si>
    <t>1179613</t>
  </si>
  <si>
    <t>אלומה אופציה 01/11/26- אלומה</t>
  </si>
  <si>
    <t>1190925</t>
  </si>
  <si>
    <t>קיסטון ריט אפ 1- קיסטון ריט</t>
  </si>
  <si>
    <t>1181734</t>
  </si>
  <si>
    <t>ביג-טק 50  אופציה 1 09/02/23- ביג-טק 50 מו"פ</t>
  </si>
  <si>
    <t>1172303</t>
  </si>
  <si>
    <t>ביג-טק 50 אופציה 2 01/01/23- ביג-טק 50 מו"פ</t>
  </si>
  <si>
    <t>1180819</t>
  </si>
  <si>
    <t>יוניקורן טכ אפ2 10/9/23- יוניקורן טכנו</t>
  </si>
  <si>
    <t>1168673</t>
  </si>
  <si>
    <t>אלמדה  אופציה 2 10/10/23</t>
  </si>
  <si>
    <t>1168988</t>
  </si>
  <si>
    <t>ביג  אופציה 1 13/12/22- ביג</t>
  </si>
  <si>
    <t>1171024</t>
  </si>
  <si>
    <t>בית בכפר אופציה 1 30/01/25- בית בכפר</t>
  </si>
  <si>
    <t>1183664</t>
  </si>
  <si>
    <t>פליינג ספרק אופציה 1 04/03/2024- פליינג ספארק</t>
  </si>
  <si>
    <t>1173590</t>
  </si>
  <si>
    <t>צ'קראטק אפ 3 20.03.25- זוז פאוור</t>
  </si>
  <si>
    <t>1185321</t>
  </si>
  <si>
    <t>אייס קמעונאות אופציה 1 15/01/23- מולטי ריטייל</t>
  </si>
  <si>
    <t>1171677</t>
  </si>
  <si>
    <t>גרופ 107 אופציה 1 01/09/24- 107 גרופ</t>
  </si>
  <si>
    <t>1180199</t>
  </si>
  <si>
    <t>אידומו  אפ 1_ 10/12/2023- אידומו</t>
  </si>
  <si>
    <t>1176353</t>
  </si>
  <si>
    <t>איידנטי  אופציה 2 14/06/24- 'איידנטי הלת</t>
  </si>
  <si>
    <t>1177476</t>
  </si>
  <si>
    <t>טראקנט אופציה 1 02/03/25- טראקנט</t>
  </si>
  <si>
    <t>1174101</t>
  </si>
  <si>
    <t>סיפיה אופציה 1 18/11/24- סיפיה וויז'ן</t>
  </si>
  <si>
    <t>1182005</t>
  </si>
  <si>
    <t>פיימנט אופציה 1 15/10/24- פיימנט</t>
  </si>
  <si>
    <t>1180884</t>
  </si>
  <si>
    <t>קבסיר  אופציה 1 31/08/23- קבסיר</t>
  </si>
  <si>
    <t>1173152</t>
  </si>
  <si>
    <t>קוויקליזארד אופציה 1 22/02/23- קוויקליזארד</t>
  </si>
  <si>
    <t>1172865</t>
  </si>
  <si>
    <t>קונטיניואל אפ 1 12/12/24- קונטיניואל</t>
  </si>
  <si>
    <t>1182278</t>
  </si>
  <si>
    <t>שמיים  אפ_1 01/06/2025- שמיים אימפרוב</t>
  </si>
  <si>
    <t>1176247</t>
  </si>
  <si>
    <t>סה"כ כתבי אופציה בחו"ל</t>
  </si>
  <si>
    <t>סה"כ מדדים כולל מניות</t>
  </si>
  <si>
    <t>סה"כ ש"ח/מט"ח</t>
  </si>
  <si>
    <t>סה"כ ריבית</t>
  </si>
  <si>
    <t>NDX CALL 11500 15/09/2023</t>
  </si>
  <si>
    <t>BBG017L4F5Q5</t>
  </si>
  <si>
    <t>NDX CALL 11800 15/09/2023</t>
  </si>
  <si>
    <t>BBG017L4F638</t>
  </si>
  <si>
    <t>NDX CALL 12000 15/09/2023</t>
  </si>
  <si>
    <t>BBG017L4F6N6</t>
  </si>
  <si>
    <t>QNAZ2 CALL 12000 30/12/2022</t>
  </si>
  <si>
    <t>BBG019G4L474</t>
  </si>
  <si>
    <t>SPX CALL 3920 20/01/23</t>
  </si>
  <si>
    <t>BBG018X3JP48</t>
  </si>
  <si>
    <t>SPX CALL 4200 15/09/23</t>
  </si>
  <si>
    <t>BBG0176PTR55</t>
  </si>
  <si>
    <t>SPX CALL 4500 15/09/23</t>
  </si>
  <si>
    <t>BBG0176PTRY3</t>
  </si>
  <si>
    <t>סה"כ מטבע</t>
  </si>
  <si>
    <t>סה"כ סחורות</t>
  </si>
  <si>
    <t>CORN- C Z3-14/12/23</t>
  </si>
  <si>
    <t>BBG00R1WMFC7</t>
  </si>
  <si>
    <t>DAX - DFWH3 -17/03/23</t>
  </si>
  <si>
    <t>DE000C6LWM17</t>
  </si>
  <si>
    <t>DAX -GXH3 - 17/03/2023</t>
  </si>
  <si>
    <t>DE000C6LWLQ7</t>
  </si>
  <si>
    <t>DJIA IN - DMH3 - 17/03/23</t>
  </si>
  <si>
    <t>BBG014LXXTT3</t>
  </si>
  <si>
    <t>E- Mini RUSS 2000 - RTYH3 - 17/03/2023</t>
  </si>
  <si>
    <t>BBG013ZHHCQ3</t>
  </si>
  <si>
    <t>EURO STOXX 50 - VGH3- 17/03/2023</t>
  </si>
  <si>
    <t>DE000C58X581</t>
  </si>
  <si>
    <t>FTSE 100 - Z H3 - 17/03/2023</t>
  </si>
  <si>
    <t>GB00K0S0MK63</t>
  </si>
  <si>
    <t>FUT VAL AUD HSBC-רוו"ה מחוזים</t>
  </si>
  <si>
    <t>333773</t>
  </si>
  <si>
    <t>FUT VAL EUR HSBC - רוו"ה מחוזים</t>
  </si>
  <si>
    <t>333740</t>
  </si>
  <si>
    <t>FUT VAL GBP HSB - רוו"ה מחוזים</t>
  </si>
  <si>
    <t>333732</t>
  </si>
  <si>
    <t>FUT VAL HKD HSB - רוו"ה מחוזים</t>
  </si>
  <si>
    <t>333724</t>
  </si>
  <si>
    <t>FUT VAL USD - רוו"ה מחוזים</t>
  </si>
  <si>
    <t>415349</t>
  </si>
  <si>
    <t>HANG SENG INDEX - HIF3 -30/01/2023</t>
  </si>
  <si>
    <t>BBG019WQ0MG0</t>
  </si>
  <si>
    <t>NASDAQ 100 MINI - NQH3 - 17/03/2023</t>
  </si>
  <si>
    <t>BBG013ZHH944</t>
  </si>
  <si>
    <t>S&amp;P500 EMINI  ESH3 17/03/23</t>
  </si>
  <si>
    <t>BBG011BQCMM0</t>
  </si>
  <si>
    <t>SOYBEAN- S X3- 14/11/23</t>
  </si>
  <si>
    <t>BBG00QSFNS92</t>
  </si>
  <si>
    <t>SP500 - HWAH3 - 17/03/23</t>
  </si>
  <si>
    <t>BBG013ZHHDY2</t>
  </si>
  <si>
    <t>SPI 200 - XPH3 -16/03/2023</t>
  </si>
  <si>
    <t>BBG012KDHDG9</t>
  </si>
  <si>
    <t>US TREASURY NOTE 2 YEAR- TUH3 -31/03/23</t>
  </si>
  <si>
    <t>BBG018JV8511</t>
  </si>
  <si>
    <t>USD HSBC OPT - שווי הוגן אופציות</t>
  </si>
  <si>
    <t>336966</t>
  </si>
  <si>
    <t>WHEAT- W Z3-14/12/23</t>
  </si>
  <si>
    <t>BBG011PTVQX7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</si>
  <si>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</si>
  <si>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</si>
  <si>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</si>
  <si>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</si>
  <si>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</si>
  <si>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</si>
  <si>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</si>
  <si>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</si>
  <si>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אג"ח ט' 20/32 - פרמיה 6.21- האוצר - ממשלתית צמודה</t>
  </si>
  <si>
    <t>3920322</t>
  </si>
  <si>
    <t>15/06/21</t>
  </si>
  <si>
    <t>אג"ח ט' 20/32 - פרמיה- האוצר - ממשלתית צמודה</t>
  </si>
  <si>
    <t>3920321</t>
  </si>
  <si>
    <t>26/07/20</t>
  </si>
  <si>
    <t>אג"ח ט' 21/33 - פרמיה- האוצר - ממשלתית צמודה</t>
  </si>
  <si>
    <t>3921331</t>
  </si>
  <si>
    <t>26/07/21</t>
  </si>
  <si>
    <t>אג"ח ט' מדד 20/32- האוצר - ממשלתית צמודה</t>
  </si>
  <si>
    <t>392032</t>
  </si>
  <si>
    <t>אג"ח ט' מדד 21/33- האוצר - ממשלתית צמודה</t>
  </si>
  <si>
    <t>392133</t>
  </si>
  <si>
    <t>אג"ח ט' מדד 22/34- האוצר - ממשלתית צמודה</t>
  </si>
  <si>
    <t>392234</t>
  </si>
  <si>
    <t>אג"ח ט' מדד 22/34-פרמיה- האוצר - ממשלתית צמודה</t>
  </si>
  <si>
    <t>3922341</t>
  </si>
  <si>
    <t>אג"ח ט' מדד 23\11- האוצר - ממשלתית צמודה</t>
  </si>
  <si>
    <t>391123</t>
  </si>
  <si>
    <t>אג"ח ט' מדד 24\12- האוצר - ממשלתית צמודה</t>
  </si>
  <si>
    <t>391224</t>
  </si>
  <si>
    <t>אג"ח ט' מדד 25\13- האוצר - ממשלתית צמודה</t>
  </si>
  <si>
    <t>391325</t>
  </si>
  <si>
    <t>אג"ח ט' מדד 26\14- האוצר - ממשלתית צמודה</t>
  </si>
  <si>
    <t>391426</t>
  </si>
  <si>
    <t>אג"ח ט' מדד 27\15- האוצר - ממשלתית צמודה</t>
  </si>
  <si>
    <t>391527</t>
  </si>
  <si>
    <t>אג"ח ט' מדד 28\16- האוצר - ממשלתית צמודה</t>
  </si>
  <si>
    <t>391628</t>
  </si>
  <si>
    <t>אג"ח ט' מדד 29\17- האוצר - ממשלתית צמודה</t>
  </si>
  <si>
    <t>391729</t>
  </si>
  <si>
    <t>אג"ח ט' מדד 29\17 הפרשה 6.18- האוצר - ממשלתית צמודה</t>
  </si>
  <si>
    <t>3917292</t>
  </si>
  <si>
    <t>אג"ח ט' מדד 29\17 הפרשה- האוצר - ממשלתית צמודה</t>
  </si>
  <si>
    <t>3917291</t>
  </si>
  <si>
    <t>אג"ח ט' מדד 30\18- האוצר - ממשלתית צמודה</t>
  </si>
  <si>
    <t>391830</t>
  </si>
  <si>
    <t>אג"ח ט' מדד 30\18 -פרמיה- האוצר - ממשלתית צמודה</t>
  </si>
  <si>
    <t>3918301</t>
  </si>
  <si>
    <t>אג"ח ט' מדד 31\19- האוצר - ממשלתית צמודה</t>
  </si>
  <si>
    <t>391931</t>
  </si>
  <si>
    <t>אג"ח ט' מדד 31\19 פרמיה- האוצר - ממשלתית צמודה</t>
  </si>
  <si>
    <t>3919311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</si>
  <si>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</si>
  <si>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</si>
  <si>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</si>
  <si>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</si>
  <si>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</si>
  <si>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</si>
  <si>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</si>
  <si>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</si>
  <si>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מימון ישיר אגח7-רמ- 7 מימון ישיר</t>
  </si>
  <si>
    <t>1153071</t>
  </si>
  <si>
    <t>515828820</t>
  </si>
  <si>
    <t>13/08/18</t>
  </si>
  <si>
    <t>מקורות אג"ח 8 22.04.13- מקורות</t>
  </si>
  <si>
    <t>1124346</t>
  </si>
  <si>
    <t>04/09/18</t>
  </si>
  <si>
    <t>רפאל אג3מ- רפאל</t>
  </si>
  <si>
    <t>1140276</t>
  </si>
  <si>
    <t>520042185</t>
  </si>
  <si>
    <t>04/05/21</t>
  </si>
  <si>
    <t>רש"ת אגח א-רמ- רש"ת</t>
  </si>
  <si>
    <t>1187335</t>
  </si>
  <si>
    <t>500102868</t>
  </si>
  <si>
    <t>רש"ת אגח ב-רמ- רש"ת</t>
  </si>
  <si>
    <t>1187343</t>
  </si>
  <si>
    <t>29/06/22</t>
  </si>
  <si>
    <t>תשת אנרג אגא-רמ</t>
  </si>
  <si>
    <t>1168087</t>
  </si>
  <si>
    <t>520027293</t>
  </si>
  <si>
    <t>17/08/20</t>
  </si>
  <si>
    <t>פיקדון בנק לאומי 6.6% -24/01/27- לאומי</t>
  </si>
  <si>
    <t>200035059</t>
  </si>
  <si>
    <t>25/12/02</t>
  </si>
  <si>
    <t>מימון ישיר אג"ח 8-רמ- 8 מימון ישיר</t>
  </si>
  <si>
    <t>1154798</t>
  </si>
  <si>
    <t>515832442</t>
  </si>
  <si>
    <t>16/09/18</t>
  </si>
  <si>
    <t>מימון ישיר אג"ח א-רמ- מימון ישיר קב</t>
  </si>
  <si>
    <t>1139740</t>
  </si>
  <si>
    <t>04/08/20</t>
  </si>
  <si>
    <t>8% דיידלנד א- דיידלנד</t>
  </si>
  <si>
    <t>1104835</t>
  </si>
  <si>
    <t>4130</t>
  </si>
  <si>
    <t>10/06/07</t>
  </si>
  <si>
    <t>אנטר הולד אגח ב- אנטר הולדינגס 1</t>
  </si>
  <si>
    <t>4740163</t>
  </si>
  <si>
    <t>985</t>
  </si>
  <si>
    <t>04/11/09</t>
  </si>
  <si>
    <t>אנטר הולדינגס אג"ח 1- אנטר הולדינגס 1</t>
  </si>
  <si>
    <t>4740130</t>
  </si>
  <si>
    <t>29/11/06</t>
  </si>
  <si>
    <t>אנטר הולדינגס אגחא 09\7- אנטר הולדינגס 1</t>
  </si>
  <si>
    <t>4740189</t>
  </si>
  <si>
    <t>לגנא הולדינגס בע"מ אגח 1- לגנא</t>
  </si>
  <si>
    <t>3520046</t>
  </si>
  <si>
    <t>4707</t>
  </si>
  <si>
    <t>קאר אנד גו(סדרה א')בע"מ- קאר אנד גו</t>
  </si>
  <si>
    <t>1088202</t>
  </si>
  <si>
    <t>513406835</t>
  </si>
  <si>
    <t>רפאל  אג4מ- רפאל</t>
  </si>
  <si>
    <t>1140284</t>
  </si>
  <si>
    <t>רפאל   אג5מ</t>
  </si>
  <si>
    <t>1140292</t>
  </si>
  <si>
    <t>מת"ם  אגח א -רמ</t>
  </si>
  <si>
    <t>1138999</t>
  </si>
  <si>
    <t>510687403</t>
  </si>
  <si>
    <t>05/12/18</t>
  </si>
  <si>
    <t>ארפורט נעמ ח-ל- איירפורט סיטי</t>
  </si>
  <si>
    <t>1156496</t>
  </si>
  <si>
    <t>19/04/21</t>
  </si>
  <si>
    <t>אורמת אגח 4 - רמ</t>
  </si>
  <si>
    <t>1167212</t>
  </si>
  <si>
    <t>01/07/20</t>
  </si>
  <si>
    <t>גמא נעמ 2 - לא סחיר- גמא ניהול</t>
  </si>
  <si>
    <t>1184209</t>
  </si>
  <si>
    <t>גב-ים נגב אג"ח-רמ</t>
  </si>
  <si>
    <t>1151141</t>
  </si>
  <si>
    <t>514189596</t>
  </si>
  <si>
    <t>30/07/18</t>
  </si>
  <si>
    <t>לידר  אגח ח- רמ- לידר השקעות</t>
  </si>
  <si>
    <t>3180361</t>
  </si>
  <si>
    <t>520037664</t>
  </si>
  <si>
    <t>28/02/21</t>
  </si>
  <si>
    <t>נאוי נעמ 5-ל- נאוי</t>
  </si>
  <si>
    <t>2080281</t>
  </si>
  <si>
    <t>18/01/22</t>
  </si>
  <si>
    <t>אלטשולר אג"ח א</t>
  </si>
  <si>
    <t>1139336</t>
  </si>
  <si>
    <t>511446551</t>
  </si>
  <si>
    <t>25/02/20</t>
  </si>
  <si>
    <t>אליהו הנפקות אג"ח א'-רמ- אליהו הנפקות</t>
  </si>
  <si>
    <t>1142009</t>
  </si>
  <si>
    <t>515703528</t>
  </si>
  <si>
    <t>13/02/20</t>
  </si>
  <si>
    <t>ביטוח ישיר אג"ח 11</t>
  </si>
  <si>
    <t>1138825</t>
  </si>
  <si>
    <t>520044439</t>
  </si>
  <si>
    <t>27/04/20</t>
  </si>
  <si>
    <t>י.ח.ק אגח ב -רמ- י.ח.ק להשקעות</t>
  </si>
  <si>
    <t>1181783</t>
  </si>
  <si>
    <t>550016091</t>
  </si>
  <si>
    <t>כלל תעש אג טז-רמ- כלל תעשיות</t>
  </si>
  <si>
    <t>6080238</t>
  </si>
  <si>
    <t>520021874</t>
  </si>
  <si>
    <t>29/12/19</t>
  </si>
  <si>
    <t>גדות מסף אגא-רמ- גדות מסופים כימ</t>
  </si>
  <si>
    <t>1162320</t>
  </si>
  <si>
    <t>520040775</t>
  </si>
  <si>
    <t>14/01/20</t>
  </si>
  <si>
    <t>אורבנקורפ אגח א- אורבנקורפ</t>
  </si>
  <si>
    <t>1137041</t>
  </si>
  <si>
    <t>514941525</t>
  </si>
  <si>
    <t>04/04/16</t>
  </si>
  <si>
    <t>מנרב-נעמ פרטי 1/6/23- מנרב</t>
  </si>
  <si>
    <t>96050</t>
  </si>
  <si>
    <t>02/06/22</t>
  </si>
  <si>
    <t>נאוי נעמ פרטי-26/04/23- נאוי</t>
  </si>
  <si>
    <t>96048</t>
  </si>
  <si>
    <t>27/04/22</t>
  </si>
  <si>
    <t>פסגות ק.אג ב-רמ- פסגות קבוצה</t>
  </si>
  <si>
    <t>5990171</t>
  </si>
  <si>
    <t>520033804</t>
  </si>
  <si>
    <t>18/08/21</t>
  </si>
  <si>
    <t>פסגות ק.אג ג-רמ- פסגות קבוצה</t>
  </si>
  <si>
    <t>5990221</t>
  </si>
  <si>
    <t>SMART SHOOTER LTD-מניה לא סחירה- סמארט שוטר</t>
  </si>
  <si>
    <t>74213</t>
  </si>
  <si>
    <t>514615590</t>
  </si>
  <si>
    <t>סינמה סיטי-מניה-ל.סחיר- סינמה סיטי</t>
  </si>
  <si>
    <t>66602</t>
  </si>
  <si>
    <t>513910265</t>
  </si>
  <si>
    <t>גרופ 11- 11 גרופ</t>
  </si>
  <si>
    <t>1181106</t>
  </si>
  <si>
    <t>1992</t>
  </si>
  <si>
    <t>איי.איי.אם. יהש - שותף כללי- אימד אינפיניטי</t>
  </si>
  <si>
    <t>74211</t>
  </si>
  <si>
    <t>בראון  הוטלס- מלונות בראון</t>
  </si>
  <si>
    <t>74194</t>
  </si>
  <si>
    <t>513956938</t>
  </si>
  <si>
    <t>גדות למסופים כימיקלים- ווליו אל.בי.אייצ. גדות משקיעים, שותפות מוגבלת</t>
  </si>
  <si>
    <t>74222</t>
  </si>
  <si>
    <t>540308624</t>
  </si>
  <si>
    <t>גדות נמל חיפה- ווליו אל.בי.אייצ. גדות משקיעים, שותפות מוגבלת</t>
  </si>
  <si>
    <t>74245</t>
  </si>
  <si>
    <t>דאון טאון חיפה- טרה אמפריום אייץ (דאון טאון)</t>
  </si>
  <si>
    <t>74209</t>
  </si>
  <si>
    <t>514829126</t>
  </si>
  <si>
    <t>מור נדל"ן בינלאומי בע"מ-חדש- מור נדל"ן</t>
  </si>
  <si>
    <t>74164</t>
  </si>
  <si>
    <t>513842690</t>
  </si>
  <si>
    <t>קבוצת מיי טאון- קבוצת מיי טאון</t>
  </si>
  <si>
    <t>96049</t>
  </si>
  <si>
    <t>514444660</t>
  </si>
  <si>
    <t>וויו גרופ TASE UP- גרופ(VEEV) וויו</t>
  </si>
  <si>
    <t>1171107</t>
  </si>
  <si>
    <t>1837</t>
  </si>
  <si>
    <t>וואן זירו הבנק הדיגיטלי בע"מ- וואן זירו הבנק הדיגיטלי</t>
  </si>
  <si>
    <t>74229</t>
  </si>
  <si>
    <t>515981728</t>
  </si>
  <si>
    <t>Metro- Metro</t>
  </si>
  <si>
    <t>74227</t>
  </si>
  <si>
    <t>5307</t>
  </si>
  <si>
    <t>בניין צרפת- LRC- בניין צרפת- LRC</t>
  </si>
  <si>
    <t>74191</t>
  </si>
  <si>
    <t>5162</t>
  </si>
  <si>
    <t>14% חברות הנכס בראון גרמניה- מלונות בראון</t>
  </si>
  <si>
    <t>74195</t>
  </si>
  <si>
    <t>סה"כ קרנות הון סיכון</t>
  </si>
  <si>
    <t>קרן FinTLV 2- FINTLV 2</t>
  </si>
  <si>
    <t>12/08/21</t>
  </si>
  <si>
    <t>First Time 2 קרן- First Time</t>
  </si>
  <si>
    <t>11/10/22</t>
  </si>
  <si>
    <t>First Time 3- First Time</t>
  </si>
  <si>
    <t>ION CROSS OVER קרן- ION</t>
  </si>
  <si>
    <t>07/07/20</t>
  </si>
  <si>
    <t>קרן ION CROSS OVER 2- ION</t>
  </si>
  <si>
    <t>02/08/22</t>
  </si>
  <si>
    <t>ורטקס אופרטיוניטי 2- ורטקס אופרטיוניטי</t>
  </si>
  <si>
    <t>15/08/22</t>
  </si>
  <si>
    <t>סה"כ קרנות גידור</t>
  </si>
  <si>
    <t>קרן טוטאל - משתתף- טוטאל קפיטל</t>
  </si>
  <si>
    <t>02/03/22</t>
  </si>
  <si>
    <t>קרן ברוש- קרן ברוש</t>
  </si>
  <si>
    <t>12/08/19</t>
  </si>
  <si>
    <t>קרן ואר- קרן ואר</t>
  </si>
  <si>
    <t>31/07/18</t>
  </si>
  <si>
    <t>סה"כ קרנות נדל"ן</t>
  </si>
  <si>
    <t>קרן 2 JTLV  אלעד מגורים- קרן 2 JTLV</t>
  </si>
  <si>
    <t>30/09/21</t>
  </si>
  <si>
    <t>קרן 2 JTLV- קרן 2 JTLV</t>
  </si>
  <si>
    <t>קרן 3 JTLV- קרן JTLV 3</t>
  </si>
  <si>
    <t>סה"כ קרנות השקעה אחרות</t>
  </si>
  <si>
    <t>FIMI 6 קרן- פימי</t>
  </si>
  <si>
    <t>קרן גיזה הלוואות מורכבות- קרן גיזה חוב</t>
  </si>
  <si>
    <t>15/12/22</t>
  </si>
  <si>
    <t>קרן להב 1- קרן להב</t>
  </si>
  <si>
    <t>קרן להב 2- קרן להב</t>
  </si>
  <si>
    <t>02/09/20</t>
  </si>
  <si>
    <t>קרן להב 3- קרן להב</t>
  </si>
  <si>
    <t>קרן קוגיטו 2- קרן קוגיטו</t>
  </si>
  <si>
    <t>קרן קוגיטו- קרן קוגיטו</t>
  </si>
  <si>
    <t>קרן קרדיטו- קרן קרדיטו</t>
  </si>
  <si>
    <t>קרן ריאלטי חוב 4- קרן ריאלטי חוב</t>
  </si>
  <si>
    <t>קרן שקד- קרן שקד</t>
  </si>
  <si>
    <t>דן תחבורה- דן תחבורה</t>
  </si>
  <si>
    <t>11/02/21</t>
  </si>
  <si>
    <t>IDE קרן אלפא 2- קרן אלפא</t>
  </si>
  <si>
    <t>28/02/19</t>
  </si>
  <si>
    <t>IDE קרן אלפא 3- קרן אלפא</t>
  </si>
  <si>
    <t>24/03/20</t>
  </si>
  <si>
    <t>קרן הליוס 4- קרן הליוס</t>
  </si>
  <si>
    <t>סה"כ קרנות הון סיכון בחו"ל</t>
  </si>
  <si>
    <t>SG VC 3 קרן- SG VC</t>
  </si>
  <si>
    <t>24/05/21</t>
  </si>
  <si>
    <t>SG VC 4 קרן- SG VC</t>
  </si>
  <si>
    <t>SG VC 5 קרן- SG VC</t>
  </si>
  <si>
    <t>22/09/21</t>
  </si>
  <si>
    <t>SG VC 6 קרן- SG VC</t>
  </si>
  <si>
    <t>31/08/22</t>
  </si>
  <si>
    <t>סה"כ קרנות גידור בחו"ל</t>
  </si>
  <si>
    <t>קרן דפנה- DAFNA INTERNATIONAL FUND</t>
  </si>
  <si>
    <t>23/04/19</t>
  </si>
  <si>
    <t>קרן PARETO PHARMACEUTICAL LLP- PARETO PHARMACEUTICAL LLP</t>
  </si>
  <si>
    <t>Sphera Biotech FUND- Sphera Biotech FUND</t>
  </si>
  <si>
    <t>14/12/20</t>
  </si>
  <si>
    <t>סה"כ קרנות נדל"ן בחו"ל</t>
  </si>
  <si>
    <t>LION SANTANDER- LION SANTANDER</t>
  </si>
  <si>
    <t>23/09/22</t>
  </si>
  <si>
    <t>קרן פארו פוינט- Faropoint Frg</t>
  </si>
  <si>
    <t>23/10/19</t>
  </si>
  <si>
    <t>אלקטרה נדל"ן (MF) קרן מספר 2- Electra Multifamily Investments Fund II LP</t>
  </si>
  <si>
    <t>19/09/19</t>
  </si>
  <si>
    <t>אלקטרה נדל"ן (MF) קרן מספר 3- Electra Multifamily Investments Fund III LP</t>
  </si>
  <si>
    <t>אלקטרה נדל"ן (MF) קרן מספר 4- Electra Multifamily Investments Fund IV LP</t>
  </si>
  <si>
    <t>LCN Sterling Fund SLP- LCN Sterling Fund SLP</t>
  </si>
  <si>
    <t>01/09/22</t>
  </si>
  <si>
    <t>מיילסטון 4 MREI- MREI</t>
  </si>
  <si>
    <t>קרן הראל פיננסיים השקעות בנדל"ן- קרן הראל פיננסים השקעות בנדל"ן</t>
  </si>
  <si>
    <t>12/11/18</t>
  </si>
  <si>
    <t>סה"כ קרנות השקעה אחרות בחו"ל</t>
  </si>
  <si>
    <t>BK OPPORTUNITY 5- BK OPPORTUNITY</t>
  </si>
  <si>
    <t>KYG1312R1048</t>
  </si>
  <si>
    <t>06/09/18</t>
  </si>
  <si>
    <t>קרן חוב פונטיפקס 4- Pontifax Medison Debt Financing</t>
  </si>
  <si>
    <t>LPA  Nordic Power- LPA  Nordic Power</t>
  </si>
  <si>
    <t>24/11/20</t>
  </si>
  <si>
    <t>אלקטרה נדל"ן קרן חוב- Electra Capital PM Fund LP</t>
  </si>
  <si>
    <t>FUSE 11 FUND- FUSE 11 FUND</t>
  </si>
  <si>
    <t>קרן REVOLVER- REVOLVER</t>
  </si>
  <si>
    <t>קרן הפניקס קו-אינווסט- הפניקס</t>
  </si>
  <si>
    <t>19/12/22</t>
  </si>
  <si>
    <t>קרן COLLER 8 (Phoenix Value CIP) - קרן COLLER 8</t>
  </si>
  <si>
    <t>קרן ויולה קרדיט 6- קרן ויולה</t>
  </si>
  <si>
    <t>18/10/22</t>
  </si>
  <si>
    <t>AGATE Medical  2- AGATE MEDICAL</t>
  </si>
  <si>
    <t>AGATE Medical- AGATE MEDICAL</t>
  </si>
  <si>
    <t>Fattal European Partnership II- Fattal European Partnership II</t>
  </si>
  <si>
    <t>סה"כ כתבי אופציה בישראל</t>
  </si>
  <si>
    <t>Meat-Teck-אופציה לא סחירה 18/05/2023- MEATECH</t>
  </si>
  <si>
    <t>320486391</t>
  </si>
  <si>
    <t>04/08/21</t>
  </si>
  <si>
    <t>18/03/20</t>
  </si>
  <si>
    <t>בליץ אופציה לא סחירה 01/06/24- בליץ</t>
  </si>
  <si>
    <t>42401011</t>
  </si>
  <si>
    <t>08/06/21</t>
  </si>
  <si>
    <t>SMART SHOOTER LTD אופציה לא סחירה 18/02/23- סמארט שוטר</t>
  </si>
  <si>
    <t>742131</t>
  </si>
  <si>
    <t>23/02/21</t>
  </si>
  <si>
    <t>SMART SHOOTER LTD אופציה לא סחירה 21/02/25- סמארט שוטר</t>
  </si>
  <si>
    <t>742132</t>
  </si>
  <si>
    <t>איסתא- אופציה לא סחירה 05/01/24- איסתא</t>
  </si>
  <si>
    <t>108107411</t>
  </si>
  <si>
    <t>16/01/22</t>
  </si>
  <si>
    <t>אופ ב . המשביר ידני- 365 המשביר</t>
  </si>
  <si>
    <t>11049511</t>
  </si>
  <si>
    <t>24/12/18</t>
  </si>
  <si>
    <t>פנאקסיה ישראל אופציה לא סחירה 09/03/2022- פנאקסיה ישראל</t>
  </si>
  <si>
    <t>11043631</t>
  </si>
  <si>
    <t>קנאביס</t>
  </si>
  <si>
    <t>11/03/20</t>
  </si>
  <si>
    <t>אופציה לא סחירה-הייקון מערכות 01/09/23- הייקון מערכות</t>
  </si>
  <si>
    <t>116994511</t>
  </si>
  <si>
    <t>08/03/22</t>
  </si>
  <si>
    <t>איאלדי (ALD) אופציה לא סחירה 15/02/24 - האב- האב אבטחת מידע</t>
  </si>
  <si>
    <t>10840031</t>
  </si>
  <si>
    <t>17/02/20</t>
  </si>
  <si>
    <t>שגריר- אופציה לא סחירה 08/06/25- שגריר רכב</t>
  </si>
  <si>
    <t>113837912</t>
  </si>
  <si>
    <t>27/06/22</t>
  </si>
  <si>
    <t>שגריר- אופציה לא סחירה 22/02/23- שגריר רכב</t>
  </si>
  <si>
    <t>113837911</t>
  </si>
  <si>
    <t>22/02/21</t>
  </si>
  <si>
    <t>סה"כ מט"ח/מט"ח</t>
  </si>
  <si>
    <t>פורוורד אירו/שקל 3.4435 24/01/23 154182</t>
  </si>
  <si>
    <t>154182</t>
  </si>
  <si>
    <t>פורוורד אירו/שקל 3.4451 24/01/23 154186</t>
  </si>
  <si>
    <t>154186</t>
  </si>
  <si>
    <t>פורוורד אירו/שקל 3.6802 21/02/23 154250</t>
  </si>
  <si>
    <t>154250</t>
  </si>
  <si>
    <t>פורוורד אירו/שקל 3.69655 11/01/23 154252</t>
  </si>
  <si>
    <t>154252</t>
  </si>
  <si>
    <t>פורוורד דולר/שקל 3.4060 24/01/23 154181</t>
  </si>
  <si>
    <t>154181</t>
  </si>
  <si>
    <t>פורוורד דולר/שקל 3.4067 24/01/23 154236</t>
  </si>
  <si>
    <t>154236</t>
  </si>
  <si>
    <t>פורוורד דולר/שקל 3.4077 24/01/23 154185</t>
  </si>
  <si>
    <t>154185</t>
  </si>
  <si>
    <t>פורוורד דולר/שקל 3.41 24/01/23 154237</t>
  </si>
  <si>
    <t>154237</t>
  </si>
  <si>
    <t>פורוורד דולר/שקל 3.4116 03/01/23 154187</t>
  </si>
  <si>
    <t>154187</t>
  </si>
  <si>
    <t>פורוורד דולר/שקל 3.412 24/01/23 154213</t>
  </si>
  <si>
    <t>154213</t>
  </si>
  <si>
    <t>פורוורד דולר/שקל 3.4135 24/01/23 154227</t>
  </si>
  <si>
    <t>154227</t>
  </si>
  <si>
    <t>פורוורד דולר/שקל 3.418 14/02/23 154247</t>
  </si>
  <si>
    <t>154247</t>
  </si>
  <si>
    <t>פורוורד דולר/שקל 3.4191 14/02/23 154246</t>
  </si>
  <si>
    <t>154246</t>
  </si>
  <si>
    <t>פורוורד דולר/שקל 3.4292 24/01/23 154241</t>
  </si>
  <si>
    <t>154241</t>
  </si>
  <si>
    <t>פורוורד דולר/שקל 3.45 24/01/23 154223</t>
  </si>
  <si>
    <t>154223</t>
  </si>
  <si>
    <t>פורוורד דולר/שקל 3.45 24/01/23 154226</t>
  </si>
  <si>
    <t>154226</t>
  </si>
  <si>
    <t>פורוורד דולר/שקל 3.4755 11/01/23 154251</t>
  </si>
  <si>
    <t>154251</t>
  </si>
  <si>
    <t>פורוורד דולר/שקל 3.4847 24/01/23 154205</t>
  </si>
  <si>
    <t>154205</t>
  </si>
  <si>
    <t>פורוורד דולר/שקל 3.4952 24/01/23 154253</t>
  </si>
  <si>
    <t>154253</t>
  </si>
  <si>
    <t>22/12/22</t>
  </si>
  <si>
    <t>פורוורד דולר/שקל 3.499 24/01/23 154195</t>
  </si>
  <si>
    <t>154195</t>
  </si>
  <si>
    <t>פורוורד דולר/שקל 3.5200 24/01/23 154210</t>
  </si>
  <si>
    <t>154210</t>
  </si>
  <si>
    <t>09/10/22</t>
  </si>
  <si>
    <t>פורוורד דולר/שקל 3.5204 11/01/23 154255</t>
  </si>
  <si>
    <t>154255</t>
  </si>
  <si>
    <t>פורוורד דולר/שקל 3.5455 24/01/23 154200</t>
  </si>
  <si>
    <t>154200</t>
  </si>
  <si>
    <t>13/10/22</t>
  </si>
  <si>
    <t>פורוורד דולר/שקל 3.5562 03/01/23 154191</t>
  </si>
  <si>
    <t>154191</t>
  </si>
  <si>
    <t>פורוורד ליש"ט/שקל 3.915 24/01/23 154184</t>
  </si>
  <si>
    <t>154184</t>
  </si>
  <si>
    <t>שטרלינג/שקל 10.07.28 שער 4.05 153359</t>
  </si>
  <si>
    <t>153359</t>
  </si>
  <si>
    <t>10/07/20</t>
  </si>
  <si>
    <t>פורוורד אירו/דולר 1.01155 24/01/23 154204</t>
  </si>
  <si>
    <t>154204</t>
  </si>
  <si>
    <t>פורוורד אירו/דולר 1.05985 24/01/23 154242</t>
  </si>
  <si>
    <t>154242</t>
  </si>
  <si>
    <t>פורוורד אירו/דולר 1.0692 24/01/23 154249</t>
  </si>
  <si>
    <t>154249</t>
  </si>
  <si>
    <t>פורוורד אירו/דולר 1.0807 12/01/23 154111</t>
  </si>
  <si>
    <t>154111</t>
  </si>
  <si>
    <t>פורוורד אירו/דולר 1.0868 12/01/23 154103</t>
  </si>
  <si>
    <t>154103</t>
  </si>
  <si>
    <t>פורוורד אירו/דולר 1.1248 12/01/23 154049</t>
  </si>
  <si>
    <t>154049</t>
  </si>
  <si>
    <t>03/03/22</t>
  </si>
  <si>
    <t>פורוורד אירו/דולר 1.14605 12/01/2023 154017</t>
  </si>
  <si>
    <t>154017</t>
  </si>
  <si>
    <t>פורוורד ליש"ט/דולר 1.1474 24/01/23 154183</t>
  </si>
  <si>
    <t>154183</t>
  </si>
  <si>
    <t>סה"כ כנגד חסכון עמיתים/מבוטחים</t>
  </si>
  <si>
    <t>לא</t>
  </si>
  <si>
    <t>1309</t>
  </si>
  <si>
    <t>דירוג פנימי</t>
  </si>
  <si>
    <t>הלוואות עמיתים</t>
  </si>
  <si>
    <t>1302</t>
  </si>
  <si>
    <t>סה"כ מבוטחות במשכנתא או תיקי משכנתאות</t>
  </si>
  <si>
    <t>סה"כ מובטחות בערבות בנקאית</t>
  </si>
  <si>
    <t>סה"כ מובטחות בבטחונות אחרים</t>
  </si>
  <si>
    <t>בראון ג רכיב התחייבותי</t>
  </si>
  <si>
    <t>96026</t>
  </si>
  <si>
    <t>NR1</t>
  </si>
  <si>
    <t>15/12/19</t>
  </si>
  <si>
    <t>הלוואה – מלונות בראון ג' 01.04.2023</t>
  </si>
  <si>
    <t>96023</t>
  </si>
  <si>
    <t>31/03/20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</si>
  <si>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</si>
  <si>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</si>
  <si>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</si>
  <si>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</si>
  <si>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</si>
  <si>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</si>
  <si>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הלוואה – מקס איט COCO (עמיתים) 31.03.2024</t>
  </si>
  <si>
    <t>96021</t>
  </si>
  <si>
    <t>512905423</t>
  </si>
  <si>
    <t>27/03/19</t>
  </si>
  <si>
    <t>סינמה סיטי הלוואה 1 08/01/27</t>
  </si>
  <si>
    <t>96039</t>
  </si>
  <si>
    <t>30/06/21</t>
  </si>
  <si>
    <t>סה"כ מובטחות במשכנתא או תיקי משכנתאות</t>
  </si>
  <si>
    <t>פיקדון לא צמוד 3.1% 28.08.2023- מזרחי טפחות</t>
  </si>
  <si>
    <t>96051</t>
  </si>
  <si>
    <t>סה"כ נקוב במט"ח</t>
  </si>
  <si>
    <t>סה"כ צמודי מט"ח</t>
  </si>
  <si>
    <t>פיקדון גיזה אס.פי.סי (שננדואה) 3.4% ד' 6/1/23- גיזה מזנין אס.פי.סי</t>
  </si>
  <si>
    <t>742341</t>
  </si>
  <si>
    <t>סה"כ מניב</t>
  </si>
  <si>
    <t>אשדוד - משרדים</t>
  </si>
  <si>
    <t>משרדים</t>
  </si>
  <si>
    <t>אשדוד</t>
  </si>
  <si>
    <t>אשדוד סנטר</t>
  </si>
  <si>
    <t>הוצאות לשלם אשדוד</t>
  </si>
  <si>
    <t>סה"כ לא מניב</t>
  </si>
  <si>
    <t>CSA במטבע 20001 (OTC) - בטחונות</t>
  </si>
  <si>
    <t>77720001</t>
  </si>
  <si>
    <t>MONEY CHF HSBC - בטחונות</t>
  </si>
  <si>
    <t>327080</t>
  </si>
  <si>
    <t>MONEY GBP HSBC - בטחונות</t>
  </si>
  <si>
    <t>327114</t>
  </si>
  <si>
    <t>MONEY HKD HSBC - בטחונות</t>
  </si>
  <si>
    <t>327106</t>
  </si>
  <si>
    <t>בטחונות-MONEY JPY HSBC</t>
  </si>
  <si>
    <t>327072</t>
  </si>
  <si>
    <t>MONEY AUD HSBC-בטחונות</t>
  </si>
  <si>
    <t>333856</t>
  </si>
  <si>
    <t>MONEY EUR HSBC - בטחונות</t>
  </si>
  <si>
    <t>327064</t>
  </si>
  <si>
    <t>MONEY USD HSBC - בטחונות</t>
  </si>
  <si>
    <t>415323</t>
  </si>
  <si>
    <t xml:space="preserve">פימי 6
</t>
  </si>
  <si>
    <t xml:space="preserve"> שקד 
</t>
  </si>
  <si>
    <t xml:space="preserve"> first time2 
</t>
  </si>
  <si>
    <t xml:space="preserve">קרן הליוס
</t>
  </si>
  <si>
    <t>JTLV2</t>
  </si>
  <si>
    <t>JTLV2 אלעד מגורים</t>
  </si>
  <si>
    <t>ION 2</t>
  </si>
  <si>
    <t>להב 3</t>
  </si>
  <si>
    <t>FINTLV 2</t>
  </si>
  <si>
    <t>ורטקס אופרטיוניטי 2</t>
  </si>
  <si>
    <t>קוגיטו 2</t>
  </si>
  <si>
    <t>קרן 3 JTLV</t>
  </si>
  <si>
    <t>קרן ריאלטי חוב 4</t>
  </si>
  <si>
    <t>קרן גיזה הלוואות מורכבות</t>
  </si>
  <si>
    <t xml:space="preserve"> first time3 </t>
  </si>
  <si>
    <t xml:space="preserve">מיילסטון
 MREI 4 
</t>
  </si>
  <si>
    <t>קרן חוב פונטיפקס 4</t>
  </si>
  <si>
    <t>הפניקס קו-אינווסט</t>
  </si>
  <si>
    <t>REVOLVER</t>
  </si>
  <si>
    <t>ויולה קרדיט 6</t>
  </si>
  <si>
    <t>קרן COLLER 8</t>
  </si>
  <si>
    <t>SG VC 6</t>
  </si>
  <si>
    <t>LCN Sterling Fund SLP</t>
  </si>
  <si>
    <t>Fattal European Partnership II</t>
  </si>
  <si>
    <t xml:space="preserve">קוגיטו
</t>
  </si>
  <si>
    <t xml:space="preserve">Electra America 
Multifamily 4
</t>
  </si>
  <si>
    <t>הלוואות עמיתים שיקלי</t>
  </si>
  <si>
    <t>הלוואות עמיתים צמוד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</si>
</sst>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  <numFmt numFmtId="169" formatCode="0.0000"/>
    <numFmt numFmtId="170" formatCode="#,##0.0000"/>
    <numFmt numFmtId="171" formatCode="_ * #,##0.000_ ;_ * \-#,##0.000_ ;_ * &quot;-&quot;??_ ;_ @_ "/>
  </numFmts>
  <fonts count="20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  <xf numFmtId="43" fontId="19" fillId="0" borderId="0" applyFont="0" applyFill="0" applyBorder="0" applyAlignment="0" applyProtection="0"/>
  </cellStyleXfs>
  <cellXfs count="114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43" fontId="2" fillId="0" borderId="0" xfId="11" applyFont="1" applyAlignment="1">
      <alignment horizontal="center"/>
    </xf>
    <xf numFmtId="3" fontId="18" fillId="0" borderId="0" xfId="0" applyNumberFormat="1" applyFont="1"/>
    <xf numFmtId="0" fontId="1" fillId="0" borderId="0" xfId="0" applyFont="1"/>
    <xf numFmtId="14" fontId="0" fillId="0" borderId="0" xfId="0" applyNumberFormat="1" applyFill="1"/>
    <xf numFmtId="0" fontId="2" fillId="0" borderId="0" xfId="0" applyFont="1" applyFill="1" applyAlignment="1">
      <alignment horizontal="center"/>
    </xf>
    <xf numFmtId="43" fontId="0" fillId="0" borderId="0" xfId="11" applyFont="1"/>
    <xf numFmtId="4" fontId="2" fillId="0" borderId="0" xfId="0" applyNumberFormat="1" applyFont="1" applyAlignment="1">
      <alignment horizontal="center"/>
    </xf>
    <xf numFmtId="169" fontId="2" fillId="0" borderId="0" xfId="0" applyNumberFormat="1" applyFont="1" applyAlignment="1">
      <alignment horizontal="center"/>
    </xf>
    <xf numFmtId="170" fontId="2" fillId="0" borderId="0" xfId="0" applyNumberFormat="1" applyFont="1" applyAlignment="1">
      <alignment horizontal="center"/>
    </xf>
    <xf numFmtId="0" fontId="0" fillId="0" borderId="0" xfId="0" applyFill="1"/>
    <xf numFmtId="4" fontId="0" fillId="0" borderId="0" xfId="0" applyNumberFormat="1" applyFont="1" applyFill="1"/>
    <xf numFmtId="166" fontId="0" fillId="0" borderId="0" xfId="0" applyNumberFormat="1" applyFont="1" applyFill="1"/>
    <xf numFmtId="0" fontId="18" fillId="0" borderId="0" xfId="0" applyFont="1" applyFill="1"/>
    <xf numFmtId="4" fontId="18" fillId="0" borderId="0" xfId="0" applyNumberFormat="1" applyFont="1" applyFill="1"/>
    <xf numFmtId="166" fontId="18" fillId="0" borderId="0" xfId="0" applyNumberFormat="1" applyFont="1" applyFill="1"/>
    <xf numFmtId="4" fontId="2" fillId="0" borderId="0" xfId="0" applyNumberFormat="1" applyFont="1" applyFill="1" applyAlignment="1">
      <alignment horizontal="center"/>
    </xf>
    <xf numFmtId="171" fontId="2" fillId="0" borderId="0" xfId="11" applyNumberFormat="1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2">
    <cellStyle name="Comma" xfId="11" builtinId="3"/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G57"/>
  <sheetViews>
    <sheetView rightToLeft="1" tabSelected="1" workbookViewId="0">
      <selection activeCell="H1" sqref="H1:H1048576"/>
    </sheetView>
  </sheetViews>
  <sheetFormatPr defaultColWidth="9.140625" defaultRowHeight="18"/>
  <cols>
    <col min="1" max="1" width="6.28515625" style="1" customWidth="1"/>
    <col min="2" max="2" width="47.28515625" style="10" customWidth="1"/>
    <col min="3" max="3" width="18" style="1" customWidth="1"/>
    <col min="4" max="4" width="20.140625" style="1" customWidth="1"/>
    <col min="5" max="6" width="6.7109375" style="1" customWidth="1"/>
    <col min="7" max="7" width="6" style="1" customWidth="1"/>
    <col min="8" max="8" width="8.7109375" style="1" customWidth="1"/>
    <col min="9" max="9" width="10" style="1" customWidth="1"/>
    <col min="10" max="10" width="9.5703125" style="1" customWidth="1"/>
    <col min="11" max="11" width="6.140625" style="1" customWidth="1"/>
    <col min="12" max="13" width="5.7109375" style="1" customWidth="1"/>
    <col min="14" max="14" width="6.85546875" style="1" customWidth="1"/>
    <col min="15" max="15" width="6.42578125" style="1" customWidth="1"/>
    <col min="16" max="16" width="6.7109375" style="1" customWidth="1"/>
    <col min="17" max="17" width="7.28515625" style="1" customWidth="1"/>
    <col min="18" max="29" width="5.7109375" style="1" customWidth="1"/>
    <col min="30" max="16384" width="9.140625" style="1"/>
  </cols>
  <sheetData>
    <row r="1" spans="1:7">
      <c r="B1" s="2" t="s">
        <v>0</v>
      </c>
      <c r="C1" t="s">
        <v>195</v>
      </c>
    </row>
    <row r="2" spans="1:7">
      <c r="B2" s="2" t="s">
        <v>1</v>
      </c>
    </row>
    <row r="3" spans="1:7">
      <c r="B3" s="2" t="s">
        <v>2</v>
      </c>
      <c r="C3" t="s">
        <v>196</v>
      </c>
    </row>
    <row r="4" spans="1:7">
      <c r="B4" s="2" t="s">
        <v>3</v>
      </c>
    </row>
    <row r="6" spans="1:7" ht="26.25" customHeight="1">
      <c r="B6" s="98" t="s">
        <v>4</v>
      </c>
      <c r="C6" s="99"/>
      <c r="D6" s="100"/>
    </row>
    <row r="7" spans="1:7" s="3" customFormat="1">
      <c r="B7" s="4"/>
      <c r="C7" s="59" t="s">
        <v>5</v>
      </c>
      <c r="D7" s="60" t="s">
        <v>189</v>
      </c>
      <c r="E7" s="1"/>
      <c r="F7" s="1"/>
    </row>
    <row r="8" spans="1:7" s="3" customFormat="1">
      <c r="B8" s="4"/>
      <c r="C8" s="61" t="s">
        <v>6</v>
      </c>
      <c r="D8" s="62" t="s">
        <v>7</v>
      </c>
    </row>
    <row r="9" spans="1:7" s="5" customFormat="1" ht="18" customHeight="1">
      <c r="B9" s="65"/>
      <c r="C9" s="64" t="s">
        <v>8</v>
      </c>
      <c r="D9" s="63" t="s">
        <v>9</v>
      </c>
    </row>
    <row r="10" spans="1:7" s="5" customFormat="1" ht="18" customHeight="1">
      <c r="B10" s="66" t="s">
        <v>10</v>
      </c>
      <c r="C10" s="56"/>
      <c r="D10" s="57"/>
    </row>
    <row r="11" spans="1:7">
      <c r="A11" s="7" t="s">
        <v>11</v>
      </c>
      <c r="B11" s="67" t="s">
        <v>12</v>
      </c>
      <c r="C11" s="73">
        <f>מזומנים!J11</f>
        <v>1503822.8555557309</v>
      </c>
      <c r="D11" s="74">
        <f>C11/$C$42</f>
        <v>7.2887072248745771E-2</v>
      </c>
    </row>
    <row r="12" spans="1:7">
      <c r="B12" s="67" t="s">
        <v>13</v>
      </c>
      <c r="C12" s="58"/>
      <c r="D12" s="58"/>
    </row>
    <row r="13" spans="1:7">
      <c r="A13" s="8" t="s">
        <v>11</v>
      </c>
      <c r="B13" s="68" t="s">
        <v>14</v>
      </c>
      <c r="C13" s="75">
        <v>6813550.5078398399</v>
      </c>
      <c r="D13" s="76">
        <f t="shared" ref="D13:D22" si="0">C13/$C$42</f>
        <v>0.33023819680668259</v>
      </c>
    </row>
    <row r="14" spans="1:7">
      <c r="A14" s="8" t="s">
        <v>11</v>
      </c>
      <c r="B14" s="68" t="s">
        <v>15</v>
      </c>
      <c r="C14" s="75">
        <v>0</v>
      </c>
      <c r="D14" s="76">
        <f t="shared" si="0"/>
        <v>0</v>
      </c>
    </row>
    <row r="15" spans="1:7">
      <c r="A15" s="8" t="s">
        <v>11</v>
      </c>
      <c r="B15" s="68" t="s">
        <v>16</v>
      </c>
      <c r="C15" s="75">
        <v>2840063.0540065919</v>
      </c>
      <c r="D15" s="76">
        <f t="shared" si="0"/>
        <v>0.13765177211106736</v>
      </c>
    </row>
    <row r="16" spans="1:7">
      <c r="A16" s="8" t="s">
        <v>11</v>
      </c>
      <c r="B16" s="68" t="s">
        <v>17</v>
      </c>
      <c r="C16" s="75">
        <v>3466414.4190409584</v>
      </c>
      <c r="D16" s="76">
        <f t="shared" si="0"/>
        <v>0.16800968097493388</v>
      </c>
      <c r="G16"/>
    </row>
    <row r="17" spans="1:7">
      <c r="A17" s="8" t="s">
        <v>11</v>
      </c>
      <c r="B17" s="68" t="s">
        <v>193</v>
      </c>
      <c r="C17" s="75">
        <v>2865904.2023463319</v>
      </c>
      <c r="D17" s="76">
        <f t="shared" si="0"/>
        <v>0.13890423721297135</v>
      </c>
    </row>
    <row r="18" spans="1:7">
      <c r="A18" s="8" t="s">
        <v>11</v>
      </c>
      <c r="B18" s="68" t="s">
        <v>18</v>
      </c>
      <c r="C18" s="75">
        <v>310351.825727452</v>
      </c>
      <c r="D18" s="76">
        <f t="shared" si="0"/>
        <v>1.5042088142733804E-2</v>
      </c>
    </row>
    <row r="19" spans="1:7">
      <c r="A19" s="8" t="s">
        <v>11</v>
      </c>
      <c r="B19" s="68" t="s">
        <v>19</v>
      </c>
      <c r="C19" s="75">
        <v>5883.8276052000001</v>
      </c>
      <c r="D19" s="76">
        <f t="shared" si="0"/>
        <v>2.851765194118531E-4</v>
      </c>
    </row>
    <row r="20" spans="1:7">
      <c r="A20" s="8" t="s">
        <v>11</v>
      </c>
      <c r="B20" s="68" t="s">
        <v>20</v>
      </c>
      <c r="C20" s="75">
        <v>-7638.728490009501</v>
      </c>
      <c r="D20" s="76">
        <f t="shared" si="0"/>
        <v>-3.7023280586736754E-4</v>
      </c>
    </row>
    <row r="21" spans="1:7">
      <c r="A21" s="8" t="s">
        <v>11</v>
      </c>
      <c r="B21" s="68" t="s">
        <v>21</v>
      </c>
      <c r="C21" s="75">
        <v>-98748.637622407507</v>
      </c>
      <c r="D21" s="76">
        <f t="shared" si="0"/>
        <v>-4.7861349215827867E-3</v>
      </c>
    </row>
    <row r="22" spans="1:7">
      <c r="A22" s="8" t="s">
        <v>11</v>
      </c>
      <c r="B22" s="68" t="s">
        <v>22</v>
      </c>
      <c r="C22" s="75">
        <v>0</v>
      </c>
      <c r="D22" s="76">
        <f t="shared" si="0"/>
        <v>0</v>
      </c>
    </row>
    <row r="23" spans="1:7">
      <c r="B23" s="67" t="s">
        <v>23</v>
      </c>
      <c r="C23" s="58"/>
      <c r="D23" s="58"/>
    </row>
    <row r="24" spans="1:7">
      <c r="A24" s="8" t="s">
        <v>11</v>
      </c>
      <c r="B24" s="68" t="s">
        <v>24</v>
      </c>
      <c r="C24" s="75">
        <v>25599.242763462938</v>
      </c>
      <c r="D24" s="76">
        <f t="shared" ref="D24:D37" si="1">C24/$C$42</f>
        <v>1.2407404568433613E-3</v>
      </c>
    </row>
    <row r="25" spans="1:7">
      <c r="A25" s="8" t="s">
        <v>11</v>
      </c>
      <c r="B25" s="68" t="s">
        <v>25</v>
      </c>
      <c r="C25" s="75">
        <v>0</v>
      </c>
      <c r="D25" s="76">
        <f t="shared" si="1"/>
        <v>0</v>
      </c>
    </row>
    <row r="26" spans="1:7">
      <c r="A26" s="8" t="s">
        <v>11</v>
      </c>
      <c r="B26" s="68" t="s">
        <v>16</v>
      </c>
      <c r="C26" s="75">
        <v>215249.44495516369</v>
      </c>
      <c r="D26" s="76">
        <f t="shared" si="1"/>
        <v>1.04326794794934E-2</v>
      </c>
    </row>
    <row r="27" spans="1:7">
      <c r="A27" s="8" t="s">
        <v>11</v>
      </c>
      <c r="B27" s="68" t="s">
        <v>26</v>
      </c>
      <c r="C27" s="75">
        <f>'לא סחיר - מניות'!J11</f>
        <v>374626.94262661855</v>
      </c>
      <c r="D27" s="76">
        <f t="shared" si="1"/>
        <v>1.8157365365658359E-2</v>
      </c>
      <c r="G27"/>
    </row>
    <row r="28" spans="1:7">
      <c r="A28" s="8" t="s">
        <v>11</v>
      </c>
      <c r="B28" s="68" t="s">
        <v>27</v>
      </c>
      <c r="C28" s="75">
        <v>1254227.6953659069</v>
      </c>
      <c r="D28" s="76">
        <f t="shared" si="1"/>
        <v>6.078972952883472E-2</v>
      </c>
    </row>
    <row r="29" spans="1:7">
      <c r="A29" s="8" t="s">
        <v>11</v>
      </c>
      <c r="B29" s="68" t="s">
        <v>28</v>
      </c>
      <c r="C29" s="75">
        <v>5095.4140984007418</v>
      </c>
      <c r="D29" s="76">
        <f t="shared" si="1"/>
        <v>2.4696380571378351E-4</v>
      </c>
    </row>
    <row r="30" spans="1:7">
      <c r="A30" s="8" t="s">
        <v>11</v>
      </c>
      <c r="B30" s="68" t="s">
        <v>29</v>
      </c>
      <c r="C30" s="75">
        <v>0</v>
      </c>
      <c r="D30" s="76">
        <f t="shared" si="1"/>
        <v>0</v>
      </c>
    </row>
    <row r="31" spans="1:7">
      <c r="A31" s="8" t="s">
        <v>11</v>
      </c>
      <c r="B31" s="68" t="s">
        <v>30</v>
      </c>
      <c r="C31" s="75">
        <v>-49141.650955749443</v>
      </c>
      <c r="D31" s="76">
        <f t="shared" si="1"/>
        <v>-2.3817905482695443E-3</v>
      </c>
    </row>
    <row r="32" spans="1:7">
      <c r="A32" s="8" t="s">
        <v>11</v>
      </c>
      <c r="B32" s="68" t="s">
        <v>31</v>
      </c>
      <c r="C32" s="75">
        <v>0</v>
      </c>
      <c r="D32" s="76">
        <f t="shared" si="1"/>
        <v>0</v>
      </c>
    </row>
    <row r="33" spans="1:4">
      <c r="A33" s="8" t="s">
        <v>11</v>
      </c>
      <c r="B33" s="67" t="s">
        <v>32</v>
      </c>
      <c r="C33" s="75">
        <v>393315.28348238196</v>
      </c>
      <c r="D33" s="76">
        <f t="shared" si="1"/>
        <v>1.9063149211894587E-2</v>
      </c>
    </row>
    <row r="34" spans="1:4">
      <c r="A34" s="8" t="s">
        <v>11</v>
      </c>
      <c r="B34" s="67" t="s">
        <v>33</v>
      </c>
      <c r="C34" s="75">
        <f>'פקדונות מעל 3 חודשים'!M11</f>
        <v>75331.4065222754</v>
      </c>
      <c r="D34" s="76">
        <f t="shared" si="1"/>
        <v>3.6511518956530739E-3</v>
      </c>
    </row>
    <row r="35" spans="1:4">
      <c r="A35" s="8" t="s">
        <v>11</v>
      </c>
      <c r="B35" s="67" t="s">
        <v>34</v>
      </c>
      <c r="C35" s="75">
        <v>273710.00096129422</v>
      </c>
      <c r="D35" s="76">
        <f t="shared" si="1"/>
        <v>1.3266137392158282E-2</v>
      </c>
    </row>
    <row r="36" spans="1:4">
      <c r="A36" s="8" t="s">
        <v>11</v>
      </c>
      <c r="B36" s="67" t="s">
        <v>35</v>
      </c>
      <c r="C36" s="75">
        <v>0</v>
      </c>
      <c r="D36" s="76">
        <f t="shared" si="1"/>
        <v>0</v>
      </c>
    </row>
    <row r="37" spans="1:4">
      <c r="A37" s="8" t="s">
        <v>11</v>
      </c>
      <c r="B37" s="67" t="s">
        <v>36</v>
      </c>
      <c r="C37" s="75">
        <v>364613.12593993399</v>
      </c>
      <c r="D37" s="76">
        <f t="shared" si="1"/>
        <v>1.767201712292378E-2</v>
      </c>
    </row>
    <row r="38" spans="1:4">
      <c r="A38" s="8"/>
      <c r="B38" s="69" t="s">
        <v>37</v>
      </c>
      <c r="C38" s="58"/>
      <c r="D38" s="58"/>
    </row>
    <row r="39" spans="1:4">
      <c r="A39" s="8" t="s">
        <v>11</v>
      </c>
      <c r="B39" s="70" t="s">
        <v>38</v>
      </c>
      <c r="C39" s="75">
        <v>0</v>
      </c>
      <c r="D39" s="76">
        <f t="shared" ref="D39:D41" si="2">C39/$C$42</f>
        <v>0</v>
      </c>
    </row>
    <row r="40" spans="1:4">
      <c r="A40" s="8" t="s">
        <v>11</v>
      </c>
      <c r="B40" s="70" t="s">
        <v>39</v>
      </c>
      <c r="C40" s="75">
        <v>0</v>
      </c>
      <c r="D40" s="76">
        <f t="shared" si="2"/>
        <v>0</v>
      </c>
    </row>
    <row r="41" spans="1:4">
      <c r="A41" s="8" t="s">
        <v>11</v>
      </c>
      <c r="B41" s="70" t="s">
        <v>40</v>
      </c>
      <c r="C41" s="75">
        <v>0</v>
      </c>
      <c r="D41" s="76">
        <f t="shared" si="2"/>
        <v>0</v>
      </c>
    </row>
    <row r="42" spans="1:4">
      <c r="B42" s="70" t="s">
        <v>41</v>
      </c>
      <c r="C42" s="75">
        <f>SUM(C11:C41)</f>
        <v>20632230.231769372</v>
      </c>
      <c r="D42" s="76">
        <v>1</v>
      </c>
    </row>
    <row r="43" spans="1:4">
      <c r="A43" s="8" t="s">
        <v>11</v>
      </c>
      <c r="B43" s="71" t="s">
        <v>42</v>
      </c>
      <c r="C43" s="75">
        <f>'יתרת התחייבות להשקעה'!C11</f>
        <v>413659.57216427004</v>
      </c>
      <c r="D43" s="76">
        <v>0</v>
      </c>
    </row>
    <row r="44" spans="1:4">
      <c r="B44" s="9" t="s">
        <v>197</v>
      </c>
    </row>
    <row r="45" spans="1:4">
      <c r="C45" s="11" t="s">
        <v>43</v>
      </c>
      <c r="D45" s="12" t="s">
        <v>44</v>
      </c>
    </row>
    <row r="46" spans="1:4">
      <c r="C46" s="11" t="s">
        <v>8</v>
      </c>
      <c r="D46" s="11" t="s">
        <v>9</v>
      </c>
    </row>
    <row r="47" spans="1:4">
      <c r="C47" t="s">
        <v>198</v>
      </c>
      <c r="D47">
        <v>3.8151000000000002</v>
      </c>
    </row>
    <row r="48" spans="1:4">
      <c r="C48" t="s">
        <v>199</v>
      </c>
      <c r="D48">
        <v>0.50470000000000004</v>
      </c>
    </row>
    <row r="49" spans="3:4">
      <c r="C49" t="s">
        <v>108</v>
      </c>
      <c r="D49">
        <v>3.7530000000000001</v>
      </c>
    </row>
    <row r="50" spans="3:4">
      <c r="C50" t="s">
        <v>200</v>
      </c>
      <c r="D50">
        <v>0.35720000000000002</v>
      </c>
    </row>
    <row r="51" spans="3:4">
      <c r="C51" t="s">
        <v>118</v>
      </c>
      <c r="D51">
        <v>2.3913000000000002</v>
      </c>
    </row>
    <row r="52" spans="3:4">
      <c r="C52" t="s">
        <v>201</v>
      </c>
      <c r="D52">
        <v>2.6669999999999999E-2</v>
      </c>
    </row>
    <row r="53" spans="3:4">
      <c r="C53" t="s">
        <v>121</v>
      </c>
      <c r="D53">
        <v>2.6246999999999998</v>
      </c>
    </row>
    <row r="54" spans="3:4">
      <c r="C54" t="s">
        <v>202</v>
      </c>
      <c r="D54">
        <v>0.45119999999999999</v>
      </c>
    </row>
    <row r="55" spans="3:4">
      <c r="C55" t="s">
        <v>104</v>
      </c>
      <c r="D55">
        <v>3.5190000000000001</v>
      </c>
    </row>
    <row r="56" spans="3:4">
      <c r="C56" t="s">
        <v>111</v>
      </c>
      <c r="D56">
        <v>4.2375999999999996</v>
      </c>
    </row>
    <row r="57" spans="3:4">
      <c r="C57" t="s">
        <v>121</v>
      </c>
      <c r="D57">
        <v>1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4" customWidth="1"/>
    <col min="2" max="2" width="38.42578125" style="13" customWidth="1"/>
    <col min="3" max="5" width="10.7109375" style="13" customWidth="1"/>
    <col min="6" max="6" width="10.7109375" style="14" customWidth="1"/>
    <col min="7" max="7" width="14.7109375" style="14" customWidth="1"/>
    <col min="8" max="8" width="11.7109375" style="14" customWidth="1"/>
    <col min="9" max="9" width="14.7109375" style="14" customWidth="1"/>
    <col min="10" max="12" width="10.7109375" style="14" customWidth="1"/>
    <col min="13" max="13" width="7.5703125" style="14" customWidth="1"/>
    <col min="14" max="14" width="6.7109375" style="14" customWidth="1"/>
    <col min="15" max="15" width="7.7109375" style="14" customWidth="1"/>
    <col min="16" max="16" width="7.140625" style="14" customWidth="1"/>
    <col min="17" max="17" width="6" style="14" customWidth="1"/>
    <col min="18" max="18" width="7.85546875" style="14" customWidth="1"/>
    <col min="19" max="19" width="8.140625" style="14" customWidth="1"/>
    <col min="20" max="20" width="6.28515625" style="14" customWidth="1"/>
    <col min="21" max="21" width="8" style="14" customWidth="1"/>
    <col min="22" max="22" width="8.7109375" style="14" customWidth="1"/>
    <col min="23" max="23" width="10" style="14" customWidth="1"/>
    <col min="24" max="24" width="9.5703125" style="14" customWidth="1"/>
    <col min="25" max="25" width="6.140625" style="14" customWidth="1"/>
    <col min="26" max="27" width="5.7109375" style="14" customWidth="1"/>
    <col min="28" max="28" width="6.85546875" style="14" customWidth="1"/>
    <col min="29" max="29" width="6.42578125" style="14" customWidth="1"/>
    <col min="30" max="30" width="6.7109375" style="14" customWidth="1"/>
    <col min="31" max="31" width="7.28515625" style="14" customWidth="1"/>
    <col min="32" max="43" width="5.7109375" style="14" customWidth="1"/>
    <col min="44" max="16384" width="9.140625" style="14"/>
  </cols>
  <sheetData>
    <row r="1" spans="2:61">
      <c r="B1" s="2" t="s">
        <v>0</v>
      </c>
      <c r="C1" t="s">
        <v>195</v>
      </c>
    </row>
    <row r="2" spans="2:61">
      <c r="B2" s="2" t="s">
        <v>1</v>
      </c>
    </row>
    <row r="3" spans="2:61">
      <c r="B3" s="2" t="s">
        <v>2</v>
      </c>
      <c r="C3" t="s">
        <v>196</v>
      </c>
    </row>
    <row r="4" spans="2:61">
      <c r="B4" s="2" t="s">
        <v>3</v>
      </c>
    </row>
    <row r="6" spans="2:61" ht="26.25" customHeight="1">
      <c r="B6" s="111" t="s">
        <v>66</v>
      </c>
      <c r="C6" s="112"/>
      <c r="D6" s="112"/>
      <c r="E6" s="112"/>
      <c r="F6" s="112"/>
      <c r="G6" s="112"/>
      <c r="H6" s="112"/>
      <c r="I6" s="112"/>
      <c r="J6" s="112"/>
      <c r="K6" s="112"/>
      <c r="L6" s="113"/>
    </row>
    <row r="7" spans="2:61" ht="26.25" customHeight="1">
      <c r="B7" s="111" t="s">
        <v>96</v>
      </c>
      <c r="C7" s="112"/>
      <c r="D7" s="112"/>
      <c r="E7" s="112"/>
      <c r="F7" s="112"/>
      <c r="G7" s="112"/>
      <c r="H7" s="112"/>
      <c r="I7" s="112"/>
      <c r="J7" s="112"/>
      <c r="K7" s="112"/>
      <c r="L7" s="113"/>
      <c r="BI7" s="17"/>
    </row>
    <row r="8" spans="2:61" s="17" customFormat="1" ht="63">
      <c r="B8" s="4" t="s">
        <v>94</v>
      </c>
      <c r="C8" s="26" t="s">
        <v>47</v>
      </c>
      <c r="D8" s="26" t="s">
        <v>68</v>
      </c>
      <c r="E8" s="26" t="s">
        <v>82</v>
      </c>
      <c r="F8" s="26" t="s">
        <v>51</v>
      </c>
      <c r="G8" s="26" t="s">
        <v>185</v>
      </c>
      <c r="H8" s="26" t="s">
        <v>186</v>
      </c>
      <c r="I8" s="26" t="s">
        <v>54</v>
      </c>
      <c r="J8" s="26" t="s">
        <v>71</v>
      </c>
      <c r="K8" s="26" t="s">
        <v>55</v>
      </c>
      <c r="L8" s="34" t="s">
        <v>181</v>
      </c>
      <c r="M8" s="14"/>
      <c r="BE8" s="14"/>
      <c r="BF8" s="14"/>
    </row>
    <row r="9" spans="2:61" s="17" customFormat="1" ht="20.25">
      <c r="B9" s="18"/>
      <c r="C9" s="26"/>
      <c r="D9" s="26"/>
      <c r="E9" s="26"/>
      <c r="F9" s="26"/>
      <c r="G9" s="19" t="s">
        <v>182</v>
      </c>
      <c r="H9" s="19"/>
      <c r="I9" s="19" t="s">
        <v>6</v>
      </c>
      <c r="J9" s="19" t="s">
        <v>7</v>
      </c>
      <c r="K9" s="29" t="s">
        <v>7</v>
      </c>
      <c r="L9" s="43" t="s">
        <v>7</v>
      </c>
      <c r="BD9" s="14"/>
      <c r="BE9" s="14"/>
      <c r="BF9" s="14"/>
      <c r="BH9" s="21"/>
    </row>
    <row r="10" spans="2:61" s="21" customFormat="1" ht="18" customHeight="1">
      <c r="B10" s="20"/>
      <c r="C10" s="6" t="s">
        <v>8</v>
      </c>
      <c r="D10" s="6" t="s">
        <v>9</v>
      </c>
      <c r="E10" s="6" t="s">
        <v>57</v>
      </c>
      <c r="F10" s="6" t="s">
        <v>57</v>
      </c>
      <c r="G10" s="6" t="s">
        <v>58</v>
      </c>
      <c r="H10" s="6" t="s">
        <v>59</v>
      </c>
      <c r="I10" s="6" t="s">
        <v>60</v>
      </c>
      <c r="J10" s="6" t="s">
        <v>61</v>
      </c>
      <c r="K10" s="32" t="s">
        <v>62</v>
      </c>
      <c r="L10" s="32" t="s">
        <v>63</v>
      </c>
      <c r="BD10" s="14"/>
      <c r="BE10" s="17"/>
      <c r="BF10" s="14"/>
    </row>
    <row r="11" spans="2:61" s="21" customFormat="1" ht="18" customHeight="1">
      <c r="B11" s="22" t="s">
        <v>97</v>
      </c>
      <c r="C11" s="6"/>
      <c r="D11" s="6"/>
      <c r="E11" s="6"/>
      <c r="F11" s="6"/>
      <c r="G11" s="73">
        <v>3600</v>
      </c>
      <c r="H11" s="6"/>
      <c r="I11" s="73">
        <v>-7638.728490009501</v>
      </c>
      <c r="J11" s="23"/>
      <c r="K11" s="74">
        <v>1</v>
      </c>
      <c r="L11" s="74">
        <v>-4.0000000000000002E-4</v>
      </c>
      <c r="BD11" s="14"/>
      <c r="BE11" s="17"/>
      <c r="BF11" s="14"/>
      <c r="BH11" s="14"/>
    </row>
    <row r="12" spans="2:61">
      <c r="B12" s="77" t="s">
        <v>203</v>
      </c>
      <c r="C12" s="14"/>
      <c r="D12" s="14"/>
      <c r="E12" s="14"/>
      <c r="G12" s="79">
        <v>0</v>
      </c>
      <c r="I12" s="79">
        <v>0</v>
      </c>
      <c r="K12" s="78">
        <v>0</v>
      </c>
      <c r="L12" s="78">
        <v>0</v>
      </c>
    </row>
    <row r="13" spans="2:61">
      <c r="B13" s="77" t="s">
        <v>3216</v>
      </c>
      <c r="C13" s="14"/>
      <c r="D13" s="14"/>
      <c r="E13" s="14"/>
      <c r="G13" s="79">
        <v>0</v>
      </c>
      <c r="I13" s="79">
        <v>0</v>
      </c>
      <c r="K13" s="78">
        <v>0</v>
      </c>
      <c r="L13" s="78">
        <v>0</v>
      </c>
    </row>
    <row r="14" spans="2:61">
      <c r="B14" t="s">
        <v>249</v>
      </c>
      <c r="C14" t="s">
        <v>249</v>
      </c>
      <c r="D14" s="14"/>
      <c r="E14" t="s">
        <v>249</v>
      </c>
      <c r="F14" t="s">
        <v>249</v>
      </c>
      <c r="G14" s="75">
        <v>0</v>
      </c>
      <c r="H14" s="75">
        <v>0</v>
      </c>
      <c r="I14" s="75">
        <v>0</v>
      </c>
      <c r="J14" s="76">
        <v>0</v>
      </c>
      <c r="K14" s="76">
        <v>0</v>
      </c>
      <c r="L14" s="76">
        <v>0</v>
      </c>
    </row>
    <row r="15" spans="2:61">
      <c r="B15" s="77" t="s">
        <v>3217</v>
      </c>
      <c r="C15" s="14"/>
      <c r="D15" s="14"/>
      <c r="E15" s="14"/>
      <c r="G15" s="79">
        <v>0</v>
      </c>
      <c r="I15" s="79">
        <v>0</v>
      </c>
      <c r="K15" s="78">
        <v>0</v>
      </c>
      <c r="L15" s="78">
        <v>0</v>
      </c>
    </row>
    <row r="16" spans="2:61">
      <c r="B16" t="s">
        <v>249</v>
      </c>
      <c r="C16" t="s">
        <v>249</v>
      </c>
      <c r="D16" s="14"/>
      <c r="E16" t="s">
        <v>249</v>
      </c>
      <c r="F16" t="s">
        <v>249</v>
      </c>
      <c r="G16" s="75">
        <v>0</v>
      </c>
      <c r="H16" s="75">
        <v>0</v>
      </c>
      <c r="I16" s="75">
        <v>0</v>
      </c>
      <c r="J16" s="76">
        <v>0</v>
      </c>
      <c r="K16" s="76">
        <v>0</v>
      </c>
      <c r="L16" s="76">
        <v>0</v>
      </c>
    </row>
    <row r="17" spans="2:12">
      <c r="B17" s="77" t="s">
        <v>3218</v>
      </c>
      <c r="C17" s="14"/>
      <c r="D17" s="14"/>
      <c r="E17" s="14"/>
      <c r="G17" s="79">
        <v>0</v>
      </c>
      <c r="I17" s="79">
        <v>0</v>
      </c>
      <c r="K17" s="78">
        <v>0</v>
      </c>
      <c r="L17" s="78">
        <v>0</v>
      </c>
    </row>
    <row r="18" spans="2:12">
      <c r="B18" t="s">
        <v>249</v>
      </c>
      <c r="C18" t="s">
        <v>249</v>
      </c>
      <c r="D18" s="14"/>
      <c r="E18" t="s">
        <v>249</v>
      </c>
      <c r="F18" t="s">
        <v>249</v>
      </c>
      <c r="G18" s="75">
        <v>0</v>
      </c>
      <c r="H18" s="75">
        <v>0</v>
      </c>
      <c r="I18" s="75">
        <v>0</v>
      </c>
      <c r="J18" s="76">
        <v>0</v>
      </c>
      <c r="K18" s="76">
        <v>0</v>
      </c>
      <c r="L18" s="76">
        <v>0</v>
      </c>
    </row>
    <row r="19" spans="2:12">
      <c r="B19" s="77" t="s">
        <v>1806</v>
      </c>
      <c r="C19" s="14"/>
      <c r="D19" s="14"/>
      <c r="E19" s="14"/>
      <c r="G19" s="79">
        <v>0</v>
      </c>
      <c r="I19" s="79">
        <v>0</v>
      </c>
      <c r="K19" s="78">
        <v>0</v>
      </c>
      <c r="L19" s="78">
        <v>0</v>
      </c>
    </row>
    <row r="20" spans="2:12">
      <c r="B20" t="s">
        <v>249</v>
      </c>
      <c r="C20" t="s">
        <v>249</v>
      </c>
      <c r="D20" s="14"/>
      <c r="E20" t="s">
        <v>249</v>
      </c>
      <c r="F20" t="s">
        <v>249</v>
      </c>
      <c r="G20" s="75">
        <v>0</v>
      </c>
      <c r="H20" s="75">
        <v>0</v>
      </c>
      <c r="I20" s="75">
        <v>0</v>
      </c>
      <c r="J20" s="76">
        <v>0</v>
      </c>
      <c r="K20" s="76">
        <v>0</v>
      </c>
      <c r="L20" s="76">
        <v>0</v>
      </c>
    </row>
    <row r="21" spans="2:12">
      <c r="B21" s="77" t="s">
        <v>254</v>
      </c>
      <c r="C21" s="14"/>
      <c r="D21" s="14"/>
      <c r="E21" s="14"/>
      <c r="G21" s="79">
        <v>3600</v>
      </c>
      <c r="I21" s="79">
        <v>-7638.728490009501</v>
      </c>
      <c r="K21" s="78">
        <v>1</v>
      </c>
      <c r="L21" s="78">
        <v>-4.0000000000000002E-4</v>
      </c>
    </row>
    <row r="22" spans="2:12">
      <c r="B22" s="77" t="s">
        <v>3216</v>
      </c>
      <c r="C22" s="14"/>
      <c r="D22" s="14"/>
      <c r="E22" s="14"/>
      <c r="G22" s="79">
        <v>3600</v>
      </c>
      <c r="I22" s="79">
        <v>-7638.728490009501</v>
      </c>
      <c r="K22" s="78">
        <v>1</v>
      </c>
      <c r="L22" s="78">
        <v>-4.0000000000000002E-4</v>
      </c>
    </row>
    <row r="23" spans="2:12">
      <c r="B23" t="s">
        <v>3219</v>
      </c>
      <c r="C23" t="s">
        <v>3220</v>
      </c>
      <c r="D23" t="s">
        <v>121</v>
      </c>
      <c r="E23" t="s">
        <v>1998</v>
      </c>
      <c r="F23" t="s">
        <v>104</v>
      </c>
      <c r="G23" s="75">
        <v>-500</v>
      </c>
      <c r="H23" s="75">
        <v>83670</v>
      </c>
      <c r="I23" s="75">
        <v>-1472.17365</v>
      </c>
      <c r="J23" s="76">
        <v>0</v>
      </c>
      <c r="K23" s="76">
        <v>0.19270000000000001</v>
      </c>
      <c r="L23" s="76">
        <v>-1E-4</v>
      </c>
    </row>
    <row r="24" spans="2:12">
      <c r="B24" t="s">
        <v>3221</v>
      </c>
      <c r="C24" t="s">
        <v>3222</v>
      </c>
      <c r="D24" t="s">
        <v>121</v>
      </c>
      <c r="E24" t="s">
        <v>1998</v>
      </c>
      <c r="F24" t="s">
        <v>104</v>
      </c>
      <c r="G24" s="75">
        <v>-1100</v>
      </c>
      <c r="H24" s="75">
        <v>76800</v>
      </c>
      <c r="I24" s="75">
        <v>-2972.8512000000001</v>
      </c>
      <c r="J24" s="76">
        <v>0</v>
      </c>
      <c r="K24" s="76">
        <v>0.38919999999999999</v>
      </c>
      <c r="L24" s="76">
        <v>-1E-4</v>
      </c>
    </row>
    <row r="25" spans="2:12">
      <c r="B25" t="s">
        <v>3223</v>
      </c>
      <c r="C25" t="s">
        <v>3224</v>
      </c>
      <c r="D25" t="s">
        <v>121</v>
      </c>
      <c r="E25" t="s">
        <v>1998</v>
      </c>
      <c r="F25" t="s">
        <v>104</v>
      </c>
      <c r="G25" s="75">
        <v>-5600</v>
      </c>
      <c r="H25" s="75">
        <v>62020</v>
      </c>
      <c r="I25" s="75">
        <v>-12221.90928</v>
      </c>
      <c r="J25" s="76">
        <v>0</v>
      </c>
      <c r="K25" s="76">
        <v>1.6</v>
      </c>
      <c r="L25" s="76">
        <v>-5.9999999999999995E-4</v>
      </c>
    </row>
    <row r="26" spans="2:12">
      <c r="B26" t="s">
        <v>3225</v>
      </c>
      <c r="C26" t="s">
        <v>3226</v>
      </c>
      <c r="D26" t="s">
        <v>121</v>
      </c>
      <c r="E26" t="s">
        <v>1998</v>
      </c>
      <c r="F26" t="s">
        <v>104</v>
      </c>
      <c r="G26" s="75">
        <v>-5400</v>
      </c>
      <c r="H26" s="75">
        <v>4.9999999999999998E-8</v>
      </c>
      <c r="I26" s="75">
        <v>-9.5012999999999999E-9</v>
      </c>
      <c r="J26" s="76">
        <v>0</v>
      </c>
      <c r="K26" s="76">
        <v>0</v>
      </c>
      <c r="L26" s="76">
        <v>0</v>
      </c>
    </row>
    <row r="27" spans="2:12">
      <c r="B27" t="s">
        <v>3227</v>
      </c>
      <c r="C27" t="s">
        <v>3228</v>
      </c>
      <c r="D27" t="s">
        <v>121</v>
      </c>
      <c r="E27" t="s">
        <v>1998</v>
      </c>
      <c r="F27" t="s">
        <v>104</v>
      </c>
      <c r="G27" s="75">
        <v>10000</v>
      </c>
      <c r="H27" s="75">
        <v>3021</v>
      </c>
      <c r="I27" s="75">
        <v>1063.0898999999999</v>
      </c>
      <c r="J27" s="76">
        <v>0</v>
      </c>
      <c r="K27" s="76">
        <v>-0.13919999999999999</v>
      </c>
      <c r="L27" s="76">
        <v>1E-4</v>
      </c>
    </row>
    <row r="28" spans="2:12">
      <c r="B28" t="s">
        <v>3229</v>
      </c>
      <c r="C28" t="s">
        <v>3230</v>
      </c>
      <c r="D28" t="s">
        <v>121</v>
      </c>
      <c r="E28" t="s">
        <v>1998</v>
      </c>
      <c r="F28" t="s">
        <v>104</v>
      </c>
      <c r="G28" s="75">
        <v>18800</v>
      </c>
      <c r="H28" s="75">
        <v>16510</v>
      </c>
      <c r="I28" s="75">
        <v>10922.55372</v>
      </c>
      <c r="J28" s="76">
        <v>0</v>
      </c>
      <c r="K28" s="76">
        <v>-1.4298999999999999</v>
      </c>
      <c r="L28" s="76">
        <v>5.0000000000000001E-4</v>
      </c>
    </row>
    <row r="29" spans="2:12">
      <c r="B29" t="s">
        <v>3231</v>
      </c>
      <c r="C29" t="s">
        <v>3232</v>
      </c>
      <c r="D29" t="s">
        <v>121</v>
      </c>
      <c r="E29" t="s">
        <v>1998</v>
      </c>
      <c r="F29" t="s">
        <v>104</v>
      </c>
      <c r="G29" s="75">
        <v>-12600</v>
      </c>
      <c r="H29" s="75">
        <v>6670</v>
      </c>
      <c r="I29" s="75">
        <v>-2957.4379800000002</v>
      </c>
      <c r="J29" s="76">
        <v>0</v>
      </c>
      <c r="K29" s="76">
        <v>0.38719999999999999</v>
      </c>
      <c r="L29" s="76">
        <v>-1E-4</v>
      </c>
    </row>
    <row r="30" spans="2:12">
      <c r="B30" s="77" t="s">
        <v>3233</v>
      </c>
      <c r="C30" s="14"/>
      <c r="D30" s="14"/>
      <c r="E30" s="14"/>
      <c r="G30" s="79">
        <v>0</v>
      </c>
      <c r="I30" s="79">
        <v>0</v>
      </c>
      <c r="K30" s="78">
        <v>0</v>
      </c>
      <c r="L30" s="78">
        <v>0</v>
      </c>
    </row>
    <row r="31" spans="2:12">
      <c r="B31" t="s">
        <v>249</v>
      </c>
      <c r="C31" t="s">
        <v>249</v>
      </c>
      <c r="D31" s="14"/>
      <c r="E31" t="s">
        <v>249</v>
      </c>
      <c r="F31" t="s">
        <v>249</v>
      </c>
      <c r="G31" s="75">
        <v>0</v>
      </c>
      <c r="H31" s="75">
        <v>0</v>
      </c>
      <c r="I31" s="75">
        <v>0</v>
      </c>
      <c r="J31" s="76">
        <v>0</v>
      </c>
      <c r="K31" s="76">
        <v>0</v>
      </c>
      <c r="L31" s="76">
        <v>0</v>
      </c>
    </row>
    <row r="32" spans="2:12">
      <c r="B32" s="77" t="s">
        <v>3218</v>
      </c>
      <c r="C32" s="14"/>
      <c r="D32" s="14"/>
      <c r="E32" s="14"/>
      <c r="G32" s="79">
        <v>0</v>
      </c>
      <c r="I32" s="79">
        <v>0</v>
      </c>
      <c r="K32" s="78">
        <v>0</v>
      </c>
      <c r="L32" s="78">
        <v>0</v>
      </c>
    </row>
    <row r="33" spans="2:12">
      <c r="B33" t="s">
        <v>249</v>
      </c>
      <c r="C33" t="s">
        <v>249</v>
      </c>
      <c r="D33" s="14"/>
      <c r="E33" t="s">
        <v>249</v>
      </c>
      <c r="F33" t="s">
        <v>249</v>
      </c>
      <c r="G33" s="75">
        <v>0</v>
      </c>
      <c r="H33" s="75">
        <v>0</v>
      </c>
      <c r="I33" s="75">
        <v>0</v>
      </c>
      <c r="J33" s="76">
        <v>0</v>
      </c>
      <c r="K33" s="76">
        <v>0</v>
      </c>
      <c r="L33" s="76">
        <v>0</v>
      </c>
    </row>
    <row r="34" spans="2:12">
      <c r="B34" s="77" t="s">
        <v>3234</v>
      </c>
      <c r="C34" s="14"/>
      <c r="D34" s="14"/>
      <c r="E34" s="14"/>
      <c r="G34" s="79">
        <v>0</v>
      </c>
      <c r="I34" s="79">
        <v>0</v>
      </c>
      <c r="K34" s="78">
        <v>0</v>
      </c>
      <c r="L34" s="78">
        <v>0</v>
      </c>
    </row>
    <row r="35" spans="2:12">
      <c r="B35" t="s">
        <v>249</v>
      </c>
      <c r="C35" t="s">
        <v>249</v>
      </c>
      <c r="D35" s="14"/>
      <c r="E35" t="s">
        <v>249</v>
      </c>
      <c r="F35" t="s">
        <v>249</v>
      </c>
      <c r="G35" s="75">
        <v>0</v>
      </c>
      <c r="H35" s="75">
        <v>0</v>
      </c>
      <c r="I35" s="75">
        <v>0</v>
      </c>
      <c r="J35" s="76">
        <v>0</v>
      </c>
      <c r="K35" s="76">
        <v>0</v>
      </c>
      <c r="L35" s="76">
        <v>0</v>
      </c>
    </row>
    <row r="36" spans="2:12">
      <c r="B36" s="77" t="s">
        <v>1806</v>
      </c>
      <c r="C36" s="14"/>
      <c r="D36" s="14"/>
      <c r="E36" s="14"/>
      <c r="G36" s="79">
        <v>0</v>
      </c>
      <c r="I36" s="79">
        <v>0</v>
      </c>
      <c r="K36" s="78">
        <v>0</v>
      </c>
      <c r="L36" s="78">
        <v>0</v>
      </c>
    </row>
    <row r="37" spans="2:12">
      <c r="B37" t="s">
        <v>249</v>
      </c>
      <c r="C37" t="s">
        <v>249</v>
      </c>
      <c r="D37" s="14"/>
      <c r="E37" t="s">
        <v>249</v>
      </c>
      <c r="F37" t="s">
        <v>249</v>
      </c>
      <c r="G37" s="75">
        <v>0</v>
      </c>
      <c r="H37" s="75">
        <v>0</v>
      </c>
      <c r="I37" s="75">
        <v>0</v>
      </c>
      <c r="J37" s="76">
        <v>0</v>
      </c>
      <c r="K37" s="76">
        <v>0</v>
      </c>
      <c r="L37" s="76">
        <v>0</v>
      </c>
    </row>
    <row r="38" spans="2:12">
      <c r="B38" t="s">
        <v>256</v>
      </c>
      <c r="C38" s="14"/>
      <c r="D38" s="14"/>
      <c r="E38" s="14"/>
    </row>
    <row r="39" spans="2:12">
      <c r="B39" t="s">
        <v>383</v>
      </c>
      <c r="C39" s="14"/>
      <c r="D39" s="14"/>
      <c r="E39" s="14"/>
    </row>
    <row r="40" spans="2:12">
      <c r="B40" t="s">
        <v>384</v>
      </c>
      <c r="C40" s="14"/>
      <c r="D40" s="14"/>
      <c r="E40" s="14"/>
    </row>
    <row r="41" spans="2:12">
      <c r="B41" t="s">
        <v>385</v>
      </c>
      <c r="C41" s="14"/>
      <c r="D41" s="14"/>
      <c r="E41" s="14"/>
    </row>
    <row r="42" spans="2:12">
      <c r="C42" s="14"/>
      <c r="D42" s="14"/>
      <c r="E42" s="14"/>
    </row>
    <row r="43" spans="2:12">
      <c r="C43" s="14"/>
      <c r="D43" s="14"/>
      <c r="E43" s="14"/>
    </row>
    <row r="44" spans="2:12">
      <c r="C44" s="14"/>
      <c r="D44" s="14"/>
      <c r="E44" s="14"/>
    </row>
    <row r="45" spans="2:12">
      <c r="C45" s="14"/>
      <c r="D45" s="14"/>
      <c r="E45" s="14"/>
    </row>
    <row r="46" spans="2:12">
      <c r="C46" s="14"/>
      <c r="D46" s="14"/>
      <c r="E46" s="14"/>
    </row>
    <row r="47" spans="2:12">
      <c r="C47" s="14"/>
      <c r="D47" s="14"/>
      <c r="E47" s="14"/>
    </row>
    <row r="48" spans="2:12">
      <c r="C48" s="14"/>
      <c r="D48" s="14"/>
      <c r="E48" s="14"/>
    </row>
    <row r="49" spans="3:5">
      <c r="C49" s="14"/>
      <c r="D49" s="14"/>
      <c r="E49" s="14"/>
    </row>
    <row r="50" spans="3:5">
      <c r="C50" s="14"/>
      <c r="D50" s="14"/>
      <c r="E50" s="14"/>
    </row>
    <row r="51" spans="3:5">
      <c r="C51" s="14"/>
      <c r="D51" s="14"/>
      <c r="E51" s="14"/>
    </row>
    <row r="52" spans="3:5">
      <c r="C52" s="14"/>
      <c r="D52" s="14"/>
      <c r="E52" s="14"/>
    </row>
    <row r="53" spans="3:5">
      <c r="C53" s="14"/>
      <c r="D53" s="14"/>
      <c r="E53" s="14"/>
    </row>
    <row r="54" spans="3:5">
      <c r="C54" s="14"/>
      <c r="D54" s="14"/>
      <c r="E54" s="14"/>
    </row>
    <row r="55" spans="3:5">
      <c r="C55" s="14"/>
      <c r="D55" s="14"/>
      <c r="E55" s="14"/>
    </row>
    <row r="56" spans="3:5">
      <c r="C56" s="14"/>
      <c r="D56" s="14"/>
      <c r="E56" s="14"/>
    </row>
    <row r="57" spans="3:5">
      <c r="C57" s="14"/>
      <c r="D57" s="14"/>
      <c r="E57" s="14"/>
    </row>
    <row r="58" spans="3:5">
      <c r="C58" s="14"/>
      <c r="D58" s="14"/>
      <c r="E58" s="14"/>
    </row>
    <row r="59" spans="3:5">
      <c r="C59" s="14"/>
      <c r="D59" s="14"/>
      <c r="E59" s="14"/>
    </row>
    <row r="60" spans="3:5">
      <c r="C60" s="14"/>
      <c r="D60" s="14"/>
      <c r="E60" s="14"/>
    </row>
    <row r="61" spans="3:5">
      <c r="C61" s="14"/>
      <c r="D61" s="14"/>
      <c r="E61" s="14"/>
    </row>
    <row r="62" spans="3:5">
      <c r="C62" s="14"/>
      <c r="D62" s="14"/>
      <c r="E62" s="14"/>
    </row>
    <row r="63" spans="3:5">
      <c r="C63" s="14"/>
      <c r="D63" s="14"/>
      <c r="E63" s="14"/>
    </row>
    <row r="64" spans="3:5">
      <c r="C64" s="14"/>
      <c r="D64" s="14"/>
      <c r="E64" s="14"/>
    </row>
    <row r="65" spans="3:5">
      <c r="C65" s="14"/>
      <c r="D65" s="14"/>
      <c r="E65" s="14"/>
    </row>
    <row r="66" spans="3:5">
      <c r="C66" s="14"/>
      <c r="D66" s="14"/>
      <c r="E66" s="14"/>
    </row>
    <row r="67" spans="3:5">
      <c r="C67" s="14"/>
      <c r="D67" s="14"/>
      <c r="E67" s="14"/>
    </row>
    <row r="68" spans="3:5">
      <c r="C68" s="14"/>
      <c r="D68" s="14"/>
      <c r="E68" s="14"/>
    </row>
    <row r="69" spans="3:5">
      <c r="C69" s="14"/>
      <c r="D69" s="14"/>
      <c r="E69" s="14"/>
    </row>
    <row r="70" spans="3:5">
      <c r="C70" s="14"/>
      <c r="D70" s="14"/>
      <c r="E70" s="14"/>
    </row>
    <row r="71" spans="3:5">
      <c r="C71" s="14"/>
      <c r="D71" s="14"/>
      <c r="E71" s="14"/>
    </row>
    <row r="72" spans="3:5">
      <c r="C72" s="14"/>
      <c r="D72" s="14"/>
      <c r="E72" s="14"/>
    </row>
    <row r="73" spans="3:5">
      <c r="C73" s="14"/>
      <c r="D73" s="14"/>
      <c r="E73" s="14"/>
    </row>
    <row r="74" spans="3:5">
      <c r="C74" s="14"/>
      <c r="D74" s="14"/>
      <c r="E74" s="14"/>
    </row>
    <row r="75" spans="3:5">
      <c r="C75" s="14"/>
      <c r="D75" s="14"/>
      <c r="E75" s="14"/>
    </row>
    <row r="76" spans="3:5">
      <c r="C76" s="14"/>
      <c r="D76" s="14"/>
      <c r="E76" s="14"/>
    </row>
    <row r="77" spans="3:5">
      <c r="C77" s="14"/>
      <c r="D77" s="14"/>
      <c r="E77" s="14"/>
    </row>
    <row r="78" spans="3:5">
      <c r="C78" s="14"/>
      <c r="D78" s="14"/>
      <c r="E78" s="14"/>
    </row>
    <row r="79" spans="3:5">
      <c r="C79" s="14"/>
      <c r="D79" s="14"/>
      <c r="E79" s="14"/>
    </row>
    <row r="80" spans="3:5">
      <c r="C80" s="14"/>
      <c r="D80" s="14"/>
      <c r="E80" s="14"/>
    </row>
    <row r="81" spans="3:5">
      <c r="C81" s="14"/>
      <c r="D81" s="14"/>
      <c r="E81" s="14"/>
    </row>
    <row r="82" spans="3:5">
      <c r="C82" s="14"/>
      <c r="D82" s="14"/>
      <c r="E82" s="14"/>
    </row>
    <row r="83" spans="3:5">
      <c r="C83" s="14"/>
      <c r="D83" s="14"/>
      <c r="E83" s="14"/>
    </row>
    <row r="84" spans="3:5">
      <c r="C84" s="14"/>
      <c r="D84" s="14"/>
      <c r="E84" s="14"/>
    </row>
    <row r="85" spans="3:5">
      <c r="C85" s="14"/>
      <c r="D85" s="14"/>
      <c r="E85" s="14"/>
    </row>
    <row r="86" spans="3:5">
      <c r="C86" s="14"/>
      <c r="D86" s="14"/>
      <c r="E86" s="14"/>
    </row>
    <row r="87" spans="3:5">
      <c r="C87" s="14"/>
      <c r="D87" s="14"/>
      <c r="E87" s="14"/>
    </row>
    <row r="88" spans="3:5">
      <c r="C88" s="14"/>
      <c r="D88" s="14"/>
      <c r="E88" s="14"/>
    </row>
    <row r="89" spans="3:5">
      <c r="C89" s="14"/>
      <c r="D89" s="14"/>
      <c r="E89" s="14"/>
    </row>
    <row r="90" spans="3:5">
      <c r="C90" s="14"/>
      <c r="D90" s="14"/>
      <c r="E90" s="14"/>
    </row>
    <row r="91" spans="3:5">
      <c r="C91" s="14"/>
      <c r="D91" s="14"/>
      <c r="E91" s="14"/>
    </row>
    <row r="92" spans="3:5">
      <c r="C92" s="14"/>
      <c r="D92" s="14"/>
      <c r="E92" s="14"/>
    </row>
    <row r="93" spans="3:5">
      <c r="C93" s="14"/>
      <c r="D93" s="14"/>
      <c r="E93" s="14"/>
    </row>
    <row r="94" spans="3:5">
      <c r="C94" s="14"/>
      <c r="D94" s="14"/>
      <c r="E94" s="14"/>
    </row>
    <row r="95" spans="3:5">
      <c r="C95" s="14"/>
      <c r="D95" s="14"/>
      <c r="E95" s="14"/>
    </row>
    <row r="96" spans="3:5">
      <c r="C96" s="14"/>
      <c r="D96" s="14"/>
      <c r="E96" s="14"/>
    </row>
    <row r="97" spans="3:5">
      <c r="C97" s="14"/>
      <c r="D97" s="14"/>
      <c r="E97" s="14"/>
    </row>
    <row r="98" spans="3:5">
      <c r="C98" s="14"/>
      <c r="D98" s="14"/>
      <c r="E98" s="14"/>
    </row>
    <row r="99" spans="3:5">
      <c r="C99" s="14"/>
      <c r="D99" s="14"/>
      <c r="E99" s="14"/>
    </row>
    <row r="100" spans="3:5">
      <c r="C100" s="14"/>
      <c r="D100" s="14"/>
      <c r="E100" s="14"/>
    </row>
    <row r="101" spans="3:5">
      <c r="C101" s="14"/>
      <c r="D101" s="14"/>
      <c r="E101" s="14"/>
    </row>
    <row r="102" spans="3:5">
      <c r="C102" s="14"/>
      <c r="D102" s="14"/>
      <c r="E102" s="14"/>
    </row>
    <row r="103" spans="3:5">
      <c r="C103" s="14"/>
      <c r="D103" s="14"/>
      <c r="E103" s="14"/>
    </row>
    <row r="104" spans="3:5">
      <c r="C104" s="14"/>
      <c r="D104" s="14"/>
      <c r="E104" s="14"/>
    </row>
    <row r="105" spans="3:5">
      <c r="C105" s="14"/>
      <c r="D105" s="14"/>
      <c r="E105" s="14"/>
    </row>
    <row r="106" spans="3:5">
      <c r="C106" s="14"/>
      <c r="D106" s="14"/>
      <c r="E106" s="14"/>
    </row>
    <row r="107" spans="3:5">
      <c r="C107" s="14"/>
      <c r="D107" s="14"/>
      <c r="E107" s="14"/>
    </row>
    <row r="108" spans="3:5">
      <c r="C108" s="14"/>
      <c r="D108" s="14"/>
      <c r="E108" s="14"/>
    </row>
    <row r="109" spans="3:5">
      <c r="C109" s="14"/>
      <c r="D109" s="14"/>
      <c r="E109" s="14"/>
    </row>
    <row r="110" spans="3:5">
      <c r="C110" s="14"/>
      <c r="D110" s="14"/>
      <c r="E110" s="14"/>
    </row>
    <row r="111" spans="3:5">
      <c r="C111" s="14"/>
      <c r="D111" s="14"/>
      <c r="E111" s="14"/>
    </row>
    <row r="112" spans="3:5">
      <c r="C112" s="14"/>
      <c r="D112" s="14"/>
      <c r="E112" s="14"/>
    </row>
    <row r="113" spans="3:5">
      <c r="C113" s="14"/>
      <c r="D113" s="14"/>
      <c r="E113" s="14"/>
    </row>
    <row r="114" spans="3:5">
      <c r="C114" s="14"/>
      <c r="D114" s="14"/>
      <c r="E114" s="14"/>
    </row>
    <row r="115" spans="3:5">
      <c r="C115" s="14"/>
      <c r="D115" s="14"/>
      <c r="E115" s="14"/>
    </row>
    <row r="116" spans="3:5">
      <c r="C116" s="14"/>
      <c r="D116" s="14"/>
      <c r="E116" s="14"/>
    </row>
    <row r="117" spans="3:5">
      <c r="C117" s="14"/>
      <c r="D117" s="14"/>
      <c r="E117" s="14"/>
    </row>
    <row r="118" spans="3:5">
      <c r="C118" s="14"/>
      <c r="D118" s="14"/>
      <c r="E118" s="14"/>
    </row>
    <row r="119" spans="3:5">
      <c r="C119" s="14"/>
      <c r="D119" s="14"/>
      <c r="E119" s="14"/>
    </row>
    <row r="120" spans="3:5">
      <c r="C120" s="14"/>
      <c r="D120" s="14"/>
      <c r="E120" s="14"/>
    </row>
    <row r="121" spans="3:5">
      <c r="C121" s="14"/>
      <c r="D121" s="14"/>
      <c r="E121" s="14"/>
    </row>
    <row r="122" spans="3:5">
      <c r="C122" s="14"/>
      <c r="D122" s="14"/>
      <c r="E122" s="14"/>
    </row>
    <row r="123" spans="3:5">
      <c r="C123" s="14"/>
      <c r="D123" s="14"/>
      <c r="E123" s="14"/>
    </row>
    <row r="124" spans="3:5">
      <c r="C124" s="14"/>
      <c r="D124" s="14"/>
      <c r="E124" s="14"/>
    </row>
    <row r="125" spans="3:5">
      <c r="C125" s="14"/>
      <c r="D125" s="14"/>
      <c r="E125" s="14"/>
    </row>
    <row r="126" spans="3:5">
      <c r="C126" s="14"/>
      <c r="D126" s="14"/>
      <c r="E126" s="14"/>
    </row>
    <row r="127" spans="3:5">
      <c r="C127" s="14"/>
      <c r="D127" s="14"/>
      <c r="E127" s="14"/>
    </row>
    <row r="128" spans="3:5">
      <c r="C128" s="14"/>
      <c r="D128" s="14"/>
      <c r="E128" s="14"/>
    </row>
    <row r="129" spans="3:5">
      <c r="C129" s="14"/>
      <c r="D129" s="14"/>
      <c r="E129" s="14"/>
    </row>
    <row r="130" spans="3:5">
      <c r="C130" s="14"/>
      <c r="D130" s="14"/>
      <c r="E130" s="14"/>
    </row>
    <row r="131" spans="3:5">
      <c r="C131" s="14"/>
      <c r="D131" s="14"/>
      <c r="E131" s="14"/>
    </row>
    <row r="132" spans="3:5">
      <c r="C132" s="14"/>
      <c r="D132" s="14"/>
      <c r="E132" s="14"/>
    </row>
    <row r="133" spans="3:5">
      <c r="C133" s="14"/>
      <c r="D133" s="14"/>
      <c r="E133" s="14"/>
    </row>
    <row r="134" spans="3:5">
      <c r="C134" s="14"/>
      <c r="D134" s="14"/>
      <c r="E134" s="14"/>
    </row>
    <row r="135" spans="3:5">
      <c r="C135" s="14"/>
      <c r="D135" s="14"/>
      <c r="E135" s="14"/>
    </row>
    <row r="136" spans="3:5">
      <c r="C136" s="14"/>
      <c r="D136" s="14"/>
      <c r="E136" s="14"/>
    </row>
    <row r="137" spans="3:5">
      <c r="C137" s="14"/>
      <c r="D137" s="14"/>
      <c r="E137" s="14"/>
    </row>
    <row r="138" spans="3:5">
      <c r="C138" s="14"/>
      <c r="D138" s="14"/>
      <c r="E138" s="14"/>
    </row>
    <row r="139" spans="3:5">
      <c r="C139" s="14"/>
      <c r="D139" s="14"/>
      <c r="E139" s="14"/>
    </row>
    <row r="140" spans="3:5">
      <c r="C140" s="14"/>
      <c r="D140" s="14"/>
      <c r="E140" s="14"/>
    </row>
    <row r="141" spans="3:5">
      <c r="C141" s="14"/>
      <c r="D141" s="14"/>
      <c r="E141" s="14"/>
    </row>
    <row r="142" spans="3:5">
      <c r="C142" s="14"/>
      <c r="D142" s="14"/>
      <c r="E142" s="14"/>
    </row>
    <row r="143" spans="3:5">
      <c r="C143" s="14"/>
      <c r="D143" s="14"/>
      <c r="E143" s="14"/>
    </row>
    <row r="144" spans="3:5">
      <c r="C144" s="14"/>
      <c r="D144" s="14"/>
      <c r="E144" s="14"/>
    </row>
    <row r="145" spans="3:5">
      <c r="C145" s="14"/>
      <c r="D145" s="14"/>
      <c r="E145" s="14"/>
    </row>
    <row r="146" spans="3:5">
      <c r="C146" s="14"/>
      <c r="D146" s="14"/>
      <c r="E146" s="14"/>
    </row>
    <row r="147" spans="3:5">
      <c r="C147" s="14"/>
      <c r="D147" s="14"/>
      <c r="E147" s="14"/>
    </row>
    <row r="148" spans="3:5">
      <c r="C148" s="14"/>
      <c r="D148" s="14"/>
      <c r="E148" s="14"/>
    </row>
    <row r="149" spans="3:5">
      <c r="C149" s="14"/>
      <c r="D149" s="14"/>
      <c r="E149" s="14"/>
    </row>
    <row r="150" spans="3:5">
      <c r="C150" s="14"/>
      <c r="D150" s="14"/>
      <c r="E150" s="14"/>
    </row>
    <row r="151" spans="3:5">
      <c r="C151" s="14"/>
      <c r="D151" s="14"/>
      <c r="E151" s="14"/>
    </row>
    <row r="152" spans="3:5">
      <c r="C152" s="14"/>
      <c r="D152" s="14"/>
      <c r="E152" s="14"/>
    </row>
    <row r="153" spans="3:5">
      <c r="C153" s="14"/>
      <c r="D153" s="14"/>
      <c r="E153" s="14"/>
    </row>
    <row r="154" spans="3:5">
      <c r="C154" s="14"/>
      <c r="D154" s="14"/>
      <c r="E154" s="14"/>
    </row>
    <row r="155" spans="3:5">
      <c r="C155" s="14"/>
      <c r="D155" s="14"/>
      <c r="E155" s="14"/>
    </row>
    <row r="156" spans="3:5">
      <c r="C156" s="14"/>
      <c r="D156" s="14"/>
      <c r="E156" s="14"/>
    </row>
    <row r="157" spans="3:5">
      <c r="C157" s="14"/>
      <c r="D157" s="14"/>
      <c r="E157" s="14"/>
    </row>
    <row r="158" spans="3:5">
      <c r="C158" s="14"/>
      <c r="D158" s="14"/>
      <c r="E158" s="14"/>
    </row>
    <row r="159" spans="3:5">
      <c r="C159" s="14"/>
      <c r="D159" s="14"/>
      <c r="E159" s="14"/>
    </row>
    <row r="160" spans="3:5">
      <c r="C160" s="14"/>
      <c r="D160" s="14"/>
      <c r="E160" s="14"/>
    </row>
    <row r="161" spans="3:5">
      <c r="C161" s="14"/>
      <c r="D161" s="14"/>
      <c r="E161" s="14"/>
    </row>
    <row r="162" spans="3:5">
      <c r="C162" s="14"/>
      <c r="D162" s="14"/>
      <c r="E162" s="14"/>
    </row>
    <row r="163" spans="3:5">
      <c r="C163" s="14"/>
      <c r="D163" s="14"/>
      <c r="E163" s="14"/>
    </row>
    <row r="164" spans="3:5">
      <c r="C164" s="14"/>
      <c r="D164" s="14"/>
      <c r="E164" s="14"/>
    </row>
    <row r="165" spans="3:5">
      <c r="C165" s="14"/>
      <c r="D165" s="14"/>
      <c r="E165" s="14"/>
    </row>
    <row r="166" spans="3:5">
      <c r="C166" s="14"/>
      <c r="D166" s="14"/>
      <c r="E166" s="14"/>
    </row>
    <row r="167" spans="3:5">
      <c r="C167" s="14"/>
      <c r="D167" s="14"/>
      <c r="E167" s="14"/>
    </row>
    <row r="168" spans="3:5">
      <c r="C168" s="14"/>
      <c r="D168" s="14"/>
      <c r="E168" s="14"/>
    </row>
    <row r="169" spans="3:5">
      <c r="C169" s="14"/>
      <c r="D169" s="14"/>
      <c r="E169" s="14"/>
    </row>
    <row r="170" spans="3:5">
      <c r="C170" s="14"/>
      <c r="D170" s="14"/>
      <c r="E170" s="14"/>
    </row>
    <row r="171" spans="3:5">
      <c r="C171" s="14"/>
      <c r="D171" s="14"/>
      <c r="E171" s="14"/>
    </row>
    <row r="172" spans="3:5">
      <c r="C172" s="14"/>
      <c r="D172" s="14"/>
      <c r="E172" s="14"/>
    </row>
    <row r="173" spans="3:5">
      <c r="C173" s="14"/>
      <c r="D173" s="14"/>
      <c r="E173" s="14"/>
    </row>
    <row r="174" spans="3:5">
      <c r="C174" s="14"/>
      <c r="D174" s="14"/>
      <c r="E174" s="14"/>
    </row>
    <row r="175" spans="3:5">
      <c r="C175" s="14"/>
      <c r="D175" s="14"/>
      <c r="E175" s="14"/>
    </row>
    <row r="176" spans="3:5">
      <c r="C176" s="14"/>
      <c r="D176" s="14"/>
      <c r="E176" s="14"/>
    </row>
    <row r="177" spans="3:5">
      <c r="C177" s="14"/>
      <c r="D177" s="14"/>
      <c r="E177" s="14"/>
    </row>
    <row r="178" spans="3:5">
      <c r="C178" s="14"/>
      <c r="D178" s="14"/>
      <c r="E178" s="14"/>
    </row>
    <row r="179" spans="3:5">
      <c r="C179" s="14"/>
      <c r="D179" s="14"/>
      <c r="E179" s="14"/>
    </row>
    <row r="180" spans="3:5">
      <c r="C180" s="14"/>
      <c r="D180" s="14"/>
      <c r="E180" s="14"/>
    </row>
    <row r="181" spans="3:5">
      <c r="C181" s="14"/>
      <c r="D181" s="14"/>
      <c r="E181" s="14"/>
    </row>
    <row r="182" spans="3:5">
      <c r="C182" s="14"/>
      <c r="D182" s="14"/>
      <c r="E182" s="14"/>
    </row>
    <row r="183" spans="3:5">
      <c r="C183" s="14"/>
      <c r="D183" s="14"/>
      <c r="E183" s="14"/>
    </row>
    <row r="184" spans="3:5">
      <c r="C184" s="14"/>
      <c r="D184" s="14"/>
      <c r="E184" s="14"/>
    </row>
    <row r="185" spans="3:5">
      <c r="C185" s="14"/>
      <c r="D185" s="14"/>
      <c r="E185" s="14"/>
    </row>
    <row r="186" spans="3:5">
      <c r="C186" s="14"/>
      <c r="D186" s="14"/>
      <c r="E186" s="14"/>
    </row>
    <row r="187" spans="3:5">
      <c r="C187" s="14"/>
      <c r="D187" s="14"/>
      <c r="E187" s="14"/>
    </row>
    <row r="188" spans="3:5">
      <c r="C188" s="14"/>
      <c r="D188" s="14"/>
      <c r="E188" s="14"/>
    </row>
    <row r="189" spans="3:5">
      <c r="C189" s="14"/>
      <c r="D189" s="14"/>
      <c r="E189" s="14"/>
    </row>
    <row r="190" spans="3:5">
      <c r="C190" s="14"/>
      <c r="D190" s="14"/>
      <c r="E190" s="14"/>
    </row>
    <row r="191" spans="3:5">
      <c r="C191" s="14"/>
      <c r="D191" s="14"/>
      <c r="E191" s="14"/>
    </row>
    <row r="192" spans="3:5">
      <c r="C192" s="14"/>
      <c r="D192" s="14"/>
      <c r="E192" s="14"/>
    </row>
    <row r="193" spans="3:5">
      <c r="C193" s="14"/>
      <c r="D193" s="14"/>
      <c r="E193" s="14"/>
    </row>
    <row r="194" spans="3:5">
      <c r="C194" s="14"/>
      <c r="D194" s="14"/>
      <c r="E194" s="14"/>
    </row>
    <row r="195" spans="3:5">
      <c r="C195" s="14"/>
      <c r="D195" s="14"/>
      <c r="E195" s="14"/>
    </row>
    <row r="196" spans="3:5">
      <c r="C196" s="14"/>
      <c r="D196" s="14"/>
      <c r="E196" s="14"/>
    </row>
    <row r="197" spans="3:5">
      <c r="C197" s="14"/>
      <c r="D197" s="14"/>
      <c r="E197" s="14"/>
    </row>
    <row r="198" spans="3:5">
      <c r="C198" s="14"/>
      <c r="D198" s="14"/>
      <c r="E198" s="14"/>
    </row>
    <row r="199" spans="3:5">
      <c r="C199" s="14"/>
      <c r="D199" s="14"/>
      <c r="E199" s="14"/>
    </row>
    <row r="200" spans="3:5">
      <c r="C200" s="14"/>
      <c r="D200" s="14"/>
      <c r="E200" s="14"/>
    </row>
    <row r="201" spans="3:5">
      <c r="C201" s="14"/>
      <c r="D201" s="14"/>
      <c r="E201" s="14"/>
    </row>
    <row r="202" spans="3:5">
      <c r="C202" s="14"/>
      <c r="D202" s="14"/>
      <c r="E202" s="14"/>
    </row>
    <row r="203" spans="3:5">
      <c r="C203" s="14"/>
      <c r="D203" s="14"/>
      <c r="E203" s="14"/>
    </row>
    <row r="204" spans="3:5">
      <c r="C204" s="14"/>
      <c r="D204" s="14"/>
      <c r="E204" s="14"/>
    </row>
    <row r="205" spans="3:5">
      <c r="C205" s="14"/>
      <c r="D205" s="14"/>
      <c r="E205" s="14"/>
    </row>
    <row r="206" spans="3:5">
      <c r="C206" s="14"/>
      <c r="D206" s="14"/>
      <c r="E206" s="14"/>
    </row>
    <row r="207" spans="3:5">
      <c r="C207" s="14"/>
      <c r="D207" s="14"/>
      <c r="E207" s="14"/>
    </row>
    <row r="208" spans="3:5">
      <c r="C208" s="14"/>
      <c r="D208" s="14"/>
      <c r="E208" s="14"/>
    </row>
    <row r="209" spans="3:5">
      <c r="C209" s="14"/>
      <c r="D209" s="14"/>
      <c r="E209" s="14"/>
    </row>
    <row r="210" spans="3:5">
      <c r="C210" s="14"/>
      <c r="D210" s="14"/>
      <c r="E210" s="14"/>
    </row>
    <row r="211" spans="3:5">
      <c r="C211" s="14"/>
      <c r="D211" s="14"/>
      <c r="E211" s="14"/>
    </row>
    <row r="212" spans="3:5">
      <c r="C212" s="14"/>
      <c r="D212" s="14"/>
      <c r="E212" s="14"/>
    </row>
    <row r="213" spans="3:5">
      <c r="C213" s="14"/>
      <c r="D213" s="14"/>
      <c r="E213" s="14"/>
    </row>
    <row r="214" spans="3:5">
      <c r="C214" s="14"/>
      <c r="D214" s="14"/>
      <c r="E214" s="14"/>
    </row>
    <row r="215" spans="3:5">
      <c r="C215" s="14"/>
      <c r="D215" s="14"/>
      <c r="E215" s="14"/>
    </row>
    <row r="216" spans="3:5">
      <c r="C216" s="14"/>
      <c r="D216" s="14"/>
      <c r="E216" s="14"/>
    </row>
    <row r="217" spans="3:5">
      <c r="C217" s="14"/>
      <c r="D217" s="14"/>
      <c r="E217" s="14"/>
    </row>
    <row r="218" spans="3:5">
      <c r="C218" s="14"/>
      <c r="D218" s="14"/>
      <c r="E218" s="14"/>
    </row>
    <row r="219" spans="3:5">
      <c r="C219" s="14"/>
      <c r="D219" s="14"/>
      <c r="E219" s="14"/>
    </row>
    <row r="220" spans="3:5">
      <c r="C220" s="14"/>
      <c r="D220" s="14"/>
      <c r="E220" s="14"/>
    </row>
    <row r="221" spans="3:5">
      <c r="C221" s="14"/>
      <c r="D221" s="14"/>
      <c r="E221" s="14"/>
    </row>
    <row r="222" spans="3:5">
      <c r="C222" s="14"/>
      <c r="D222" s="14"/>
      <c r="E222" s="14"/>
    </row>
    <row r="223" spans="3:5">
      <c r="C223" s="14"/>
      <c r="D223" s="14"/>
      <c r="E223" s="14"/>
    </row>
    <row r="224" spans="3:5">
      <c r="C224" s="14"/>
      <c r="D224" s="14"/>
      <c r="E224" s="14"/>
    </row>
    <row r="225" spans="3:5">
      <c r="C225" s="14"/>
      <c r="D225" s="14"/>
      <c r="E225" s="14"/>
    </row>
    <row r="226" spans="3:5">
      <c r="C226" s="14"/>
      <c r="D226" s="14"/>
      <c r="E226" s="14"/>
    </row>
    <row r="227" spans="3:5">
      <c r="C227" s="14"/>
      <c r="D227" s="14"/>
      <c r="E227" s="14"/>
    </row>
    <row r="228" spans="3:5">
      <c r="C228" s="14"/>
      <c r="D228" s="14"/>
      <c r="E228" s="14"/>
    </row>
    <row r="229" spans="3:5">
      <c r="C229" s="14"/>
      <c r="D229" s="14"/>
      <c r="E229" s="14"/>
    </row>
    <row r="230" spans="3:5">
      <c r="C230" s="14"/>
      <c r="D230" s="14"/>
      <c r="E230" s="14"/>
    </row>
    <row r="231" spans="3:5">
      <c r="C231" s="14"/>
      <c r="D231" s="14"/>
      <c r="E231" s="14"/>
    </row>
    <row r="232" spans="3:5">
      <c r="C232" s="14"/>
      <c r="D232" s="14"/>
      <c r="E232" s="14"/>
    </row>
    <row r="233" spans="3:5">
      <c r="C233" s="14"/>
      <c r="D233" s="14"/>
      <c r="E233" s="14"/>
    </row>
    <row r="234" spans="3:5">
      <c r="C234" s="14"/>
      <c r="D234" s="14"/>
      <c r="E234" s="14"/>
    </row>
    <row r="235" spans="3:5">
      <c r="C235" s="14"/>
      <c r="D235" s="14"/>
      <c r="E235" s="14"/>
    </row>
    <row r="236" spans="3:5">
      <c r="C236" s="14"/>
      <c r="D236" s="14"/>
      <c r="E236" s="14"/>
    </row>
    <row r="237" spans="3:5">
      <c r="C237" s="14"/>
      <c r="D237" s="14"/>
      <c r="E237" s="14"/>
    </row>
    <row r="238" spans="3:5">
      <c r="C238" s="14"/>
      <c r="D238" s="14"/>
      <c r="E238" s="14"/>
    </row>
    <row r="239" spans="3:5">
      <c r="C239" s="14"/>
      <c r="D239" s="14"/>
      <c r="E239" s="14"/>
    </row>
    <row r="240" spans="3:5">
      <c r="C240" s="14"/>
      <c r="D240" s="14"/>
      <c r="E240" s="14"/>
    </row>
    <row r="241" spans="3:5">
      <c r="C241" s="14"/>
      <c r="D241" s="14"/>
      <c r="E241" s="14"/>
    </row>
    <row r="242" spans="3:5">
      <c r="C242" s="14"/>
      <c r="D242" s="14"/>
      <c r="E242" s="14"/>
    </row>
    <row r="243" spans="3:5">
      <c r="C243" s="14"/>
      <c r="D243" s="14"/>
      <c r="E243" s="14"/>
    </row>
    <row r="244" spans="3:5">
      <c r="C244" s="14"/>
      <c r="D244" s="14"/>
      <c r="E244" s="14"/>
    </row>
    <row r="245" spans="3:5">
      <c r="C245" s="14"/>
      <c r="D245" s="14"/>
      <c r="E245" s="14"/>
    </row>
    <row r="246" spans="3:5">
      <c r="C246" s="14"/>
      <c r="D246" s="14"/>
      <c r="E246" s="14"/>
    </row>
    <row r="247" spans="3:5">
      <c r="C247" s="14"/>
      <c r="D247" s="14"/>
      <c r="E247" s="14"/>
    </row>
    <row r="248" spans="3:5">
      <c r="C248" s="14"/>
      <c r="D248" s="14"/>
      <c r="E248" s="14"/>
    </row>
    <row r="249" spans="3:5">
      <c r="C249" s="14"/>
      <c r="D249" s="14"/>
      <c r="E249" s="14"/>
    </row>
    <row r="250" spans="3:5">
      <c r="C250" s="14"/>
      <c r="D250" s="14"/>
      <c r="E250" s="14"/>
    </row>
    <row r="251" spans="3:5">
      <c r="C251" s="14"/>
      <c r="D251" s="14"/>
      <c r="E251" s="14"/>
    </row>
    <row r="252" spans="3:5">
      <c r="C252" s="14"/>
      <c r="D252" s="14"/>
      <c r="E252" s="14"/>
    </row>
    <row r="253" spans="3:5">
      <c r="C253" s="14"/>
      <c r="D253" s="14"/>
      <c r="E253" s="14"/>
    </row>
    <row r="254" spans="3:5">
      <c r="C254" s="14"/>
      <c r="D254" s="14"/>
      <c r="E254" s="14"/>
    </row>
    <row r="255" spans="3:5">
      <c r="C255" s="14"/>
      <c r="D255" s="14"/>
      <c r="E255" s="14"/>
    </row>
    <row r="256" spans="3:5">
      <c r="C256" s="14"/>
      <c r="D256" s="14"/>
      <c r="E256" s="14"/>
    </row>
    <row r="257" spans="3:5">
      <c r="C257" s="14"/>
      <c r="D257" s="14"/>
      <c r="E257" s="14"/>
    </row>
    <row r="258" spans="3:5">
      <c r="C258" s="14"/>
      <c r="D258" s="14"/>
      <c r="E258" s="14"/>
    </row>
    <row r="259" spans="3:5">
      <c r="C259" s="14"/>
      <c r="D259" s="14"/>
      <c r="E259" s="14"/>
    </row>
    <row r="260" spans="3:5">
      <c r="C260" s="14"/>
      <c r="D260" s="14"/>
      <c r="E260" s="14"/>
    </row>
    <row r="261" spans="3:5">
      <c r="C261" s="14"/>
      <c r="D261" s="14"/>
      <c r="E261" s="14"/>
    </row>
    <row r="262" spans="3:5">
      <c r="C262" s="14"/>
      <c r="D262" s="14"/>
      <c r="E262" s="14"/>
    </row>
    <row r="263" spans="3:5">
      <c r="C263" s="14"/>
      <c r="D263" s="14"/>
      <c r="E263" s="14"/>
    </row>
    <row r="264" spans="3:5">
      <c r="C264" s="14"/>
      <c r="D264" s="14"/>
      <c r="E264" s="14"/>
    </row>
    <row r="265" spans="3:5">
      <c r="C265" s="14"/>
      <c r="D265" s="14"/>
      <c r="E265" s="14"/>
    </row>
    <row r="266" spans="3:5">
      <c r="C266" s="14"/>
      <c r="D266" s="14"/>
      <c r="E266" s="14"/>
    </row>
    <row r="267" spans="3:5">
      <c r="C267" s="14"/>
      <c r="D267" s="14"/>
      <c r="E267" s="14"/>
    </row>
    <row r="268" spans="3:5">
      <c r="C268" s="14"/>
      <c r="D268" s="14"/>
      <c r="E268" s="14"/>
    </row>
    <row r="269" spans="3:5">
      <c r="C269" s="14"/>
      <c r="D269" s="14"/>
      <c r="E269" s="14"/>
    </row>
    <row r="270" spans="3:5">
      <c r="C270" s="14"/>
      <c r="D270" s="14"/>
      <c r="E270" s="14"/>
    </row>
    <row r="271" spans="3:5">
      <c r="C271" s="14"/>
      <c r="D271" s="14"/>
      <c r="E271" s="14"/>
    </row>
    <row r="272" spans="3:5">
      <c r="C272" s="14"/>
      <c r="D272" s="14"/>
      <c r="E272" s="14"/>
    </row>
    <row r="273" spans="3:5">
      <c r="C273" s="14"/>
      <c r="D273" s="14"/>
      <c r="E273" s="14"/>
    </row>
    <row r="274" spans="3:5">
      <c r="C274" s="14"/>
      <c r="D274" s="14"/>
      <c r="E274" s="14"/>
    </row>
    <row r="275" spans="3:5">
      <c r="C275" s="14"/>
      <c r="D275" s="14"/>
      <c r="E275" s="14"/>
    </row>
    <row r="276" spans="3:5">
      <c r="C276" s="14"/>
      <c r="D276" s="14"/>
      <c r="E276" s="14"/>
    </row>
    <row r="277" spans="3:5">
      <c r="C277" s="14"/>
      <c r="D277" s="14"/>
      <c r="E277" s="14"/>
    </row>
    <row r="278" spans="3:5">
      <c r="C278" s="14"/>
      <c r="D278" s="14"/>
      <c r="E278" s="14"/>
    </row>
    <row r="279" spans="3:5">
      <c r="C279" s="14"/>
      <c r="D279" s="14"/>
      <c r="E279" s="14"/>
    </row>
    <row r="280" spans="3:5">
      <c r="C280" s="14"/>
      <c r="D280" s="14"/>
      <c r="E280" s="14"/>
    </row>
    <row r="281" spans="3:5">
      <c r="C281" s="14"/>
      <c r="D281" s="14"/>
      <c r="E281" s="14"/>
    </row>
    <row r="282" spans="3:5">
      <c r="C282" s="14"/>
      <c r="D282" s="14"/>
      <c r="E282" s="14"/>
    </row>
    <row r="283" spans="3:5">
      <c r="C283" s="14"/>
      <c r="D283" s="14"/>
      <c r="E283" s="14"/>
    </row>
    <row r="284" spans="3:5">
      <c r="C284" s="14"/>
      <c r="D284" s="14"/>
      <c r="E284" s="14"/>
    </row>
    <row r="285" spans="3:5">
      <c r="C285" s="14"/>
      <c r="D285" s="14"/>
      <c r="E285" s="14"/>
    </row>
    <row r="286" spans="3:5">
      <c r="C286" s="14"/>
      <c r="D286" s="14"/>
      <c r="E286" s="14"/>
    </row>
    <row r="287" spans="3:5">
      <c r="C287" s="14"/>
      <c r="D287" s="14"/>
      <c r="E287" s="14"/>
    </row>
    <row r="288" spans="3:5">
      <c r="C288" s="14"/>
      <c r="D288" s="14"/>
      <c r="E288" s="14"/>
    </row>
    <row r="289" spans="3:5">
      <c r="C289" s="14"/>
      <c r="D289" s="14"/>
      <c r="E289" s="14"/>
    </row>
    <row r="290" spans="3:5">
      <c r="C290" s="14"/>
      <c r="D290" s="14"/>
      <c r="E290" s="14"/>
    </row>
    <row r="291" spans="3:5">
      <c r="C291" s="14"/>
      <c r="D291" s="14"/>
      <c r="E291" s="14"/>
    </row>
    <row r="292" spans="3:5">
      <c r="C292" s="14"/>
      <c r="D292" s="14"/>
      <c r="E292" s="14"/>
    </row>
    <row r="293" spans="3:5">
      <c r="C293" s="14"/>
      <c r="D293" s="14"/>
      <c r="E293" s="14"/>
    </row>
    <row r="294" spans="3:5">
      <c r="C294" s="14"/>
      <c r="D294" s="14"/>
      <c r="E294" s="14"/>
    </row>
    <row r="295" spans="3:5">
      <c r="C295" s="14"/>
      <c r="D295" s="14"/>
      <c r="E295" s="14"/>
    </row>
    <row r="296" spans="3:5">
      <c r="C296" s="14"/>
      <c r="D296" s="14"/>
      <c r="E296" s="14"/>
    </row>
    <row r="297" spans="3:5">
      <c r="C297" s="14"/>
      <c r="D297" s="14"/>
      <c r="E297" s="14"/>
    </row>
    <row r="298" spans="3:5">
      <c r="C298" s="14"/>
      <c r="D298" s="14"/>
      <c r="E298" s="14"/>
    </row>
    <row r="299" spans="3:5">
      <c r="C299" s="14"/>
      <c r="D299" s="14"/>
      <c r="E299" s="14"/>
    </row>
    <row r="300" spans="3:5">
      <c r="C300" s="14"/>
      <c r="D300" s="14"/>
      <c r="E300" s="14"/>
    </row>
    <row r="301" spans="3:5">
      <c r="C301" s="14"/>
      <c r="D301" s="14"/>
      <c r="E301" s="14"/>
    </row>
    <row r="302" spans="3:5">
      <c r="C302" s="14"/>
      <c r="D302" s="14"/>
      <c r="E302" s="14"/>
    </row>
    <row r="303" spans="3:5">
      <c r="C303" s="14"/>
      <c r="D303" s="14"/>
      <c r="E303" s="14"/>
    </row>
    <row r="304" spans="3:5">
      <c r="C304" s="14"/>
      <c r="D304" s="14"/>
      <c r="E304" s="14"/>
    </row>
    <row r="305" spans="3:5">
      <c r="C305" s="14"/>
      <c r="D305" s="14"/>
      <c r="E305" s="14"/>
    </row>
    <row r="306" spans="3:5">
      <c r="C306" s="14"/>
      <c r="D306" s="14"/>
      <c r="E306" s="14"/>
    </row>
    <row r="307" spans="3:5">
      <c r="C307" s="14"/>
      <c r="D307" s="14"/>
      <c r="E307" s="14"/>
    </row>
    <row r="308" spans="3:5">
      <c r="C308" s="14"/>
      <c r="D308" s="14"/>
      <c r="E308" s="14"/>
    </row>
    <row r="309" spans="3:5">
      <c r="C309" s="14"/>
      <c r="D309" s="14"/>
      <c r="E309" s="14"/>
    </row>
    <row r="310" spans="3:5">
      <c r="C310" s="14"/>
      <c r="D310" s="14"/>
      <c r="E310" s="14"/>
    </row>
    <row r="311" spans="3:5">
      <c r="C311" s="14"/>
      <c r="D311" s="14"/>
      <c r="E311" s="14"/>
    </row>
    <row r="312" spans="3:5">
      <c r="C312" s="14"/>
      <c r="D312" s="14"/>
      <c r="E312" s="14"/>
    </row>
    <row r="313" spans="3:5">
      <c r="C313" s="14"/>
      <c r="D313" s="14"/>
      <c r="E313" s="14"/>
    </row>
    <row r="314" spans="3:5">
      <c r="C314" s="14"/>
      <c r="D314" s="14"/>
      <c r="E314" s="14"/>
    </row>
    <row r="315" spans="3:5">
      <c r="C315" s="14"/>
      <c r="D315" s="14"/>
      <c r="E315" s="14"/>
    </row>
    <row r="316" spans="3:5">
      <c r="C316" s="14"/>
      <c r="D316" s="14"/>
      <c r="E316" s="14"/>
    </row>
    <row r="317" spans="3:5">
      <c r="C317" s="14"/>
      <c r="D317" s="14"/>
      <c r="E317" s="14"/>
    </row>
    <row r="318" spans="3:5">
      <c r="C318" s="14"/>
      <c r="D318" s="14"/>
      <c r="E318" s="14"/>
    </row>
    <row r="319" spans="3:5">
      <c r="C319" s="14"/>
      <c r="D319" s="14"/>
      <c r="E319" s="14"/>
    </row>
    <row r="320" spans="3:5">
      <c r="C320" s="14"/>
      <c r="D320" s="14"/>
      <c r="E320" s="14"/>
    </row>
    <row r="321" spans="3:5">
      <c r="C321" s="14"/>
      <c r="D321" s="14"/>
      <c r="E321" s="14"/>
    </row>
    <row r="322" spans="3:5">
      <c r="C322" s="14"/>
      <c r="D322" s="14"/>
      <c r="E322" s="14"/>
    </row>
    <row r="323" spans="3:5">
      <c r="C323" s="14"/>
      <c r="D323" s="14"/>
      <c r="E323" s="14"/>
    </row>
    <row r="324" spans="3:5">
      <c r="C324" s="14"/>
      <c r="D324" s="14"/>
      <c r="E324" s="14"/>
    </row>
    <row r="325" spans="3:5">
      <c r="C325" s="14"/>
      <c r="D325" s="14"/>
      <c r="E325" s="14"/>
    </row>
    <row r="326" spans="3:5">
      <c r="C326" s="14"/>
      <c r="D326" s="14"/>
      <c r="E326" s="14"/>
    </row>
    <row r="327" spans="3:5">
      <c r="C327" s="14"/>
      <c r="D327" s="14"/>
      <c r="E327" s="14"/>
    </row>
    <row r="328" spans="3:5">
      <c r="C328" s="14"/>
      <c r="D328" s="14"/>
      <c r="E328" s="14"/>
    </row>
    <row r="329" spans="3:5">
      <c r="C329" s="14"/>
      <c r="D329" s="14"/>
      <c r="E329" s="14"/>
    </row>
    <row r="330" spans="3:5">
      <c r="C330" s="14"/>
      <c r="D330" s="14"/>
      <c r="E330" s="14"/>
    </row>
    <row r="331" spans="3:5">
      <c r="C331" s="14"/>
      <c r="D331" s="14"/>
      <c r="E331" s="14"/>
    </row>
    <row r="332" spans="3:5">
      <c r="C332" s="14"/>
      <c r="D332" s="14"/>
      <c r="E332" s="14"/>
    </row>
    <row r="333" spans="3:5">
      <c r="C333" s="14"/>
      <c r="D333" s="14"/>
      <c r="E333" s="14"/>
    </row>
    <row r="334" spans="3:5">
      <c r="C334" s="14"/>
      <c r="D334" s="14"/>
      <c r="E334" s="14"/>
    </row>
    <row r="335" spans="3:5">
      <c r="C335" s="14"/>
      <c r="D335" s="14"/>
      <c r="E335" s="14"/>
    </row>
    <row r="336" spans="3:5">
      <c r="C336" s="14"/>
      <c r="D336" s="14"/>
      <c r="E336" s="14"/>
    </row>
    <row r="337" spans="3:5">
      <c r="C337" s="14"/>
      <c r="D337" s="14"/>
      <c r="E337" s="14"/>
    </row>
    <row r="338" spans="3:5">
      <c r="C338" s="14"/>
      <c r="D338" s="14"/>
      <c r="E338" s="14"/>
    </row>
    <row r="339" spans="3:5">
      <c r="C339" s="14"/>
      <c r="D339" s="14"/>
      <c r="E339" s="14"/>
    </row>
    <row r="340" spans="3:5">
      <c r="C340" s="14"/>
      <c r="D340" s="14"/>
      <c r="E340" s="14"/>
    </row>
    <row r="341" spans="3:5">
      <c r="C341" s="14"/>
      <c r="D341" s="14"/>
      <c r="E341" s="14"/>
    </row>
    <row r="342" spans="3:5">
      <c r="C342" s="14"/>
      <c r="D342" s="14"/>
      <c r="E342" s="14"/>
    </row>
    <row r="343" spans="3:5">
      <c r="C343" s="14"/>
      <c r="D343" s="14"/>
      <c r="E343" s="14"/>
    </row>
    <row r="344" spans="3:5">
      <c r="C344" s="14"/>
      <c r="D344" s="14"/>
      <c r="E344" s="14"/>
    </row>
    <row r="345" spans="3:5">
      <c r="C345" s="14"/>
      <c r="D345" s="14"/>
      <c r="E345" s="14"/>
    </row>
    <row r="346" spans="3:5">
      <c r="C346" s="14"/>
      <c r="D346" s="14"/>
      <c r="E346" s="14"/>
    </row>
    <row r="347" spans="3:5">
      <c r="C347" s="14"/>
      <c r="D347" s="14"/>
      <c r="E347" s="14"/>
    </row>
    <row r="348" spans="3:5">
      <c r="C348" s="14"/>
      <c r="D348" s="14"/>
      <c r="E348" s="14"/>
    </row>
    <row r="349" spans="3:5">
      <c r="C349" s="14"/>
      <c r="D349" s="14"/>
      <c r="E349" s="14"/>
    </row>
    <row r="350" spans="3:5">
      <c r="C350" s="14"/>
      <c r="D350" s="14"/>
      <c r="E350" s="14"/>
    </row>
    <row r="351" spans="3:5">
      <c r="C351" s="14"/>
      <c r="D351" s="14"/>
      <c r="E351" s="14"/>
    </row>
    <row r="352" spans="3:5">
      <c r="C352" s="14"/>
      <c r="D352" s="14"/>
      <c r="E352" s="14"/>
    </row>
    <row r="353" spans="3:5">
      <c r="C353" s="14"/>
      <c r="D353" s="14"/>
      <c r="E353" s="14"/>
    </row>
    <row r="354" spans="3:5">
      <c r="C354" s="14"/>
      <c r="D354" s="14"/>
      <c r="E354" s="14"/>
    </row>
    <row r="355" spans="3:5">
      <c r="C355" s="14"/>
      <c r="D355" s="14"/>
      <c r="E355" s="14"/>
    </row>
    <row r="356" spans="3:5">
      <c r="C356" s="14"/>
      <c r="D356" s="14"/>
      <c r="E356" s="14"/>
    </row>
    <row r="357" spans="3:5">
      <c r="C357" s="14"/>
      <c r="D357" s="14"/>
      <c r="E357" s="14"/>
    </row>
    <row r="358" spans="3:5">
      <c r="C358" s="14"/>
      <c r="D358" s="14"/>
      <c r="E358" s="14"/>
    </row>
    <row r="359" spans="3:5">
      <c r="C359" s="14"/>
      <c r="D359" s="14"/>
      <c r="E359" s="14"/>
    </row>
    <row r="360" spans="3:5">
      <c r="C360" s="14"/>
      <c r="D360" s="14"/>
      <c r="E360" s="14"/>
    </row>
    <row r="361" spans="3:5">
      <c r="C361" s="14"/>
      <c r="D361" s="14"/>
      <c r="E361" s="14"/>
    </row>
    <row r="362" spans="3:5">
      <c r="C362" s="14"/>
      <c r="D362" s="14"/>
      <c r="E362" s="14"/>
    </row>
    <row r="363" spans="3:5">
      <c r="C363" s="14"/>
      <c r="D363" s="14"/>
      <c r="E363" s="14"/>
    </row>
    <row r="364" spans="3:5">
      <c r="C364" s="14"/>
      <c r="D364" s="14"/>
      <c r="E364" s="14"/>
    </row>
    <row r="365" spans="3:5">
      <c r="C365" s="14"/>
      <c r="D365" s="14"/>
      <c r="E365" s="14"/>
    </row>
    <row r="366" spans="3:5">
      <c r="C366" s="14"/>
      <c r="D366" s="14"/>
      <c r="E366" s="14"/>
    </row>
    <row r="367" spans="3:5">
      <c r="C367" s="14"/>
      <c r="D367" s="14"/>
      <c r="E367" s="14"/>
    </row>
    <row r="368" spans="3:5">
      <c r="C368" s="14"/>
      <c r="D368" s="14"/>
      <c r="E368" s="14"/>
    </row>
    <row r="369" spans="3:5">
      <c r="C369" s="14"/>
      <c r="D369" s="14"/>
      <c r="E369" s="14"/>
    </row>
    <row r="370" spans="3:5">
      <c r="C370" s="14"/>
      <c r="D370" s="14"/>
      <c r="E370" s="14"/>
    </row>
    <row r="371" spans="3:5">
      <c r="C371" s="14"/>
      <c r="D371" s="14"/>
      <c r="E371" s="14"/>
    </row>
    <row r="372" spans="3:5">
      <c r="C372" s="14"/>
      <c r="D372" s="14"/>
      <c r="E372" s="14"/>
    </row>
    <row r="373" spans="3:5">
      <c r="C373" s="14"/>
      <c r="D373" s="14"/>
      <c r="E373" s="14"/>
    </row>
    <row r="374" spans="3:5">
      <c r="C374" s="14"/>
      <c r="D374" s="14"/>
      <c r="E374" s="14"/>
    </row>
    <row r="375" spans="3:5">
      <c r="C375" s="14"/>
      <c r="D375" s="14"/>
      <c r="E375" s="14"/>
    </row>
    <row r="376" spans="3:5">
      <c r="C376" s="14"/>
      <c r="D376" s="14"/>
      <c r="E376" s="14"/>
    </row>
    <row r="377" spans="3:5">
      <c r="C377" s="14"/>
      <c r="D377" s="14"/>
      <c r="E377" s="14"/>
    </row>
    <row r="378" spans="3:5">
      <c r="C378" s="14"/>
      <c r="D378" s="14"/>
      <c r="E378" s="14"/>
    </row>
    <row r="379" spans="3:5">
      <c r="C379" s="14"/>
      <c r="D379" s="14"/>
      <c r="E379" s="14"/>
    </row>
    <row r="380" spans="3:5">
      <c r="C380" s="14"/>
      <c r="D380" s="14"/>
      <c r="E380" s="14"/>
    </row>
    <row r="381" spans="3:5">
      <c r="C381" s="14"/>
      <c r="D381" s="14"/>
      <c r="E381" s="14"/>
    </row>
    <row r="382" spans="3:5">
      <c r="C382" s="14"/>
      <c r="D382" s="14"/>
      <c r="E382" s="14"/>
    </row>
    <row r="383" spans="3:5">
      <c r="C383" s="14"/>
      <c r="D383" s="14"/>
      <c r="E383" s="14"/>
    </row>
    <row r="384" spans="3:5">
      <c r="C384" s="14"/>
      <c r="D384" s="14"/>
      <c r="E384" s="14"/>
    </row>
    <row r="385" spans="3:5">
      <c r="C385" s="14"/>
      <c r="D385" s="14"/>
      <c r="E385" s="14"/>
    </row>
    <row r="386" spans="3:5">
      <c r="C386" s="14"/>
      <c r="D386" s="14"/>
      <c r="E386" s="14"/>
    </row>
    <row r="387" spans="3:5">
      <c r="C387" s="14"/>
      <c r="D387" s="14"/>
      <c r="E387" s="14"/>
    </row>
    <row r="388" spans="3:5">
      <c r="C388" s="14"/>
      <c r="D388" s="14"/>
      <c r="E388" s="14"/>
    </row>
    <row r="389" spans="3:5">
      <c r="C389" s="14"/>
      <c r="D389" s="14"/>
      <c r="E389" s="14"/>
    </row>
    <row r="390" spans="3:5">
      <c r="C390" s="14"/>
      <c r="D390" s="14"/>
      <c r="E390" s="14"/>
    </row>
    <row r="391" spans="3:5">
      <c r="C391" s="14"/>
      <c r="D391" s="14"/>
      <c r="E391" s="14"/>
    </row>
    <row r="392" spans="3:5">
      <c r="C392" s="14"/>
      <c r="D392" s="14"/>
      <c r="E392" s="14"/>
    </row>
    <row r="393" spans="3:5">
      <c r="C393" s="14"/>
      <c r="D393" s="14"/>
      <c r="E393" s="14"/>
    </row>
    <row r="394" spans="3:5">
      <c r="C394" s="14"/>
      <c r="D394" s="14"/>
      <c r="E394" s="14"/>
    </row>
    <row r="395" spans="3:5">
      <c r="C395" s="14"/>
      <c r="D395" s="14"/>
      <c r="E395" s="14"/>
    </row>
    <row r="396" spans="3:5">
      <c r="C396" s="14"/>
      <c r="D396" s="14"/>
      <c r="E396" s="14"/>
    </row>
    <row r="397" spans="3:5">
      <c r="C397" s="14"/>
      <c r="D397" s="14"/>
      <c r="E397" s="14"/>
    </row>
    <row r="398" spans="3:5">
      <c r="C398" s="14"/>
      <c r="D398" s="14"/>
      <c r="E398" s="14"/>
    </row>
    <row r="399" spans="3:5">
      <c r="C399" s="14"/>
      <c r="D399" s="14"/>
      <c r="E399" s="14"/>
    </row>
    <row r="400" spans="3:5">
      <c r="C400" s="14"/>
      <c r="D400" s="14"/>
      <c r="E400" s="14"/>
    </row>
    <row r="401" spans="3:5">
      <c r="C401" s="14"/>
      <c r="D401" s="14"/>
      <c r="E401" s="14"/>
    </row>
    <row r="402" spans="3:5">
      <c r="C402" s="14"/>
      <c r="D402" s="14"/>
      <c r="E402" s="14"/>
    </row>
    <row r="403" spans="3:5">
      <c r="C403" s="14"/>
      <c r="D403" s="14"/>
      <c r="E403" s="14"/>
    </row>
    <row r="404" spans="3:5">
      <c r="C404" s="14"/>
      <c r="D404" s="14"/>
      <c r="E404" s="14"/>
    </row>
    <row r="405" spans="3:5">
      <c r="C405" s="14"/>
      <c r="D405" s="14"/>
      <c r="E405" s="14"/>
    </row>
    <row r="406" spans="3:5">
      <c r="C406" s="14"/>
      <c r="D406" s="14"/>
      <c r="E406" s="14"/>
    </row>
    <row r="407" spans="3:5">
      <c r="C407" s="14"/>
      <c r="D407" s="14"/>
      <c r="E407" s="14"/>
    </row>
    <row r="408" spans="3:5">
      <c r="C408" s="14"/>
      <c r="D408" s="14"/>
      <c r="E408" s="14"/>
    </row>
    <row r="409" spans="3:5">
      <c r="C409" s="14"/>
      <c r="D409" s="14"/>
      <c r="E409" s="14"/>
    </row>
    <row r="410" spans="3:5">
      <c r="C410" s="14"/>
      <c r="D410" s="14"/>
      <c r="E410" s="14"/>
    </row>
    <row r="411" spans="3:5">
      <c r="C411" s="14"/>
      <c r="D411" s="14"/>
      <c r="E411" s="14"/>
    </row>
    <row r="412" spans="3:5">
      <c r="C412" s="14"/>
      <c r="D412" s="14"/>
      <c r="E412" s="14"/>
    </row>
    <row r="413" spans="3:5">
      <c r="C413" s="14"/>
      <c r="D413" s="14"/>
      <c r="E413" s="14"/>
    </row>
    <row r="414" spans="3:5">
      <c r="C414" s="14"/>
      <c r="D414" s="14"/>
      <c r="E414" s="14"/>
    </row>
    <row r="415" spans="3:5">
      <c r="C415" s="14"/>
      <c r="D415" s="14"/>
      <c r="E415" s="14"/>
    </row>
    <row r="416" spans="3:5">
      <c r="C416" s="14"/>
      <c r="D416" s="14"/>
      <c r="E416" s="14"/>
    </row>
    <row r="417" spans="3:5">
      <c r="C417" s="14"/>
      <c r="D417" s="14"/>
      <c r="E417" s="14"/>
    </row>
    <row r="418" spans="3:5">
      <c r="C418" s="14"/>
      <c r="D418" s="14"/>
      <c r="E418" s="14"/>
    </row>
    <row r="419" spans="3:5">
      <c r="C419" s="14"/>
      <c r="D419" s="14"/>
      <c r="E419" s="14"/>
    </row>
    <row r="420" spans="3:5">
      <c r="C420" s="14"/>
      <c r="D420" s="14"/>
      <c r="E420" s="14"/>
    </row>
    <row r="421" spans="3:5">
      <c r="C421" s="14"/>
      <c r="D421" s="14"/>
      <c r="E421" s="14"/>
    </row>
    <row r="422" spans="3:5">
      <c r="C422" s="14"/>
      <c r="D422" s="14"/>
      <c r="E422" s="14"/>
    </row>
    <row r="423" spans="3:5">
      <c r="C423" s="14"/>
      <c r="D423" s="14"/>
      <c r="E423" s="14"/>
    </row>
    <row r="424" spans="3:5">
      <c r="C424" s="14"/>
      <c r="D424" s="14"/>
      <c r="E424" s="14"/>
    </row>
    <row r="425" spans="3:5">
      <c r="C425" s="14"/>
      <c r="D425" s="14"/>
      <c r="E425" s="14"/>
    </row>
    <row r="426" spans="3:5">
      <c r="C426" s="14"/>
      <c r="D426" s="14"/>
      <c r="E426" s="14"/>
    </row>
    <row r="427" spans="3:5">
      <c r="C427" s="14"/>
      <c r="D427" s="14"/>
      <c r="E427" s="14"/>
    </row>
    <row r="428" spans="3:5">
      <c r="C428" s="14"/>
      <c r="D428" s="14"/>
      <c r="E428" s="14"/>
    </row>
    <row r="429" spans="3:5">
      <c r="C429" s="14"/>
      <c r="D429" s="14"/>
      <c r="E429" s="14"/>
    </row>
    <row r="430" spans="3:5">
      <c r="C430" s="14"/>
      <c r="D430" s="14"/>
      <c r="E430" s="14"/>
    </row>
    <row r="431" spans="3:5">
      <c r="C431" s="14"/>
      <c r="D431" s="14"/>
      <c r="E431" s="14"/>
    </row>
    <row r="432" spans="3:5">
      <c r="C432" s="14"/>
      <c r="D432" s="14"/>
      <c r="E432" s="14"/>
    </row>
    <row r="433" spans="3:5">
      <c r="C433" s="14"/>
      <c r="D433" s="14"/>
      <c r="E433" s="14"/>
    </row>
    <row r="434" spans="3:5">
      <c r="C434" s="14"/>
      <c r="D434" s="14"/>
      <c r="E434" s="14"/>
    </row>
    <row r="435" spans="3:5">
      <c r="C435" s="14"/>
      <c r="D435" s="14"/>
      <c r="E435" s="14"/>
    </row>
    <row r="436" spans="3:5">
      <c r="C436" s="14"/>
      <c r="D436" s="14"/>
      <c r="E436" s="14"/>
    </row>
    <row r="437" spans="3:5">
      <c r="C437" s="14"/>
      <c r="D437" s="14"/>
      <c r="E437" s="14"/>
    </row>
    <row r="438" spans="3:5">
      <c r="C438" s="14"/>
      <c r="D438" s="14"/>
      <c r="E438" s="14"/>
    </row>
    <row r="439" spans="3:5">
      <c r="C439" s="14"/>
      <c r="D439" s="14"/>
      <c r="E439" s="14"/>
    </row>
    <row r="440" spans="3:5">
      <c r="C440" s="14"/>
      <c r="D440" s="14"/>
      <c r="E440" s="14"/>
    </row>
    <row r="441" spans="3:5">
      <c r="C441" s="14"/>
      <c r="D441" s="14"/>
      <c r="E441" s="14"/>
    </row>
    <row r="442" spans="3:5">
      <c r="C442" s="14"/>
      <c r="D442" s="14"/>
      <c r="E442" s="14"/>
    </row>
    <row r="443" spans="3:5">
      <c r="C443" s="14"/>
      <c r="D443" s="14"/>
      <c r="E443" s="14"/>
    </row>
    <row r="444" spans="3:5">
      <c r="C444" s="14"/>
      <c r="D444" s="14"/>
      <c r="E444" s="14"/>
    </row>
    <row r="445" spans="3:5">
      <c r="C445" s="14"/>
      <c r="D445" s="14"/>
      <c r="E445" s="14"/>
    </row>
    <row r="446" spans="3:5">
      <c r="C446" s="14"/>
      <c r="D446" s="14"/>
      <c r="E446" s="14"/>
    </row>
    <row r="447" spans="3:5">
      <c r="C447" s="14"/>
      <c r="D447" s="14"/>
      <c r="E447" s="14"/>
    </row>
    <row r="448" spans="3:5">
      <c r="C448" s="14"/>
      <c r="D448" s="14"/>
      <c r="E448" s="14"/>
    </row>
    <row r="449" spans="3:5">
      <c r="C449" s="14"/>
      <c r="D449" s="14"/>
      <c r="E449" s="14"/>
    </row>
    <row r="450" spans="3:5">
      <c r="C450" s="14"/>
      <c r="D450" s="14"/>
      <c r="E450" s="14"/>
    </row>
    <row r="451" spans="3:5">
      <c r="C451" s="14"/>
      <c r="D451" s="14"/>
      <c r="E451" s="14"/>
    </row>
    <row r="452" spans="3:5">
      <c r="C452" s="14"/>
      <c r="D452" s="14"/>
      <c r="E452" s="14"/>
    </row>
    <row r="453" spans="3:5">
      <c r="C453" s="14"/>
      <c r="D453" s="14"/>
      <c r="E453" s="14"/>
    </row>
    <row r="454" spans="3:5">
      <c r="C454" s="14"/>
      <c r="D454" s="14"/>
      <c r="E454" s="14"/>
    </row>
    <row r="455" spans="3:5">
      <c r="C455" s="14"/>
      <c r="D455" s="14"/>
      <c r="E455" s="14"/>
    </row>
    <row r="456" spans="3:5">
      <c r="C456" s="14"/>
      <c r="D456" s="14"/>
      <c r="E456" s="14"/>
    </row>
    <row r="457" spans="3:5">
      <c r="C457" s="14"/>
      <c r="D457" s="14"/>
      <c r="E457" s="14"/>
    </row>
    <row r="458" spans="3:5">
      <c r="C458" s="14"/>
      <c r="D458" s="14"/>
      <c r="E458" s="14"/>
    </row>
    <row r="459" spans="3:5">
      <c r="C459" s="14"/>
      <c r="D459" s="14"/>
      <c r="E459" s="14"/>
    </row>
    <row r="460" spans="3:5">
      <c r="C460" s="14"/>
      <c r="D460" s="14"/>
      <c r="E460" s="14"/>
    </row>
    <row r="461" spans="3:5">
      <c r="C461" s="14"/>
      <c r="D461" s="14"/>
      <c r="E461" s="14"/>
    </row>
    <row r="462" spans="3:5">
      <c r="C462" s="14"/>
      <c r="D462" s="14"/>
      <c r="E462" s="14"/>
    </row>
    <row r="463" spans="3:5">
      <c r="C463" s="14"/>
      <c r="D463" s="14"/>
      <c r="E463" s="14"/>
    </row>
    <row r="464" spans="3:5">
      <c r="C464" s="14"/>
      <c r="D464" s="14"/>
      <c r="E464" s="14"/>
    </row>
    <row r="465" spans="3:5">
      <c r="C465" s="14"/>
      <c r="D465" s="14"/>
      <c r="E465" s="14"/>
    </row>
    <row r="466" spans="3:5">
      <c r="C466" s="14"/>
      <c r="D466" s="14"/>
      <c r="E466" s="14"/>
    </row>
    <row r="467" spans="3:5">
      <c r="C467" s="14"/>
      <c r="D467" s="14"/>
      <c r="E467" s="14"/>
    </row>
    <row r="468" spans="3:5">
      <c r="C468" s="14"/>
      <c r="D468" s="14"/>
      <c r="E468" s="14"/>
    </row>
    <row r="469" spans="3:5">
      <c r="C469" s="14"/>
      <c r="D469" s="14"/>
      <c r="E469" s="14"/>
    </row>
    <row r="470" spans="3:5">
      <c r="C470" s="14"/>
      <c r="D470" s="14"/>
      <c r="E470" s="14"/>
    </row>
    <row r="471" spans="3:5">
      <c r="C471" s="14"/>
      <c r="D471" s="14"/>
      <c r="E471" s="14"/>
    </row>
    <row r="472" spans="3:5">
      <c r="C472" s="14"/>
      <c r="D472" s="14"/>
      <c r="E472" s="14"/>
    </row>
    <row r="473" spans="3:5">
      <c r="C473" s="14"/>
      <c r="D473" s="14"/>
      <c r="E473" s="14"/>
    </row>
    <row r="474" spans="3:5">
      <c r="C474" s="14"/>
      <c r="D474" s="14"/>
      <c r="E474" s="14"/>
    </row>
    <row r="475" spans="3:5">
      <c r="C475" s="14"/>
      <c r="D475" s="14"/>
      <c r="E475" s="14"/>
    </row>
    <row r="476" spans="3:5">
      <c r="C476" s="14"/>
      <c r="D476" s="14"/>
      <c r="E476" s="14"/>
    </row>
    <row r="477" spans="3:5">
      <c r="C477" s="14"/>
      <c r="D477" s="14"/>
      <c r="E477" s="14"/>
    </row>
    <row r="478" spans="3:5">
      <c r="C478" s="14"/>
      <c r="D478" s="14"/>
      <c r="E478" s="14"/>
    </row>
    <row r="479" spans="3:5">
      <c r="C479" s="14"/>
      <c r="D479" s="14"/>
      <c r="E479" s="14"/>
    </row>
    <row r="480" spans="3:5">
      <c r="C480" s="14"/>
      <c r="D480" s="14"/>
      <c r="E480" s="14"/>
    </row>
    <row r="481" spans="3:5">
      <c r="C481" s="14"/>
      <c r="D481" s="14"/>
      <c r="E481" s="14"/>
    </row>
    <row r="482" spans="3:5">
      <c r="C482" s="14"/>
      <c r="D482" s="14"/>
      <c r="E482" s="14"/>
    </row>
    <row r="483" spans="3:5">
      <c r="C483" s="14"/>
      <c r="D483" s="14"/>
      <c r="E483" s="14"/>
    </row>
    <row r="484" spans="3:5">
      <c r="C484" s="14"/>
      <c r="D484" s="14"/>
      <c r="E484" s="14"/>
    </row>
    <row r="485" spans="3:5">
      <c r="C485" s="14"/>
      <c r="D485" s="14"/>
      <c r="E485" s="14"/>
    </row>
    <row r="486" spans="3:5">
      <c r="C486" s="14"/>
      <c r="D486" s="14"/>
      <c r="E486" s="14"/>
    </row>
    <row r="487" spans="3:5">
      <c r="C487" s="14"/>
      <c r="D487" s="14"/>
      <c r="E487" s="14"/>
    </row>
    <row r="488" spans="3:5">
      <c r="C488" s="14"/>
      <c r="D488" s="14"/>
      <c r="E488" s="14"/>
    </row>
    <row r="489" spans="3:5">
      <c r="C489" s="14"/>
      <c r="D489" s="14"/>
      <c r="E489" s="14"/>
    </row>
    <row r="490" spans="3:5">
      <c r="C490" s="14"/>
      <c r="D490" s="14"/>
      <c r="E490" s="14"/>
    </row>
    <row r="491" spans="3:5">
      <c r="C491" s="14"/>
      <c r="D491" s="14"/>
      <c r="E491" s="14"/>
    </row>
    <row r="492" spans="3:5">
      <c r="C492" s="14"/>
      <c r="D492" s="14"/>
      <c r="E492" s="14"/>
    </row>
    <row r="493" spans="3:5">
      <c r="C493" s="14"/>
      <c r="D493" s="14"/>
      <c r="E493" s="14"/>
    </row>
    <row r="494" spans="3:5">
      <c r="C494" s="14"/>
      <c r="D494" s="14"/>
      <c r="E494" s="14"/>
    </row>
    <row r="495" spans="3:5">
      <c r="C495" s="14"/>
      <c r="D495" s="14"/>
      <c r="E495" s="14"/>
    </row>
    <row r="496" spans="3:5">
      <c r="C496" s="14"/>
      <c r="D496" s="14"/>
      <c r="E496" s="14"/>
    </row>
    <row r="497" spans="3:5">
      <c r="C497" s="14"/>
      <c r="D497" s="14"/>
      <c r="E497" s="14"/>
    </row>
    <row r="498" spans="3:5">
      <c r="C498" s="14"/>
      <c r="D498" s="14"/>
      <c r="E498" s="14"/>
    </row>
    <row r="499" spans="3:5">
      <c r="C499" s="14"/>
      <c r="D499" s="14"/>
      <c r="E499" s="14"/>
    </row>
    <row r="500" spans="3:5">
      <c r="C500" s="14"/>
      <c r="D500" s="14"/>
      <c r="E500" s="14"/>
    </row>
    <row r="501" spans="3:5">
      <c r="C501" s="14"/>
      <c r="D501" s="14"/>
      <c r="E501" s="14"/>
    </row>
    <row r="502" spans="3:5">
      <c r="C502" s="14"/>
      <c r="D502" s="14"/>
      <c r="E502" s="14"/>
    </row>
    <row r="503" spans="3:5">
      <c r="C503" s="14"/>
      <c r="D503" s="14"/>
      <c r="E503" s="14"/>
    </row>
    <row r="504" spans="3:5">
      <c r="C504" s="14"/>
      <c r="D504" s="14"/>
      <c r="E504" s="14"/>
    </row>
    <row r="505" spans="3:5">
      <c r="C505" s="14"/>
      <c r="D505" s="14"/>
      <c r="E505" s="14"/>
    </row>
    <row r="506" spans="3:5">
      <c r="C506" s="14"/>
      <c r="D506" s="14"/>
      <c r="E506" s="14"/>
    </row>
    <row r="507" spans="3:5">
      <c r="C507" s="14"/>
      <c r="D507" s="14"/>
      <c r="E507" s="14"/>
    </row>
    <row r="508" spans="3:5">
      <c r="C508" s="14"/>
      <c r="D508" s="14"/>
      <c r="E508" s="14"/>
    </row>
    <row r="509" spans="3:5">
      <c r="C509" s="14"/>
      <c r="D509" s="14"/>
      <c r="E509" s="14"/>
    </row>
    <row r="510" spans="3:5">
      <c r="C510" s="14"/>
      <c r="D510" s="14"/>
      <c r="E510" s="14"/>
    </row>
    <row r="511" spans="3:5">
      <c r="C511" s="14"/>
      <c r="D511" s="14"/>
      <c r="E511" s="14"/>
    </row>
    <row r="512" spans="3:5">
      <c r="C512" s="14"/>
      <c r="D512" s="14"/>
      <c r="E512" s="14"/>
    </row>
    <row r="513" spans="3:5">
      <c r="C513" s="14"/>
      <c r="D513" s="14"/>
      <c r="E513" s="14"/>
    </row>
    <row r="514" spans="3:5">
      <c r="C514" s="14"/>
      <c r="D514" s="14"/>
      <c r="E514" s="14"/>
    </row>
    <row r="515" spans="3:5">
      <c r="C515" s="14"/>
      <c r="D515" s="14"/>
      <c r="E515" s="14"/>
    </row>
    <row r="516" spans="3:5">
      <c r="C516" s="14"/>
      <c r="D516" s="14"/>
      <c r="E516" s="14"/>
    </row>
    <row r="517" spans="3:5">
      <c r="C517" s="14"/>
      <c r="D517" s="14"/>
      <c r="E517" s="14"/>
    </row>
    <row r="518" spans="3:5">
      <c r="C518" s="14"/>
      <c r="D518" s="14"/>
      <c r="E518" s="14"/>
    </row>
    <row r="519" spans="3:5">
      <c r="C519" s="14"/>
      <c r="D519" s="14"/>
      <c r="E519" s="14"/>
    </row>
    <row r="520" spans="3:5">
      <c r="C520" s="14"/>
      <c r="D520" s="14"/>
      <c r="E520" s="14"/>
    </row>
    <row r="521" spans="3:5">
      <c r="C521" s="14"/>
      <c r="D521" s="14"/>
      <c r="E521" s="14"/>
    </row>
    <row r="522" spans="3:5">
      <c r="C522" s="14"/>
      <c r="D522" s="14"/>
      <c r="E522" s="14"/>
    </row>
    <row r="523" spans="3:5">
      <c r="C523" s="14"/>
      <c r="D523" s="14"/>
      <c r="E523" s="14"/>
    </row>
    <row r="524" spans="3:5">
      <c r="C524" s="14"/>
      <c r="D524" s="14"/>
      <c r="E524" s="14"/>
    </row>
    <row r="525" spans="3:5">
      <c r="C525" s="14"/>
      <c r="D525" s="14"/>
      <c r="E525" s="14"/>
    </row>
    <row r="526" spans="3:5">
      <c r="C526" s="14"/>
      <c r="D526" s="14"/>
      <c r="E526" s="14"/>
    </row>
    <row r="527" spans="3:5">
      <c r="C527" s="14"/>
      <c r="D527" s="14"/>
      <c r="E527" s="14"/>
    </row>
    <row r="528" spans="3:5">
      <c r="C528" s="14"/>
      <c r="D528" s="14"/>
      <c r="E528" s="14"/>
    </row>
    <row r="529" spans="3:5">
      <c r="C529" s="14"/>
      <c r="D529" s="14"/>
      <c r="E529" s="14"/>
    </row>
    <row r="530" spans="3:5">
      <c r="C530" s="14"/>
      <c r="D530" s="14"/>
      <c r="E530" s="14"/>
    </row>
    <row r="531" spans="3:5">
      <c r="C531" s="14"/>
      <c r="D531" s="14"/>
      <c r="E531" s="14"/>
    </row>
    <row r="532" spans="3:5">
      <c r="C532" s="14"/>
      <c r="D532" s="14"/>
      <c r="E532" s="14"/>
    </row>
    <row r="533" spans="3:5">
      <c r="C533" s="14"/>
      <c r="D533" s="14"/>
      <c r="E533" s="14"/>
    </row>
    <row r="534" spans="3:5">
      <c r="C534" s="14"/>
      <c r="D534" s="14"/>
      <c r="E534" s="14"/>
    </row>
    <row r="535" spans="3:5">
      <c r="C535" s="14"/>
      <c r="D535" s="14"/>
      <c r="E535" s="14"/>
    </row>
    <row r="536" spans="3:5">
      <c r="C536" s="14"/>
      <c r="D536" s="14"/>
      <c r="E536" s="14"/>
    </row>
    <row r="537" spans="3:5">
      <c r="C537" s="14"/>
      <c r="D537" s="14"/>
      <c r="E537" s="14"/>
    </row>
    <row r="538" spans="3:5">
      <c r="C538" s="14"/>
      <c r="D538" s="14"/>
      <c r="E538" s="14"/>
    </row>
    <row r="539" spans="3:5">
      <c r="C539" s="14"/>
      <c r="D539" s="14"/>
      <c r="E539" s="14"/>
    </row>
    <row r="540" spans="3:5">
      <c r="C540" s="14"/>
      <c r="D540" s="14"/>
      <c r="E540" s="14"/>
    </row>
    <row r="541" spans="3:5">
      <c r="C541" s="14"/>
      <c r="D541" s="14"/>
      <c r="E541" s="14"/>
    </row>
    <row r="542" spans="3:5">
      <c r="C542" s="14"/>
      <c r="D542" s="14"/>
      <c r="E542" s="14"/>
    </row>
    <row r="543" spans="3:5">
      <c r="C543" s="14"/>
      <c r="D543" s="14"/>
      <c r="E543" s="14"/>
    </row>
    <row r="544" spans="3:5">
      <c r="C544" s="14"/>
      <c r="D544" s="14"/>
      <c r="E544" s="14"/>
    </row>
    <row r="545" spans="3:5">
      <c r="C545" s="14"/>
      <c r="D545" s="14"/>
      <c r="E545" s="14"/>
    </row>
    <row r="546" spans="3:5">
      <c r="C546" s="14"/>
      <c r="D546" s="14"/>
      <c r="E546" s="14"/>
    </row>
    <row r="547" spans="3:5">
      <c r="C547" s="14"/>
      <c r="D547" s="14"/>
      <c r="E547" s="14"/>
    </row>
    <row r="548" spans="3:5">
      <c r="C548" s="14"/>
      <c r="D548" s="14"/>
      <c r="E548" s="14"/>
    </row>
    <row r="549" spans="3:5">
      <c r="C549" s="14"/>
      <c r="D549" s="14"/>
      <c r="E549" s="14"/>
    </row>
    <row r="550" spans="3:5">
      <c r="C550" s="14"/>
      <c r="D550" s="14"/>
      <c r="E550" s="14"/>
    </row>
    <row r="551" spans="3:5">
      <c r="C551" s="14"/>
      <c r="D551" s="14"/>
      <c r="E551" s="14"/>
    </row>
    <row r="552" spans="3:5">
      <c r="C552" s="14"/>
      <c r="D552" s="14"/>
      <c r="E552" s="14"/>
    </row>
    <row r="553" spans="3:5">
      <c r="C553" s="14"/>
      <c r="D553" s="14"/>
      <c r="E553" s="14"/>
    </row>
    <row r="554" spans="3:5">
      <c r="C554" s="14"/>
      <c r="D554" s="14"/>
      <c r="E554" s="14"/>
    </row>
    <row r="555" spans="3:5">
      <c r="C555" s="14"/>
      <c r="D555" s="14"/>
      <c r="E555" s="14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3" customWidth="1"/>
    <col min="2" max="2" width="38.42578125" style="13" customWidth="1"/>
    <col min="3" max="5" width="10.7109375" style="13" customWidth="1"/>
    <col min="6" max="6" width="10.7109375" style="14" customWidth="1"/>
    <col min="7" max="7" width="14.7109375" style="14" customWidth="1"/>
    <col min="8" max="8" width="11.7109375" style="14" customWidth="1"/>
    <col min="9" max="9" width="14.7109375" style="14" customWidth="1"/>
    <col min="10" max="10" width="10.7109375" style="14" customWidth="1"/>
    <col min="11" max="11" width="10.7109375" style="17" customWidth="1"/>
    <col min="12" max="12" width="7.7109375" style="17" customWidth="1"/>
    <col min="13" max="13" width="7.140625" style="17" customWidth="1"/>
    <col min="14" max="14" width="6" style="17" customWidth="1"/>
    <col min="15" max="15" width="7.85546875" style="17" customWidth="1"/>
    <col min="16" max="16" width="8.140625" style="17" customWidth="1"/>
    <col min="17" max="17" width="6.28515625" style="14" customWidth="1"/>
    <col min="18" max="18" width="8" style="14" customWidth="1"/>
    <col min="19" max="19" width="8.7109375" style="14" customWidth="1"/>
    <col min="20" max="20" width="10" style="14" customWidth="1"/>
    <col min="21" max="21" width="9.5703125" style="14" customWidth="1"/>
    <col min="22" max="22" width="6.140625" style="14" customWidth="1"/>
    <col min="23" max="24" width="5.7109375" style="14" customWidth="1"/>
    <col min="25" max="25" width="6.85546875" style="14" customWidth="1"/>
    <col min="26" max="26" width="6.42578125" style="14" customWidth="1"/>
    <col min="27" max="27" width="6.7109375" style="14" customWidth="1"/>
    <col min="28" max="28" width="7.28515625" style="14" customWidth="1"/>
    <col min="29" max="40" width="5.7109375" style="14" customWidth="1"/>
    <col min="41" max="16384" width="9.140625" style="14"/>
  </cols>
  <sheetData>
    <row r="1" spans="1:60">
      <c r="B1" s="2" t="s">
        <v>0</v>
      </c>
      <c r="C1" t="s">
        <v>195</v>
      </c>
    </row>
    <row r="2" spans="1:60">
      <c r="B2" s="2" t="s">
        <v>1</v>
      </c>
    </row>
    <row r="3" spans="1:60">
      <c r="B3" s="2" t="s">
        <v>2</v>
      </c>
      <c r="C3" t="s">
        <v>196</v>
      </c>
    </row>
    <row r="4" spans="1:60">
      <c r="B4" s="2" t="s">
        <v>3</v>
      </c>
    </row>
    <row r="6" spans="1:60" ht="26.25" customHeight="1">
      <c r="B6" s="111" t="s">
        <v>66</v>
      </c>
      <c r="C6" s="112"/>
      <c r="D6" s="112"/>
      <c r="E6" s="112"/>
      <c r="F6" s="112"/>
      <c r="G6" s="112"/>
      <c r="H6" s="112"/>
      <c r="I6" s="112"/>
      <c r="J6" s="112"/>
      <c r="K6" s="113"/>
      <c r="BD6" s="14" t="s">
        <v>98</v>
      </c>
      <c r="BF6" s="14" t="s">
        <v>99</v>
      </c>
      <c r="BH6" s="17" t="s">
        <v>100</v>
      </c>
    </row>
    <row r="7" spans="1:60" ht="26.25" customHeight="1">
      <c r="B7" s="111" t="s">
        <v>101</v>
      </c>
      <c r="C7" s="112"/>
      <c r="D7" s="112"/>
      <c r="E7" s="112"/>
      <c r="F7" s="112"/>
      <c r="G7" s="112"/>
      <c r="H7" s="112"/>
      <c r="I7" s="112"/>
      <c r="J7" s="112"/>
      <c r="K7" s="113"/>
      <c r="BD7" s="17" t="s">
        <v>102</v>
      </c>
      <c r="BF7" s="14" t="s">
        <v>103</v>
      </c>
      <c r="BH7" s="17" t="s">
        <v>104</v>
      </c>
    </row>
    <row r="8" spans="1:60" s="17" customFormat="1" ht="63">
      <c r="A8" s="13"/>
      <c r="B8" s="4" t="s">
        <v>94</v>
      </c>
      <c r="C8" s="26" t="s">
        <v>47</v>
      </c>
      <c r="D8" s="26" t="s">
        <v>68</v>
      </c>
      <c r="E8" s="26" t="s">
        <v>82</v>
      </c>
      <c r="F8" s="26" t="s">
        <v>51</v>
      </c>
      <c r="G8" s="26" t="s">
        <v>185</v>
      </c>
      <c r="H8" s="26" t="s">
        <v>186</v>
      </c>
      <c r="I8" s="26" t="s">
        <v>54</v>
      </c>
      <c r="J8" s="26" t="s">
        <v>55</v>
      </c>
      <c r="K8" s="26" t="s">
        <v>181</v>
      </c>
      <c r="BC8" s="14" t="s">
        <v>105</v>
      </c>
      <c r="BD8" s="14" t="s">
        <v>106</v>
      </c>
      <c r="BE8" s="14" t="s">
        <v>107</v>
      </c>
      <c r="BG8" s="21" t="s">
        <v>108</v>
      </c>
    </row>
    <row r="9" spans="1:60" s="17" customFormat="1" ht="18.75" customHeight="1">
      <c r="A9" s="13"/>
      <c r="B9" s="18"/>
      <c r="C9" s="19"/>
      <c r="D9" s="19"/>
      <c r="E9" s="19"/>
      <c r="F9" s="19"/>
      <c r="G9" s="19" t="s">
        <v>182</v>
      </c>
      <c r="H9" s="19"/>
      <c r="I9" s="19" t="s">
        <v>6</v>
      </c>
      <c r="J9" s="29" t="s">
        <v>7</v>
      </c>
      <c r="K9" s="45" t="s">
        <v>7</v>
      </c>
      <c r="BC9" s="14" t="s">
        <v>109</v>
      </c>
      <c r="BE9" s="14" t="s">
        <v>110</v>
      </c>
      <c r="BG9" s="21" t="s">
        <v>111</v>
      </c>
    </row>
    <row r="10" spans="1:60" s="21" customFormat="1" ht="18" customHeight="1">
      <c r="A10" s="13"/>
      <c r="B10" s="20"/>
      <c r="C10" s="6" t="s">
        <v>8</v>
      </c>
      <c r="D10" s="6" t="s">
        <v>9</v>
      </c>
      <c r="E10" s="6" t="s">
        <v>57</v>
      </c>
      <c r="F10" s="6" t="s">
        <v>57</v>
      </c>
      <c r="G10" s="6" t="s">
        <v>58</v>
      </c>
      <c r="H10" s="6" t="s">
        <v>59</v>
      </c>
      <c r="I10" s="46" t="s">
        <v>60</v>
      </c>
      <c r="J10" s="46" t="s">
        <v>61</v>
      </c>
      <c r="K10" s="46" t="s">
        <v>62</v>
      </c>
      <c r="L10" s="17"/>
      <c r="M10" s="17"/>
      <c r="N10" s="17"/>
      <c r="O10" s="17"/>
      <c r="BC10" s="14" t="s">
        <v>112</v>
      </c>
      <c r="BD10" s="17"/>
      <c r="BE10" s="14" t="s">
        <v>113</v>
      </c>
      <c r="BG10" s="14" t="s">
        <v>114</v>
      </c>
    </row>
    <row r="11" spans="1:60" s="21" customFormat="1" ht="18" customHeight="1">
      <c r="A11" s="13"/>
      <c r="B11" s="22" t="s">
        <v>115</v>
      </c>
      <c r="C11" s="6"/>
      <c r="D11" s="6"/>
      <c r="E11" s="6"/>
      <c r="F11" s="6"/>
      <c r="G11" s="73">
        <v>-28247811.309999999</v>
      </c>
      <c r="H11" s="23"/>
      <c r="I11" s="73">
        <v>-98748.637622407507</v>
      </c>
      <c r="J11" s="74">
        <v>1</v>
      </c>
      <c r="K11" s="74">
        <v>-4.7999999999999996E-3</v>
      </c>
      <c r="L11" s="17"/>
      <c r="M11" s="17"/>
      <c r="N11" s="17"/>
      <c r="O11" s="17"/>
      <c r="BC11" s="14" t="s">
        <v>116</v>
      </c>
      <c r="BD11" s="17"/>
      <c r="BE11" s="14" t="s">
        <v>117</v>
      </c>
      <c r="BG11" s="14" t="s">
        <v>118</v>
      </c>
    </row>
    <row r="12" spans="1:60">
      <c r="B12" s="77" t="s">
        <v>203</v>
      </c>
      <c r="C12" s="17"/>
      <c r="D12" s="17"/>
      <c r="E12" s="17"/>
      <c r="F12" s="17"/>
      <c r="G12" s="79">
        <v>0</v>
      </c>
      <c r="H12" s="17"/>
      <c r="I12" s="79">
        <v>0</v>
      </c>
      <c r="J12" s="78">
        <v>0</v>
      </c>
      <c r="K12" s="78">
        <v>0</v>
      </c>
      <c r="BD12" s="14" t="s">
        <v>119</v>
      </c>
      <c r="BF12" s="14" t="s">
        <v>120</v>
      </c>
    </row>
    <row r="13" spans="1:60">
      <c r="B13" t="s">
        <v>249</v>
      </c>
      <c r="C13" t="s">
        <v>249</v>
      </c>
      <c r="D13" s="17"/>
      <c r="E13" t="s">
        <v>249</v>
      </c>
      <c r="F13" t="s">
        <v>249</v>
      </c>
      <c r="G13" s="75">
        <v>0</v>
      </c>
      <c r="H13" s="75">
        <v>0</v>
      </c>
      <c r="I13" s="75">
        <v>0</v>
      </c>
      <c r="J13" s="76">
        <v>0</v>
      </c>
      <c r="K13" s="76">
        <v>0</v>
      </c>
      <c r="BD13" s="14" t="s">
        <v>121</v>
      </c>
      <c r="BE13" s="14" t="s">
        <v>122</v>
      </c>
      <c r="BF13" s="14" t="s">
        <v>123</v>
      </c>
    </row>
    <row r="14" spans="1:60">
      <c r="B14" s="77" t="s">
        <v>254</v>
      </c>
      <c r="C14" s="17"/>
      <c r="D14" s="17"/>
      <c r="E14" s="17"/>
      <c r="F14" s="17"/>
      <c r="G14" s="79">
        <v>-28247811.309999999</v>
      </c>
      <c r="H14" s="17"/>
      <c r="I14" s="79">
        <v>-98748.637622407507</v>
      </c>
      <c r="J14" s="78">
        <v>1</v>
      </c>
      <c r="K14" s="78">
        <v>-4.7999999999999996E-3</v>
      </c>
      <c r="BF14" s="14" t="s">
        <v>124</v>
      </c>
    </row>
    <row r="15" spans="1:60">
      <c r="B15" t="s">
        <v>3235</v>
      </c>
      <c r="C15" t="s">
        <v>3236</v>
      </c>
      <c r="D15" t="s">
        <v>121</v>
      </c>
      <c r="E15" t="s">
        <v>1998</v>
      </c>
      <c r="F15" t="s">
        <v>104</v>
      </c>
      <c r="G15" s="75">
        <v>425</v>
      </c>
      <c r="H15" s="75">
        <v>6.1074999999999997E-2</v>
      </c>
      <c r="I15" s="75">
        <v>9.1342243125000001E-4</v>
      </c>
      <c r="J15" s="76">
        <v>0</v>
      </c>
      <c r="K15" s="76">
        <v>0</v>
      </c>
      <c r="BF15" s="14" t="s">
        <v>125</v>
      </c>
    </row>
    <row r="16" spans="1:60">
      <c r="B16" t="s">
        <v>3237</v>
      </c>
      <c r="C16" t="s">
        <v>3238</v>
      </c>
      <c r="D16" t="s">
        <v>121</v>
      </c>
      <c r="E16" t="s">
        <v>1998</v>
      </c>
      <c r="F16" t="s">
        <v>108</v>
      </c>
      <c r="G16" s="75">
        <v>49</v>
      </c>
      <c r="H16" s="75">
        <v>1.3988E-2</v>
      </c>
      <c r="I16" s="75">
        <v>2.5723512359999999E-5</v>
      </c>
      <c r="J16" s="76">
        <v>0</v>
      </c>
      <c r="K16" s="76">
        <v>0</v>
      </c>
      <c r="BF16" s="14" t="s">
        <v>126</v>
      </c>
    </row>
    <row r="17" spans="2:58">
      <c r="B17" t="s">
        <v>3239</v>
      </c>
      <c r="C17" t="s">
        <v>3240</v>
      </c>
      <c r="D17" t="s">
        <v>121</v>
      </c>
      <c r="E17" t="s">
        <v>1998</v>
      </c>
      <c r="F17" t="s">
        <v>108</v>
      </c>
      <c r="G17" s="75">
        <v>24</v>
      </c>
      <c r="H17" s="75">
        <v>1.3988E-2</v>
      </c>
      <c r="I17" s="75">
        <v>1.2599271359999999E-5</v>
      </c>
      <c r="J17" s="76">
        <v>0</v>
      </c>
      <c r="K17" s="76">
        <v>0</v>
      </c>
      <c r="BF17" s="14" t="s">
        <v>127</v>
      </c>
    </row>
    <row r="18" spans="2:58">
      <c r="B18" t="s">
        <v>3241</v>
      </c>
      <c r="C18" t="s">
        <v>3242</v>
      </c>
      <c r="D18" t="s">
        <v>121</v>
      </c>
      <c r="E18" t="s">
        <v>1998</v>
      </c>
      <c r="F18" t="s">
        <v>104</v>
      </c>
      <c r="G18" s="75">
        <v>181</v>
      </c>
      <c r="H18" s="75">
        <v>3.3285000000000002E-2</v>
      </c>
      <c r="I18" s="75">
        <v>2.1200514615000001E-4</v>
      </c>
      <c r="J18" s="76">
        <v>0</v>
      </c>
      <c r="K18" s="76">
        <v>0</v>
      </c>
      <c r="BF18" s="14" t="s">
        <v>128</v>
      </c>
    </row>
    <row r="19" spans="2:58">
      <c r="B19" t="s">
        <v>3243</v>
      </c>
      <c r="C19" t="s">
        <v>3244</v>
      </c>
      <c r="D19" t="s">
        <v>121</v>
      </c>
      <c r="E19" t="s">
        <v>1998</v>
      </c>
      <c r="F19" t="s">
        <v>104</v>
      </c>
      <c r="G19" s="75">
        <v>85</v>
      </c>
      <c r="H19" s="75">
        <v>1.7708999999999999E-3</v>
      </c>
      <c r="I19" s="75">
        <v>5.2970275349999999E-6</v>
      </c>
      <c r="J19" s="76">
        <v>0</v>
      </c>
      <c r="K19" s="76">
        <v>0</v>
      </c>
      <c r="BF19" s="14" t="s">
        <v>129</v>
      </c>
    </row>
    <row r="20" spans="2:58">
      <c r="B20" t="s">
        <v>3245</v>
      </c>
      <c r="C20" t="s">
        <v>3246</v>
      </c>
      <c r="D20" t="s">
        <v>121</v>
      </c>
      <c r="E20" t="s">
        <v>1998</v>
      </c>
      <c r="F20" t="s">
        <v>108</v>
      </c>
      <c r="G20" s="75">
        <v>219</v>
      </c>
      <c r="H20" s="75">
        <v>3.7850000000000002E-3</v>
      </c>
      <c r="I20" s="75">
        <v>3.110917995E-5</v>
      </c>
      <c r="J20" s="76">
        <v>0</v>
      </c>
      <c r="K20" s="76">
        <v>0</v>
      </c>
      <c r="BF20" s="14" t="s">
        <v>130</v>
      </c>
    </row>
    <row r="21" spans="2:58">
      <c r="B21" t="s">
        <v>3247</v>
      </c>
      <c r="C21" t="s">
        <v>3248</v>
      </c>
      <c r="D21" t="s">
        <v>121</v>
      </c>
      <c r="E21" t="s">
        <v>1998</v>
      </c>
      <c r="F21" t="s">
        <v>111</v>
      </c>
      <c r="G21" s="75">
        <v>91</v>
      </c>
      <c r="H21" s="75">
        <v>7.4660000000000004E-3</v>
      </c>
      <c r="I21" s="75">
        <v>2.8790508656000001E-5</v>
      </c>
      <c r="J21" s="76">
        <v>0</v>
      </c>
      <c r="K21" s="76">
        <v>0</v>
      </c>
      <c r="BF21" s="14" t="s">
        <v>121</v>
      </c>
    </row>
    <row r="22" spans="2:58">
      <c r="B22" t="s">
        <v>3249</v>
      </c>
      <c r="C22" t="s">
        <v>3250</v>
      </c>
      <c r="D22" t="s">
        <v>121</v>
      </c>
      <c r="E22" t="s">
        <v>1998</v>
      </c>
      <c r="F22" t="s">
        <v>118</v>
      </c>
      <c r="G22" s="75">
        <v>-499500</v>
      </c>
      <c r="H22" s="75">
        <v>100</v>
      </c>
      <c r="I22" s="75">
        <v>-1194.45435</v>
      </c>
      <c r="J22" s="76">
        <v>1.21E-2</v>
      </c>
      <c r="K22" s="76">
        <v>-1E-4</v>
      </c>
    </row>
    <row r="23" spans="2:58">
      <c r="B23" t="s">
        <v>3251</v>
      </c>
      <c r="C23" t="s">
        <v>3252</v>
      </c>
      <c r="D23" t="s">
        <v>121</v>
      </c>
      <c r="E23" t="s">
        <v>1998</v>
      </c>
      <c r="F23" t="s">
        <v>108</v>
      </c>
      <c r="G23" s="75">
        <v>-726835</v>
      </c>
      <c r="H23" s="75">
        <v>100</v>
      </c>
      <c r="I23" s="75">
        <v>-2727.8117550000002</v>
      </c>
      <c r="J23" s="76">
        <v>2.76E-2</v>
      </c>
      <c r="K23" s="76">
        <v>-1E-4</v>
      </c>
    </row>
    <row r="24" spans="2:58">
      <c r="B24" t="s">
        <v>3253</v>
      </c>
      <c r="C24" t="s">
        <v>3254</v>
      </c>
      <c r="D24" t="s">
        <v>121</v>
      </c>
      <c r="E24" t="s">
        <v>1998</v>
      </c>
      <c r="F24" t="s">
        <v>111</v>
      </c>
      <c r="G24" s="75">
        <v>-2275</v>
      </c>
      <c r="H24" s="75">
        <v>100</v>
      </c>
      <c r="I24" s="75">
        <v>-9.6405399999999997</v>
      </c>
      <c r="J24" s="76">
        <v>1E-4</v>
      </c>
      <c r="K24" s="76">
        <v>0</v>
      </c>
    </row>
    <row r="25" spans="2:58">
      <c r="B25" t="s">
        <v>3255</v>
      </c>
      <c r="C25" t="s">
        <v>3256</v>
      </c>
      <c r="D25" t="s">
        <v>121</v>
      </c>
      <c r="E25" t="s">
        <v>1998</v>
      </c>
      <c r="F25" t="s">
        <v>202</v>
      </c>
      <c r="G25" s="75">
        <v>-91200</v>
      </c>
      <c r="H25" s="75">
        <v>100</v>
      </c>
      <c r="I25" s="75">
        <v>-41.149439999999998</v>
      </c>
      <c r="J25" s="76">
        <v>4.0000000000000002E-4</v>
      </c>
      <c r="K25" s="76">
        <v>0</v>
      </c>
    </row>
    <row r="26" spans="2:58">
      <c r="B26" t="s">
        <v>3257</v>
      </c>
      <c r="C26" t="s">
        <v>3258</v>
      </c>
      <c r="D26" t="s">
        <v>121</v>
      </c>
      <c r="E26" t="s">
        <v>1998</v>
      </c>
      <c r="F26" t="s">
        <v>104</v>
      </c>
      <c r="G26" s="75">
        <v>-26932479.309999999</v>
      </c>
      <c r="H26" s="75">
        <v>100</v>
      </c>
      <c r="I26" s="75">
        <v>-94775.394691890004</v>
      </c>
      <c r="J26" s="76">
        <v>0.95979999999999999</v>
      </c>
      <c r="K26" s="76">
        <v>-4.5999999999999999E-3</v>
      </c>
    </row>
    <row r="27" spans="2:58">
      <c r="B27" t="s">
        <v>3259</v>
      </c>
      <c r="C27" t="s">
        <v>3260</v>
      </c>
      <c r="D27" t="s">
        <v>121</v>
      </c>
      <c r="E27" t="s">
        <v>1998</v>
      </c>
      <c r="F27" t="s">
        <v>202</v>
      </c>
      <c r="G27" s="75">
        <v>32</v>
      </c>
      <c r="H27" s="75">
        <v>1.9914999999999999E-2</v>
      </c>
      <c r="I27" s="75">
        <v>2.87540736E-6</v>
      </c>
      <c r="J27" s="76">
        <v>0</v>
      </c>
      <c r="K27" s="76">
        <v>0</v>
      </c>
    </row>
    <row r="28" spans="2:58">
      <c r="B28" t="s">
        <v>3261</v>
      </c>
      <c r="C28" t="s">
        <v>3262</v>
      </c>
      <c r="D28" t="s">
        <v>121</v>
      </c>
      <c r="E28" t="s">
        <v>1998</v>
      </c>
      <c r="F28" t="s">
        <v>104</v>
      </c>
      <c r="G28" s="75">
        <v>670</v>
      </c>
      <c r="H28" s="75">
        <v>1.1022250000000001E-2</v>
      </c>
      <c r="I28" s="75">
        <v>2.5987489492499999E-4</v>
      </c>
      <c r="J28" s="76">
        <v>0</v>
      </c>
      <c r="K28" s="76">
        <v>0</v>
      </c>
    </row>
    <row r="29" spans="2:58">
      <c r="B29" t="s">
        <v>3263</v>
      </c>
      <c r="C29" t="s">
        <v>3264</v>
      </c>
      <c r="D29" t="s">
        <v>121</v>
      </c>
      <c r="E29" t="s">
        <v>1998</v>
      </c>
      <c r="F29" t="s">
        <v>104</v>
      </c>
      <c r="G29" s="75">
        <v>2151</v>
      </c>
      <c r="H29" s="75">
        <v>3.8609999999999998E-3</v>
      </c>
      <c r="I29" s="75">
        <v>2.9225333708999998E-4</v>
      </c>
      <c r="J29" s="76">
        <v>0</v>
      </c>
      <c r="K29" s="76">
        <v>0</v>
      </c>
    </row>
    <row r="30" spans="2:58">
      <c r="B30" t="s">
        <v>3265</v>
      </c>
      <c r="C30" t="s">
        <v>3266</v>
      </c>
      <c r="D30" t="s">
        <v>121</v>
      </c>
      <c r="E30" t="s">
        <v>1998</v>
      </c>
      <c r="F30" t="s">
        <v>104</v>
      </c>
      <c r="G30" s="75">
        <v>208</v>
      </c>
      <c r="H30" s="75">
        <v>0.141675</v>
      </c>
      <c r="I30" s="75">
        <v>1.036992996E-3</v>
      </c>
      <c r="J30" s="76">
        <v>0</v>
      </c>
      <c r="K30" s="76">
        <v>0</v>
      </c>
    </row>
    <row r="31" spans="2:58">
      <c r="B31" t="s">
        <v>3267</v>
      </c>
      <c r="C31" t="s">
        <v>3268</v>
      </c>
      <c r="D31" t="s">
        <v>121</v>
      </c>
      <c r="E31" t="s">
        <v>1998</v>
      </c>
      <c r="F31" t="s">
        <v>104</v>
      </c>
      <c r="G31" s="75">
        <v>5</v>
      </c>
      <c r="H31" s="75">
        <v>0.3861</v>
      </c>
      <c r="I31" s="75">
        <v>6.7934295000000004E-5</v>
      </c>
      <c r="J31" s="76">
        <v>0</v>
      </c>
      <c r="K31" s="76">
        <v>0</v>
      </c>
    </row>
    <row r="32" spans="2:58">
      <c r="B32" t="s">
        <v>3269</v>
      </c>
      <c r="C32" t="s">
        <v>3270</v>
      </c>
      <c r="D32" t="s">
        <v>121</v>
      </c>
      <c r="E32" t="s">
        <v>1998</v>
      </c>
      <c r="F32" t="s">
        <v>118</v>
      </c>
      <c r="G32" s="75">
        <v>135</v>
      </c>
      <c r="H32" s="75">
        <v>6.992E-3</v>
      </c>
      <c r="I32" s="75">
        <v>2.2571958959999999E-5</v>
      </c>
      <c r="J32" s="76">
        <v>0</v>
      </c>
      <c r="K32" s="76">
        <v>0</v>
      </c>
    </row>
    <row r="33" spans="2:11">
      <c r="B33" t="s">
        <v>3271</v>
      </c>
      <c r="C33" t="s">
        <v>3272</v>
      </c>
      <c r="D33" t="s">
        <v>121</v>
      </c>
      <c r="E33" t="s">
        <v>1998</v>
      </c>
      <c r="F33" t="s">
        <v>104</v>
      </c>
      <c r="G33" s="75">
        <v>164</v>
      </c>
      <c r="H33" s="75">
        <v>1.025391E-4</v>
      </c>
      <c r="I33" s="75">
        <v>5.9176955235599998E-7</v>
      </c>
      <c r="J33" s="76">
        <v>0</v>
      </c>
      <c r="K33" s="76">
        <v>0</v>
      </c>
    </row>
    <row r="34" spans="2:11">
      <c r="B34" t="s">
        <v>3273</v>
      </c>
      <c r="C34" t="s">
        <v>3274</v>
      </c>
      <c r="D34" t="s">
        <v>121</v>
      </c>
      <c r="E34" t="s">
        <v>1998</v>
      </c>
      <c r="F34" t="s">
        <v>104</v>
      </c>
      <c r="G34" s="75">
        <v>-54</v>
      </c>
      <c r="H34" s="75">
        <v>100</v>
      </c>
      <c r="I34" s="75">
        <v>-0.190026</v>
      </c>
      <c r="J34" s="76">
        <v>0</v>
      </c>
      <c r="K34" s="76">
        <v>0</v>
      </c>
    </row>
    <row r="35" spans="2:11">
      <c r="B35" t="s">
        <v>3275</v>
      </c>
      <c r="C35" t="s">
        <v>3276</v>
      </c>
      <c r="D35" t="s">
        <v>121</v>
      </c>
      <c r="E35" t="s">
        <v>1998</v>
      </c>
      <c r="F35" t="s">
        <v>104</v>
      </c>
      <c r="G35" s="75">
        <v>93</v>
      </c>
      <c r="H35" s="75">
        <v>8.2025000000000001E-2</v>
      </c>
      <c r="I35" s="75">
        <v>2.6844075675000001E-4</v>
      </c>
      <c r="J35" s="76">
        <v>0</v>
      </c>
      <c r="K35" s="76">
        <v>0</v>
      </c>
    </row>
    <row r="36" spans="2:11">
      <c r="B36" t="s">
        <v>256</v>
      </c>
      <c r="C36" s="17"/>
      <c r="D36" s="17"/>
      <c r="E36" s="17"/>
      <c r="F36" s="17"/>
      <c r="G36" s="17"/>
      <c r="H36" s="17"/>
    </row>
    <row r="37" spans="2:11">
      <c r="B37" t="s">
        <v>383</v>
      </c>
      <c r="C37" s="17"/>
      <c r="D37" s="17"/>
      <c r="E37" s="17"/>
      <c r="F37" s="17"/>
      <c r="G37" s="17"/>
      <c r="H37" s="17"/>
    </row>
    <row r="38" spans="2:11">
      <c r="B38" t="s">
        <v>384</v>
      </c>
      <c r="C38" s="17"/>
      <c r="D38" s="17"/>
      <c r="E38" s="17"/>
      <c r="F38" s="17"/>
      <c r="G38" s="17"/>
      <c r="H38" s="17"/>
    </row>
    <row r="39" spans="2:11">
      <c r="B39" t="s">
        <v>385</v>
      </c>
      <c r="C39" s="17"/>
      <c r="D39" s="17"/>
      <c r="E39" s="17"/>
      <c r="F39" s="17"/>
      <c r="G39" s="17"/>
      <c r="H39" s="17"/>
    </row>
    <row r="40" spans="2:11">
      <c r="C40" s="17"/>
      <c r="D40" s="17"/>
      <c r="E40" s="17"/>
      <c r="F40" s="17"/>
      <c r="G40" s="17"/>
      <c r="H40" s="17"/>
    </row>
    <row r="41" spans="2:11">
      <c r="C41" s="17"/>
      <c r="D41" s="17"/>
      <c r="E41" s="17"/>
      <c r="F41" s="17"/>
      <c r="G41" s="17"/>
      <c r="H41" s="17"/>
    </row>
    <row r="42" spans="2:11">
      <c r="C42" s="17"/>
      <c r="D42" s="17"/>
      <c r="E42" s="17"/>
      <c r="F42" s="17"/>
      <c r="G42" s="17"/>
      <c r="H42" s="17"/>
    </row>
    <row r="43" spans="2:11">
      <c r="C43" s="17"/>
      <c r="D43" s="17"/>
      <c r="E43" s="17"/>
      <c r="F43" s="17"/>
      <c r="G43" s="17"/>
      <c r="H43" s="17"/>
    </row>
    <row r="44" spans="2:11">
      <c r="C44" s="17"/>
      <c r="D44" s="17"/>
      <c r="E44" s="17"/>
      <c r="F44" s="17"/>
      <c r="G44" s="17"/>
      <c r="H44" s="17"/>
    </row>
    <row r="45" spans="2:11">
      <c r="C45" s="17"/>
      <c r="D45" s="17"/>
      <c r="E45" s="17"/>
      <c r="F45" s="17"/>
      <c r="G45" s="17"/>
      <c r="H45" s="17"/>
    </row>
    <row r="46" spans="2:11">
      <c r="C46" s="17"/>
      <c r="D46" s="17"/>
      <c r="E46" s="17"/>
      <c r="F46" s="17"/>
      <c r="G46" s="17"/>
      <c r="H46" s="17"/>
    </row>
    <row r="47" spans="2:11">
      <c r="C47" s="17"/>
      <c r="D47" s="17"/>
      <c r="E47" s="17"/>
      <c r="F47" s="17"/>
      <c r="G47" s="17"/>
      <c r="H47" s="17"/>
    </row>
    <row r="48" spans="2:11">
      <c r="C48" s="17"/>
      <c r="D48" s="17"/>
      <c r="E48" s="17"/>
      <c r="F48" s="17"/>
      <c r="G48" s="17"/>
      <c r="H48" s="17"/>
    </row>
    <row r="49" spans="3:8">
      <c r="C49" s="17"/>
      <c r="D49" s="17"/>
      <c r="E49" s="17"/>
      <c r="F49" s="17"/>
      <c r="G49" s="17"/>
      <c r="H49" s="17"/>
    </row>
    <row r="50" spans="3:8">
      <c r="C50" s="17"/>
      <c r="D50" s="17"/>
      <c r="E50" s="17"/>
      <c r="F50" s="17"/>
      <c r="G50" s="17"/>
      <c r="H50" s="17"/>
    </row>
    <row r="51" spans="3:8">
      <c r="C51" s="17"/>
      <c r="D51" s="17"/>
      <c r="E51" s="17"/>
      <c r="F51" s="17"/>
      <c r="G51" s="17"/>
      <c r="H51" s="17"/>
    </row>
    <row r="52" spans="3:8">
      <c r="C52" s="17"/>
      <c r="D52" s="17"/>
      <c r="E52" s="17"/>
      <c r="F52" s="17"/>
      <c r="G52" s="17"/>
      <c r="H52" s="17"/>
    </row>
    <row r="53" spans="3:8">
      <c r="C53" s="17"/>
      <c r="D53" s="17"/>
      <c r="E53" s="17"/>
      <c r="F53" s="17"/>
      <c r="G53" s="17"/>
      <c r="H53" s="17"/>
    </row>
    <row r="54" spans="3:8">
      <c r="C54" s="17"/>
      <c r="D54" s="17"/>
      <c r="E54" s="17"/>
      <c r="F54" s="17"/>
      <c r="G54" s="17"/>
      <c r="H54" s="17"/>
    </row>
    <row r="55" spans="3:8">
      <c r="C55" s="17"/>
      <c r="D55" s="17"/>
      <c r="E55" s="17"/>
      <c r="F55" s="17"/>
      <c r="G55" s="17"/>
      <c r="H55" s="17"/>
    </row>
    <row r="56" spans="3:8">
      <c r="C56" s="17"/>
      <c r="D56" s="17"/>
      <c r="E56" s="17"/>
      <c r="F56" s="17"/>
      <c r="G56" s="17"/>
      <c r="H56" s="17"/>
    </row>
    <row r="57" spans="3:8">
      <c r="C57" s="17"/>
      <c r="D57" s="17"/>
      <c r="E57" s="17"/>
      <c r="F57" s="17"/>
      <c r="G57" s="17"/>
      <c r="H57" s="17"/>
    </row>
    <row r="58" spans="3:8">
      <c r="C58" s="17"/>
      <c r="D58" s="17"/>
      <c r="E58" s="17"/>
      <c r="F58" s="17"/>
      <c r="G58" s="17"/>
      <c r="H58" s="17"/>
    </row>
    <row r="59" spans="3:8">
      <c r="C59" s="17"/>
      <c r="D59" s="17"/>
      <c r="E59" s="17"/>
      <c r="F59" s="17"/>
      <c r="G59" s="17"/>
      <c r="H59" s="17"/>
    </row>
    <row r="60" spans="3:8">
      <c r="C60" s="17"/>
      <c r="D60" s="17"/>
      <c r="E60" s="17"/>
      <c r="F60" s="17"/>
      <c r="G60" s="17"/>
      <c r="H60" s="17"/>
    </row>
    <row r="61" spans="3:8">
      <c r="C61" s="17"/>
      <c r="D61" s="17"/>
      <c r="E61" s="17"/>
      <c r="F61" s="17"/>
      <c r="G61" s="17"/>
      <c r="H61" s="17"/>
    </row>
    <row r="62" spans="3:8">
      <c r="C62" s="17"/>
      <c r="D62" s="17"/>
      <c r="E62" s="17"/>
      <c r="F62" s="17"/>
      <c r="G62" s="17"/>
      <c r="H62" s="17"/>
    </row>
    <row r="63" spans="3:8">
      <c r="C63" s="17"/>
      <c r="D63" s="17"/>
      <c r="E63" s="17"/>
      <c r="F63" s="17"/>
      <c r="G63" s="17"/>
      <c r="H63" s="17"/>
    </row>
    <row r="64" spans="3:8">
      <c r="C64" s="17"/>
      <c r="D64" s="17"/>
      <c r="E64" s="17"/>
      <c r="F64" s="17"/>
      <c r="G64" s="17"/>
      <c r="H64" s="17"/>
    </row>
    <row r="65" spans="3:8">
      <c r="C65" s="17"/>
      <c r="D65" s="17"/>
      <c r="E65" s="17"/>
      <c r="F65" s="17"/>
      <c r="G65" s="17"/>
      <c r="H65" s="17"/>
    </row>
    <row r="66" spans="3:8">
      <c r="C66" s="17"/>
      <c r="D66" s="17"/>
      <c r="E66" s="17"/>
      <c r="F66" s="17"/>
      <c r="G66" s="17"/>
      <c r="H66" s="17"/>
    </row>
    <row r="67" spans="3:8">
      <c r="C67" s="17"/>
      <c r="D67" s="17"/>
      <c r="E67" s="17"/>
      <c r="F67" s="17"/>
      <c r="G67" s="17"/>
      <c r="H67" s="17"/>
    </row>
    <row r="68" spans="3:8">
      <c r="C68" s="17"/>
      <c r="D68" s="17"/>
      <c r="E68" s="17"/>
      <c r="F68" s="17"/>
      <c r="G68" s="17"/>
      <c r="H68" s="17"/>
    </row>
    <row r="69" spans="3:8">
      <c r="C69" s="17"/>
      <c r="D69" s="17"/>
      <c r="E69" s="17"/>
      <c r="F69" s="17"/>
      <c r="G69" s="17"/>
      <c r="H69" s="17"/>
    </row>
    <row r="70" spans="3:8">
      <c r="C70" s="17"/>
      <c r="D70" s="17"/>
      <c r="E70" s="17"/>
      <c r="F70" s="17"/>
      <c r="G70" s="17"/>
      <c r="H70" s="17"/>
    </row>
    <row r="71" spans="3:8">
      <c r="C71" s="17"/>
      <c r="D71" s="17"/>
      <c r="E71" s="17"/>
      <c r="F71" s="17"/>
      <c r="G71" s="17"/>
      <c r="H71" s="17"/>
    </row>
    <row r="72" spans="3:8">
      <c r="C72" s="17"/>
      <c r="D72" s="17"/>
      <c r="E72" s="17"/>
      <c r="F72" s="17"/>
      <c r="G72" s="17"/>
      <c r="H72" s="17"/>
    </row>
    <row r="73" spans="3:8">
      <c r="C73" s="17"/>
      <c r="D73" s="17"/>
      <c r="E73" s="17"/>
      <c r="F73" s="17"/>
      <c r="G73" s="17"/>
      <c r="H73" s="17"/>
    </row>
    <row r="74" spans="3:8">
      <c r="C74" s="17"/>
      <c r="D74" s="17"/>
      <c r="E74" s="17"/>
      <c r="F74" s="17"/>
      <c r="G74" s="17"/>
      <c r="H74" s="17"/>
    </row>
    <row r="75" spans="3:8">
      <c r="C75" s="17"/>
      <c r="D75" s="17"/>
      <c r="E75" s="17"/>
      <c r="F75" s="17"/>
      <c r="G75" s="17"/>
      <c r="H75" s="17"/>
    </row>
    <row r="76" spans="3:8">
      <c r="C76" s="17"/>
      <c r="D76" s="17"/>
      <c r="E76" s="17"/>
      <c r="F76" s="17"/>
      <c r="G76" s="17"/>
      <c r="H76" s="17"/>
    </row>
    <row r="77" spans="3:8">
      <c r="C77" s="17"/>
      <c r="D77" s="17"/>
      <c r="E77" s="17"/>
      <c r="F77" s="17"/>
      <c r="G77" s="17"/>
      <c r="H77" s="17"/>
    </row>
    <row r="78" spans="3:8">
      <c r="C78" s="17"/>
      <c r="D78" s="17"/>
      <c r="E78" s="17"/>
      <c r="F78" s="17"/>
      <c r="G78" s="17"/>
      <c r="H78" s="17"/>
    </row>
    <row r="79" spans="3:8">
      <c r="C79" s="17"/>
      <c r="D79" s="17"/>
      <c r="E79" s="17"/>
      <c r="F79" s="17"/>
      <c r="G79" s="17"/>
      <c r="H79" s="17"/>
    </row>
    <row r="80" spans="3:8">
      <c r="C80" s="17"/>
      <c r="D80" s="17"/>
      <c r="E80" s="17"/>
      <c r="F80" s="17"/>
      <c r="G80" s="17"/>
      <c r="H80" s="17"/>
    </row>
    <row r="81" spans="3:8">
      <c r="C81" s="17"/>
      <c r="D81" s="17"/>
      <c r="E81" s="17"/>
      <c r="F81" s="17"/>
      <c r="G81" s="17"/>
      <c r="H81" s="17"/>
    </row>
    <row r="82" spans="3:8">
      <c r="C82" s="17"/>
      <c r="D82" s="17"/>
      <c r="E82" s="17"/>
      <c r="F82" s="17"/>
      <c r="G82" s="17"/>
      <c r="H82" s="17"/>
    </row>
    <row r="83" spans="3:8">
      <c r="C83" s="17"/>
      <c r="D83" s="17"/>
      <c r="E83" s="17"/>
      <c r="F83" s="17"/>
      <c r="G83" s="17"/>
      <c r="H83" s="17"/>
    </row>
    <row r="84" spans="3:8">
      <c r="C84" s="17"/>
      <c r="D84" s="17"/>
      <c r="E84" s="17"/>
      <c r="F84" s="17"/>
      <c r="G84" s="17"/>
      <c r="H84" s="17"/>
    </row>
    <row r="85" spans="3:8">
      <c r="C85" s="17"/>
      <c r="D85" s="17"/>
      <c r="E85" s="17"/>
      <c r="F85" s="17"/>
      <c r="G85" s="17"/>
      <c r="H85" s="17"/>
    </row>
    <row r="86" spans="3:8">
      <c r="C86" s="17"/>
      <c r="D86" s="17"/>
      <c r="E86" s="17"/>
      <c r="F86" s="17"/>
      <c r="G86" s="17"/>
      <c r="H86" s="17"/>
    </row>
    <row r="87" spans="3:8">
      <c r="C87" s="17"/>
      <c r="D87" s="17"/>
      <c r="E87" s="17"/>
      <c r="F87" s="17"/>
      <c r="G87" s="17"/>
      <c r="H87" s="17"/>
    </row>
    <row r="88" spans="3:8">
      <c r="C88" s="17"/>
      <c r="D88" s="17"/>
      <c r="E88" s="17"/>
      <c r="F88" s="17"/>
      <c r="G88" s="17"/>
      <c r="H88" s="17"/>
    </row>
    <row r="89" spans="3:8">
      <c r="C89" s="17"/>
      <c r="D89" s="17"/>
      <c r="E89" s="17"/>
      <c r="F89" s="17"/>
      <c r="G89" s="17"/>
      <c r="H89" s="17"/>
    </row>
    <row r="90" spans="3:8">
      <c r="C90" s="17"/>
      <c r="D90" s="17"/>
      <c r="E90" s="17"/>
      <c r="F90" s="17"/>
      <c r="G90" s="17"/>
      <c r="H90" s="17"/>
    </row>
    <row r="91" spans="3:8">
      <c r="C91" s="17"/>
      <c r="D91" s="17"/>
      <c r="E91" s="17"/>
      <c r="F91" s="17"/>
      <c r="G91" s="17"/>
      <c r="H91" s="17"/>
    </row>
    <row r="92" spans="3:8">
      <c r="C92" s="17"/>
      <c r="D92" s="17"/>
      <c r="E92" s="17"/>
      <c r="F92" s="17"/>
      <c r="G92" s="17"/>
      <c r="H92" s="17"/>
    </row>
    <row r="93" spans="3:8">
      <c r="C93" s="17"/>
      <c r="D93" s="17"/>
      <c r="E93" s="17"/>
      <c r="F93" s="17"/>
      <c r="G93" s="17"/>
      <c r="H93" s="17"/>
    </row>
    <row r="94" spans="3:8">
      <c r="C94" s="17"/>
      <c r="D94" s="17"/>
      <c r="E94" s="17"/>
      <c r="F94" s="17"/>
      <c r="G94" s="17"/>
      <c r="H94" s="17"/>
    </row>
    <row r="95" spans="3:8">
      <c r="C95" s="17"/>
      <c r="D95" s="17"/>
      <c r="E95" s="17"/>
      <c r="F95" s="17"/>
      <c r="G95" s="17"/>
      <c r="H95" s="17"/>
    </row>
    <row r="96" spans="3:8">
      <c r="C96" s="17"/>
      <c r="D96" s="17"/>
      <c r="E96" s="17"/>
      <c r="F96" s="17"/>
      <c r="G96" s="17"/>
      <c r="H96" s="17"/>
    </row>
    <row r="97" spans="3:8">
      <c r="C97" s="17"/>
      <c r="D97" s="17"/>
      <c r="E97" s="17"/>
      <c r="F97" s="17"/>
      <c r="G97" s="17"/>
      <c r="H97" s="17"/>
    </row>
    <row r="98" spans="3:8">
      <c r="C98" s="17"/>
      <c r="D98" s="17"/>
      <c r="E98" s="17"/>
      <c r="F98" s="17"/>
      <c r="G98" s="17"/>
      <c r="H98" s="17"/>
    </row>
    <row r="99" spans="3:8">
      <c r="C99" s="17"/>
      <c r="D99" s="17"/>
      <c r="E99" s="17"/>
      <c r="F99" s="17"/>
      <c r="G99" s="17"/>
      <c r="H99" s="17"/>
    </row>
    <row r="100" spans="3:8">
      <c r="C100" s="17"/>
      <c r="D100" s="17"/>
      <c r="E100" s="17"/>
      <c r="F100" s="17"/>
      <c r="G100" s="17"/>
      <c r="H100" s="17"/>
    </row>
    <row r="101" spans="3:8">
      <c r="C101" s="17"/>
      <c r="D101" s="17"/>
      <c r="E101" s="17"/>
      <c r="F101" s="17"/>
      <c r="G101" s="17"/>
      <c r="H101" s="17"/>
    </row>
    <row r="102" spans="3:8">
      <c r="C102" s="17"/>
      <c r="D102" s="17"/>
      <c r="E102" s="17"/>
      <c r="F102" s="17"/>
      <c r="G102" s="17"/>
      <c r="H102" s="17"/>
    </row>
    <row r="103" spans="3:8">
      <c r="C103" s="17"/>
      <c r="D103" s="17"/>
      <c r="E103" s="17"/>
      <c r="F103" s="17"/>
      <c r="G103" s="17"/>
      <c r="H103" s="17"/>
    </row>
    <row r="104" spans="3:8">
      <c r="C104" s="17"/>
      <c r="D104" s="17"/>
      <c r="E104" s="17"/>
      <c r="F104" s="17"/>
      <c r="G104" s="17"/>
      <c r="H104" s="17"/>
    </row>
    <row r="105" spans="3:8">
      <c r="C105" s="17"/>
      <c r="D105" s="17"/>
      <c r="E105" s="17"/>
      <c r="F105" s="17"/>
      <c r="G105" s="17"/>
      <c r="H105" s="17"/>
    </row>
    <row r="106" spans="3:8">
      <c r="C106" s="17"/>
      <c r="D106" s="17"/>
      <c r="E106" s="17"/>
      <c r="F106" s="17"/>
      <c r="G106" s="17"/>
      <c r="H106" s="17"/>
    </row>
    <row r="107" spans="3:8">
      <c r="C107" s="17"/>
      <c r="D107" s="17"/>
      <c r="E107" s="17"/>
      <c r="F107" s="17"/>
      <c r="G107" s="17"/>
      <c r="H107" s="17"/>
    </row>
    <row r="108" spans="3:8">
      <c r="C108" s="17"/>
      <c r="D108" s="17"/>
      <c r="E108" s="17"/>
      <c r="F108" s="17"/>
      <c r="G108" s="17"/>
      <c r="H108" s="17"/>
    </row>
    <row r="109" spans="3:8">
      <c r="C109" s="17"/>
      <c r="D109" s="17"/>
      <c r="E109" s="17"/>
      <c r="F109" s="17"/>
      <c r="G109" s="17"/>
      <c r="H109" s="17"/>
    </row>
    <row r="110" spans="3:8">
      <c r="C110" s="17"/>
      <c r="D110" s="17"/>
      <c r="E110" s="17"/>
      <c r="F110" s="17"/>
      <c r="G110" s="17"/>
      <c r="H110" s="17"/>
    </row>
    <row r="111" spans="3:8">
      <c r="C111" s="17"/>
      <c r="D111" s="17"/>
      <c r="E111" s="17"/>
      <c r="F111" s="17"/>
      <c r="G111" s="17"/>
      <c r="H111" s="17"/>
    </row>
    <row r="112" spans="3:8">
      <c r="C112" s="17"/>
      <c r="D112" s="17"/>
      <c r="E112" s="17"/>
      <c r="F112" s="17"/>
      <c r="G112" s="17"/>
      <c r="H112" s="17"/>
    </row>
    <row r="113" spans="3:8">
      <c r="C113" s="17"/>
      <c r="D113" s="17"/>
      <c r="E113" s="17"/>
      <c r="F113" s="17"/>
      <c r="G113" s="17"/>
      <c r="H113" s="17"/>
    </row>
    <row r="114" spans="3:8">
      <c r="C114" s="17"/>
      <c r="D114" s="17"/>
      <c r="E114" s="17"/>
      <c r="F114" s="17"/>
      <c r="G114" s="17"/>
      <c r="H114" s="17"/>
    </row>
    <row r="115" spans="3:8">
      <c r="C115" s="17"/>
      <c r="D115" s="17"/>
      <c r="E115" s="17"/>
      <c r="F115" s="17"/>
      <c r="G115" s="17"/>
      <c r="H115" s="17"/>
    </row>
    <row r="116" spans="3:8">
      <c r="C116" s="17"/>
      <c r="D116" s="17"/>
      <c r="E116" s="17"/>
      <c r="F116" s="17"/>
      <c r="G116" s="17"/>
      <c r="H116" s="17"/>
    </row>
    <row r="117" spans="3:8">
      <c r="C117" s="17"/>
      <c r="D117" s="17"/>
      <c r="E117" s="17"/>
      <c r="F117" s="17"/>
      <c r="G117" s="17"/>
      <c r="H117" s="17"/>
    </row>
    <row r="118" spans="3:8">
      <c r="C118" s="17"/>
      <c r="D118" s="17"/>
      <c r="E118" s="17"/>
      <c r="F118" s="17"/>
      <c r="G118" s="17"/>
      <c r="H118" s="17"/>
    </row>
    <row r="119" spans="3:8">
      <c r="C119" s="17"/>
      <c r="D119" s="17"/>
      <c r="E119" s="17"/>
      <c r="F119" s="17"/>
      <c r="G119" s="17"/>
      <c r="H119" s="17"/>
    </row>
    <row r="120" spans="3:8">
      <c r="C120" s="17"/>
      <c r="D120" s="17"/>
      <c r="E120" s="17"/>
      <c r="F120" s="17"/>
      <c r="G120" s="17"/>
      <c r="H120" s="17"/>
    </row>
    <row r="121" spans="3:8">
      <c r="C121" s="17"/>
      <c r="D121" s="17"/>
      <c r="E121" s="17"/>
      <c r="F121" s="17"/>
      <c r="G121" s="17"/>
      <c r="H121" s="17"/>
    </row>
    <row r="122" spans="3:8">
      <c r="C122" s="17"/>
      <c r="D122" s="17"/>
      <c r="E122" s="17"/>
      <c r="F122" s="17"/>
      <c r="G122" s="17"/>
      <c r="H122" s="17"/>
    </row>
    <row r="123" spans="3:8">
      <c r="C123" s="17"/>
      <c r="D123" s="17"/>
      <c r="E123" s="17"/>
      <c r="F123" s="17"/>
      <c r="G123" s="17"/>
      <c r="H123" s="17"/>
    </row>
    <row r="124" spans="3:8">
      <c r="C124" s="17"/>
      <c r="D124" s="17"/>
      <c r="E124" s="17"/>
      <c r="F124" s="17"/>
      <c r="G124" s="17"/>
      <c r="H124" s="17"/>
    </row>
    <row r="125" spans="3:8">
      <c r="C125" s="17"/>
      <c r="D125" s="17"/>
      <c r="E125" s="17"/>
      <c r="F125" s="17"/>
      <c r="G125" s="17"/>
      <c r="H125" s="17"/>
    </row>
    <row r="126" spans="3:8">
      <c r="C126" s="17"/>
      <c r="D126" s="17"/>
      <c r="E126" s="17"/>
      <c r="F126" s="17"/>
      <c r="G126" s="17"/>
      <c r="H126" s="17"/>
    </row>
    <row r="127" spans="3:8">
      <c r="C127" s="17"/>
      <c r="D127" s="17"/>
      <c r="E127" s="17"/>
      <c r="F127" s="17"/>
      <c r="G127" s="17"/>
      <c r="H127" s="17"/>
    </row>
    <row r="128" spans="3:8">
      <c r="C128" s="17"/>
      <c r="D128" s="17"/>
      <c r="E128" s="17"/>
      <c r="F128" s="17"/>
      <c r="G128" s="17"/>
      <c r="H128" s="17"/>
    </row>
    <row r="129" spans="3:8">
      <c r="C129" s="17"/>
      <c r="D129" s="17"/>
      <c r="E129" s="17"/>
      <c r="F129" s="17"/>
      <c r="G129" s="17"/>
      <c r="H129" s="17"/>
    </row>
    <row r="130" spans="3:8">
      <c r="C130" s="17"/>
      <c r="D130" s="17"/>
      <c r="E130" s="17"/>
      <c r="F130" s="17"/>
      <c r="G130" s="17"/>
      <c r="H130" s="17"/>
    </row>
    <row r="131" spans="3:8">
      <c r="C131" s="17"/>
      <c r="D131" s="17"/>
      <c r="E131" s="17"/>
      <c r="F131" s="17"/>
      <c r="G131" s="17"/>
      <c r="H131" s="17"/>
    </row>
    <row r="132" spans="3:8">
      <c r="C132" s="17"/>
      <c r="D132" s="17"/>
      <c r="E132" s="17"/>
      <c r="F132" s="17"/>
      <c r="G132" s="17"/>
      <c r="H132" s="17"/>
    </row>
    <row r="133" spans="3:8">
      <c r="C133" s="17"/>
      <c r="D133" s="17"/>
      <c r="E133" s="17"/>
      <c r="F133" s="17"/>
      <c r="G133" s="17"/>
      <c r="H133" s="17"/>
    </row>
    <row r="134" spans="3:8">
      <c r="C134" s="17"/>
      <c r="D134" s="17"/>
      <c r="E134" s="17"/>
      <c r="F134" s="17"/>
      <c r="G134" s="17"/>
      <c r="H134" s="17"/>
    </row>
    <row r="135" spans="3:8">
      <c r="C135" s="17"/>
      <c r="D135" s="17"/>
      <c r="E135" s="17"/>
      <c r="F135" s="17"/>
      <c r="G135" s="17"/>
      <c r="H135" s="17"/>
    </row>
    <row r="136" spans="3:8">
      <c r="C136" s="17"/>
      <c r="D136" s="17"/>
      <c r="E136" s="17"/>
      <c r="F136" s="17"/>
      <c r="G136" s="17"/>
      <c r="H136" s="17"/>
    </row>
    <row r="137" spans="3:8">
      <c r="C137" s="17"/>
      <c r="D137" s="17"/>
      <c r="E137" s="17"/>
      <c r="F137" s="17"/>
      <c r="G137" s="17"/>
      <c r="H137" s="17"/>
    </row>
    <row r="138" spans="3:8">
      <c r="C138" s="17"/>
      <c r="D138" s="17"/>
      <c r="E138" s="17"/>
      <c r="F138" s="17"/>
      <c r="G138" s="17"/>
      <c r="H138" s="17"/>
    </row>
    <row r="139" spans="3:8">
      <c r="C139" s="17"/>
      <c r="D139" s="17"/>
      <c r="E139" s="17"/>
      <c r="F139" s="17"/>
      <c r="G139" s="17"/>
      <c r="H139" s="17"/>
    </row>
    <row r="140" spans="3:8">
      <c r="C140" s="17"/>
      <c r="D140" s="17"/>
      <c r="E140" s="17"/>
      <c r="F140" s="17"/>
      <c r="G140" s="17"/>
      <c r="H140" s="17"/>
    </row>
    <row r="141" spans="3:8">
      <c r="C141" s="17"/>
      <c r="D141" s="17"/>
      <c r="E141" s="17"/>
      <c r="F141" s="17"/>
      <c r="G141" s="17"/>
      <c r="H141" s="17"/>
    </row>
    <row r="142" spans="3:8">
      <c r="C142" s="17"/>
      <c r="D142" s="17"/>
      <c r="E142" s="17"/>
      <c r="F142" s="17"/>
      <c r="G142" s="17"/>
      <c r="H142" s="17"/>
    </row>
    <row r="143" spans="3:8">
      <c r="C143" s="17"/>
      <c r="D143" s="17"/>
      <c r="E143" s="17"/>
      <c r="F143" s="17"/>
      <c r="G143" s="17"/>
      <c r="H143" s="17"/>
    </row>
    <row r="144" spans="3:8">
      <c r="C144" s="17"/>
      <c r="D144" s="17"/>
      <c r="E144" s="17"/>
      <c r="F144" s="17"/>
      <c r="G144" s="17"/>
      <c r="H144" s="17"/>
    </row>
    <row r="145" spans="3:8">
      <c r="C145" s="17"/>
      <c r="D145" s="17"/>
      <c r="E145" s="17"/>
      <c r="F145" s="17"/>
      <c r="G145" s="17"/>
      <c r="H145" s="17"/>
    </row>
    <row r="146" spans="3:8">
      <c r="C146" s="17"/>
      <c r="D146" s="17"/>
      <c r="E146" s="17"/>
      <c r="F146" s="17"/>
      <c r="G146" s="17"/>
      <c r="H146" s="17"/>
    </row>
    <row r="147" spans="3:8">
      <c r="C147" s="17"/>
      <c r="D147" s="17"/>
      <c r="E147" s="17"/>
      <c r="F147" s="17"/>
      <c r="G147" s="17"/>
      <c r="H147" s="17"/>
    </row>
    <row r="148" spans="3:8">
      <c r="C148" s="17"/>
      <c r="D148" s="17"/>
      <c r="E148" s="17"/>
      <c r="F148" s="17"/>
      <c r="G148" s="17"/>
      <c r="H148" s="17"/>
    </row>
    <row r="149" spans="3:8">
      <c r="C149" s="17"/>
      <c r="D149" s="17"/>
      <c r="E149" s="17"/>
      <c r="F149" s="17"/>
      <c r="G149" s="17"/>
      <c r="H149" s="17"/>
    </row>
    <row r="150" spans="3:8">
      <c r="C150" s="17"/>
      <c r="D150" s="17"/>
      <c r="E150" s="17"/>
      <c r="F150" s="17"/>
      <c r="G150" s="17"/>
      <c r="H150" s="17"/>
    </row>
    <row r="151" spans="3:8">
      <c r="C151" s="17"/>
      <c r="D151" s="17"/>
      <c r="E151" s="17"/>
      <c r="F151" s="17"/>
      <c r="G151" s="17"/>
      <c r="H151" s="17"/>
    </row>
    <row r="152" spans="3:8">
      <c r="C152" s="17"/>
      <c r="D152" s="17"/>
      <c r="E152" s="17"/>
      <c r="F152" s="17"/>
      <c r="G152" s="17"/>
      <c r="H152" s="17"/>
    </row>
    <row r="153" spans="3:8">
      <c r="C153" s="17"/>
      <c r="D153" s="17"/>
      <c r="E153" s="17"/>
      <c r="F153" s="17"/>
      <c r="G153" s="17"/>
      <c r="H153" s="17"/>
    </row>
    <row r="154" spans="3:8">
      <c r="C154" s="17"/>
      <c r="D154" s="17"/>
      <c r="E154" s="17"/>
      <c r="F154" s="17"/>
      <c r="G154" s="17"/>
      <c r="H154" s="17"/>
    </row>
    <row r="155" spans="3:8">
      <c r="C155" s="17"/>
      <c r="D155" s="17"/>
      <c r="E155" s="17"/>
      <c r="F155" s="17"/>
      <c r="G155" s="17"/>
      <c r="H155" s="17"/>
    </row>
    <row r="156" spans="3:8">
      <c r="C156" s="17"/>
      <c r="D156" s="17"/>
      <c r="E156" s="17"/>
      <c r="F156" s="17"/>
      <c r="G156" s="17"/>
      <c r="H156" s="17"/>
    </row>
    <row r="157" spans="3:8">
      <c r="C157" s="17"/>
      <c r="D157" s="17"/>
      <c r="E157" s="17"/>
      <c r="F157" s="17"/>
      <c r="G157" s="17"/>
      <c r="H157" s="17"/>
    </row>
    <row r="158" spans="3:8">
      <c r="C158" s="17"/>
      <c r="D158" s="17"/>
      <c r="E158" s="17"/>
      <c r="F158" s="17"/>
      <c r="G158" s="17"/>
      <c r="H158" s="17"/>
    </row>
    <row r="159" spans="3:8">
      <c r="C159" s="17"/>
      <c r="D159" s="17"/>
      <c r="E159" s="17"/>
      <c r="F159" s="17"/>
      <c r="G159" s="17"/>
      <c r="H159" s="17"/>
    </row>
    <row r="160" spans="3:8">
      <c r="C160" s="17"/>
      <c r="D160" s="17"/>
      <c r="E160" s="17"/>
      <c r="F160" s="17"/>
      <c r="G160" s="17"/>
      <c r="H160" s="17"/>
    </row>
    <row r="161" spans="3:8">
      <c r="C161" s="17"/>
      <c r="D161" s="17"/>
      <c r="E161" s="17"/>
      <c r="F161" s="17"/>
      <c r="G161" s="17"/>
      <c r="H161" s="17"/>
    </row>
    <row r="162" spans="3:8">
      <c r="C162" s="17"/>
      <c r="D162" s="17"/>
      <c r="E162" s="17"/>
      <c r="F162" s="17"/>
      <c r="G162" s="17"/>
      <c r="H162" s="17"/>
    </row>
    <row r="163" spans="3:8">
      <c r="C163" s="17"/>
      <c r="D163" s="17"/>
      <c r="E163" s="17"/>
      <c r="F163" s="17"/>
      <c r="G163" s="17"/>
      <c r="H163" s="17"/>
    </row>
    <row r="164" spans="3:8">
      <c r="C164" s="17"/>
      <c r="D164" s="17"/>
      <c r="E164" s="17"/>
      <c r="F164" s="17"/>
      <c r="G164" s="17"/>
      <c r="H164" s="17"/>
    </row>
    <row r="165" spans="3:8">
      <c r="C165" s="17"/>
      <c r="D165" s="17"/>
      <c r="E165" s="17"/>
      <c r="F165" s="17"/>
      <c r="G165" s="17"/>
      <c r="H165" s="17"/>
    </row>
    <row r="166" spans="3:8">
      <c r="C166" s="17"/>
      <c r="D166" s="17"/>
      <c r="E166" s="17"/>
      <c r="F166" s="17"/>
      <c r="G166" s="17"/>
      <c r="H166" s="17"/>
    </row>
    <row r="167" spans="3:8">
      <c r="C167" s="17"/>
      <c r="D167" s="17"/>
      <c r="E167" s="17"/>
      <c r="F167" s="17"/>
      <c r="G167" s="17"/>
      <c r="H167" s="17"/>
    </row>
    <row r="168" spans="3:8">
      <c r="C168" s="17"/>
      <c r="D168" s="17"/>
      <c r="E168" s="17"/>
      <c r="F168" s="17"/>
      <c r="G168" s="17"/>
      <c r="H168" s="17"/>
    </row>
    <row r="169" spans="3:8">
      <c r="C169" s="17"/>
      <c r="D169" s="17"/>
      <c r="E169" s="17"/>
      <c r="F169" s="17"/>
      <c r="G169" s="17"/>
      <c r="H169" s="17"/>
    </row>
    <row r="170" spans="3:8">
      <c r="C170" s="17"/>
      <c r="D170" s="17"/>
      <c r="E170" s="17"/>
      <c r="F170" s="17"/>
      <c r="G170" s="17"/>
      <c r="H170" s="17"/>
    </row>
    <row r="171" spans="3:8">
      <c r="C171" s="17"/>
      <c r="D171" s="17"/>
      <c r="E171" s="17"/>
      <c r="F171" s="17"/>
      <c r="G171" s="17"/>
      <c r="H171" s="17"/>
    </row>
    <row r="172" spans="3:8">
      <c r="C172" s="17"/>
      <c r="D172" s="17"/>
      <c r="E172" s="17"/>
      <c r="F172" s="17"/>
      <c r="G172" s="17"/>
      <c r="H172" s="17"/>
    </row>
    <row r="173" spans="3:8">
      <c r="C173" s="17"/>
      <c r="D173" s="17"/>
      <c r="E173" s="17"/>
      <c r="F173" s="17"/>
      <c r="G173" s="17"/>
      <c r="H173" s="17"/>
    </row>
    <row r="174" spans="3:8">
      <c r="C174" s="17"/>
      <c r="D174" s="17"/>
      <c r="E174" s="17"/>
      <c r="F174" s="17"/>
      <c r="G174" s="17"/>
      <c r="H174" s="17"/>
    </row>
    <row r="175" spans="3:8">
      <c r="C175" s="17"/>
      <c r="D175" s="17"/>
      <c r="E175" s="17"/>
      <c r="F175" s="17"/>
      <c r="G175" s="17"/>
      <c r="H175" s="17"/>
    </row>
    <row r="176" spans="3:8">
      <c r="C176" s="17"/>
      <c r="D176" s="17"/>
      <c r="E176" s="17"/>
      <c r="F176" s="17"/>
      <c r="G176" s="17"/>
      <c r="H176" s="17"/>
    </row>
    <row r="177" spans="3:8">
      <c r="C177" s="17"/>
      <c r="D177" s="17"/>
      <c r="E177" s="17"/>
      <c r="F177" s="17"/>
      <c r="G177" s="17"/>
      <c r="H177" s="17"/>
    </row>
    <row r="178" spans="3:8">
      <c r="C178" s="17"/>
      <c r="D178" s="17"/>
      <c r="E178" s="17"/>
      <c r="F178" s="17"/>
      <c r="G178" s="17"/>
      <c r="H178" s="17"/>
    </row>
    <row r="179" spans="3:8">
      <c r="C179" s="17"/>
      <c r="D179" s="17"/>
      <c r="E179" s="17"/>
      <c r="F179" s="17"/>
      <c r="G179" s="17"/>
      <c r="H179" s="17"/>
    </row>
    <row r="180" spans="3:8">
      <c r="C180" s="17"/>
      <c r="D180" s="17"/>
      <c r="E180" s="17"/>
      <c r="F180" s="17"/>
      <c r="G180" s="17"/>
      <c r="H180" s="17"/>
    </row>
    <row r="181" spans="3:8">
      <c r="C181" s="17"/>
      <c r="D181" s="17"/>
      <c r="E181" s="17"/>
      <c r="F181" s="17"/>
      <c r="G181" s="17"/>
      <c r="H181" s="17"/>
    </row>
    <row r="182" spans="3:8">
      <c r="C182" s="17"/>
      <c r="D182" s="17"/>
      <c r="E182" s="17"/>
      <c r="F182" s="17"/>
      <c r="G182" s="17"/>
      <c r="H182" s="17"/>
    </row>
    <row r="183" spans="3:8">
      <c r="C183" s="17"/>
      <c r="D183" s="17"/>
      <c r="E183" s="17"/>
      <c r="F183" s="17"/>
      <c r="G183" s="17"/>
      <c r="H183" s="17"/>
    </row>
    <row r="184" spans="3:8">
      <c r="C184" s="17"/>
      <c r="D184" s="17"/>
      <c r="E184" s="17"/>
      <c r="F184" s="17"/>
      <c r="G184" s="17"/>
      <c r="H184" s="17"/>
    </row>
    <row r="185" spans="3:8">
      <c r="C185" s="17"/>
      <c r="D185" s="17"/>
      <c r="E185" s="17"/>
      <c r="F185" s="17"/>
      <c r="G185" s="17"/>
      <c r="H185" s="17"/>
    </row>
    <row r="186" spans="3:8">
      <c r="C186" s="17"/>
      <c r="D186" s="17"/>
      <c r="E186" s="17"/>
      <c r="F186" s="17"/>
      <c r="G186" s="17"/>
      <c r="H186" s="17"/>
    </row>
    <row r="187" spans="3:8">
      <c r="C187" s="17"/>
      <c r="D187" s="17"/>
      <c r="E187" s="17"/>
      <c r="F187" s="17"/>
      <c r="G187" s="17"/>
      <c r="H187" s="17"/>
    </row>
    <row r="188" spans="3:8">
      <c r="C188" s="17"/>
      <c r="D188" s="17"/>
      <c r="E188" s="17"/>
      <c r="F188" s="17"/>
      <c r="G188" s="17"/>
      <c r="H188" s="17"/>
    </row>
    <row r="189" spans="3:8">
      <c r="C189" s="17"/>
      <c r="D189" s="17"/>
      <c r="E189" s="17"/>
      <c r="F189" s="17"/>
      <c r="G189" s="17"/>
      <c r="H189" s="17"/>
    </row>
    <row r="190" spans="3:8">
      <c r="C190" s="17"/>
      <c r="D190" s="17"/>
      <c r="E190" s="17"/>
      <c r="F190" s="17"/>
      <c r="G190" s="17"/>
      <c r="H190" s="17"/>
    </row>
    <row r="191" spans="3:8">
      <c r="C191" s="17"/>
      <c r="D191" s="17"/>
      <c r="E191" s="17"/>
      <c r="F191" s="17"/>
      <c r="G191" s="17"/>
      <c r="H191" s="17"/>
    </row>
    <row r="192" spans="3:8">
      <c r="C192" s="17"/>
      <c r="D192" s="17"/>
      <c r="E192" s="17"/>
      <c r="F192" s="17"/>
      <c r="G192" s="17"/>
      <c r="H192" s="17"/>
    </row>
    <row r="193" spans="3:8">
      <c r="C193" s="17"/>
      <c r="D193" s="17"/>
      <c r="E193" s="17"/>
      <c r="F193" s="17"/>
      <c r="G193" s="17"/>
      <c r="H193" s="17"/>
    </row>
    <row r="194" spans="3:8">
      <c r="C194" s="17"/>
      <c r="D194" s="17"/>
      <c r="E194" s="17"/>
      <c r="F194" s="17"/>
      <c r="G194" s="17"/>
      <c r="H194" s="17"/>
    </row>
    <row r="195" spans="3:8">
      <c r="C195" s="17"/>
      <c r="D195" s="17"/>
      <c r="E195" s="17"/>
      <c r="F195" s="17"/>
      <c r="G195" s="17"/>
      <c r="H195" s="17"/>
    </row>
    <row r="196" spans="3:8">
      <c r="C196" s="17"/>
      <c r="D196" s="17"/>
      <c r="E196" s="17"/>
      <c r="F196" s="17"/>
      <c r="G196" s="17"/>
      <c r="H196" s="17"/>
    </row>
    <row r="197" spans="3:8">
      <c r="C197" s="17"/>
      <c r="D197" s="17"/>
      <c r="E197" s="17"/>
      <c r="F197" s="17"/>
      <c r="G197" s="17"/>
      <c r="H197" s="17"/>
    </row>
    <row r="198" spans="3:8">
      <c r="C198" s="17"/>
      <c r="D198" s="17"/>
      <c r="E198" s="17"/>
      <c r="F198" s="17"/>
      <c r="G198" s="17"/>
      <c r="H198" s="17"/>
    </row>
    <row r="199" spans="3:8">
      <c r="C199" s="17"/>
      <c r="D199" s="17"/>
      <c r="E199" s="17"/>
      <c r="F199" s="17"/>
      <c r="G199" s="17"/>
      <c r="H199" s="17"/>
    </row>
    <row r="200" spans="3:8">
      <c r="C200" s="17"/>
      <c r="D200" s="17"/>
      <c r="E200" s="17"/>
      <c r="F200" s="17"/>
      <c r="G200" s="17"/>
      <c r="H200" s="17"/>
    </row>
    <row r="201" spans="3:8">
      <c r="C201" s="17"/>
      <c r="D201" s="17"/>
      <c r="E201" s="17"/>
      <c r="F201" s="17"/>
      <c r="G201" s="17"/>
      <c r="H201" s="17"/>
    </row>
    <row r="202" spans="3:8">
      <c r="C202" s="17"/>
      <c r="D202" s="17"/>
      <c r="E202" s="17"/>
      <c r="F202" s="17"/>
      <c r="G202" s="17"/>
      <c r="H202" s="17"/>
    </row>
    <row r="203" spans="3:8">
      <c r="C203" s="17"/>
      <c r="D203" s="17"/>
      <c r="E203" s="17"/>
      <c r="F203" s="17"/>
      <c r="G203" s="17"/>
      <c r="H203" s="17"/>
    </row>
    <row r="204" spans="3:8">
      <c r="C204" s="17"/>
      <c r="D204" s="17"/>
      <c r="E204" s="17"/>
      <c r="F204" s="17"/>
      <c r="G204" s="17"/>
      <c r="H204" s="17"/>
    </row>
    <row r="205" spans="3:8">
      <c r="C205" s="17"/>
      <c r="D205" s="17"/>
      <c r="E205" s="17"/>
      <c r="F205" s="17"/>
      <c r="G205" s="17"/>
      <c r="H205" s="17"/>
    </row>
    <row r="206" spans="3:8">
      <c r="C206" s="17"/>
      <c r="D206" s="17"/>
      <c r="E206" s="17"/>
      <c r="F206" s="17"/>
      <c r="G206" s="17"/>
      <c r="H206" s="17"/>
    </row>
    <row r="207" spans="3:8">
      <c r="C207" s="17"/>
      <c r="D207" s="17"/>
      <c r="E207" s="17"/>
      <c r="F207" s="17"/>
      <c r="G207" s="17"/>
      <c r="H207" s="17"/>
    </row>
    <row r="208" spans="3:8">
      <c r="C208" s="17"/>
      <c r="D208" s="17"/>
      <c r="E208" s="17"/>
      <c r="F208" s="17"/>
      <c r="G208" s="17"/>
      <c r="H208" s="17"/>
    </row>
    <row r="209" spans="3:8">
      <c r="C209" s="17"/>
      <c r="D209" s="17"/>
      <c r="E209" s="17"/>
      <c r="F209" s="17"/>
      <c r="G209" s="17"/>
      <c r="H209" s="17"/>
    </row>
    <row r="210" spans="3:8">
      <c r="C210" s="17"/>
      <c r="D210" s="17"/>
      <c r="E210" s="17"/>
      <c r="F210" s="17"/>
      <c r="G210" s="17"/>
      <c r="H210" s="17"/>
    </row>
    <row r="211" spans="3:8">
      <c r="C211" s="17"/>
      <c r="D211" s="17"/>
      <c r="E211" s="17"/>
      <c r="F211" s="17"/>
      <c r="G211" s="17"/>
      <c r="H211" s="17"/>
    </row>
    <row r="212" spans="3:8">
      <c r="C212" s="17"/>
      <c r="D212" s="17"/>
      <c r="E212" s="17"/>
      <c r="F212" s="17"/>
      <c r="G212" s="17"/>
      <c r="H212" s="17"/>
    </row>
    <row r="213" spans="3:8">
      <c r="C213" s="17"/>
      <c r="D213" s="17"/>
      <c r="E213" s="17"/>
      <c r="F213" s="17"/>
      <c r="G213" s="17"/>
      <c r="H213" s="17"/>
    </row>
    <row r="214" spans="3:8">
      <c r="C214" s="17"/>
      <c r="D214" s="17"/>
      <c r="E214" s="17"/>
      <c r="F214" s="17"/>
      <c r="G214" s="17"/>
      <c r="H214" s="17"/>
    </row>
    <row r="215" spans="3:8">
      <c r="C215" s="17"/>
      <c r="D215" s="17"/>
      <c r="E215" s="17"/>
      <c r="F215" s="17"/>
      <c r="G215" s="17"/>
      <c r="H215" s="17"/>
    </row>
    <row r="216" spans="3:8">
      <c r="C216" s="17"/>
      <c r="D216" s="17"/>
      <c r="E216" s="17"/>
      <c r="F216" s="17"/>
      <c r="G216" s="17"/>
      <c r="H216" s="17"/>
    </row>
    <row r="217" spans="3:8">
      <c r="C217" s="17"/>
      <c r="D217" s="17"/>
      <c r="E217" s="17"/>
      <c r="F217" s="17"/>
      <c r="G217" s="17"/>
      <c r="H217" s="17"/>
    </row>
    <row r="218" spans="3:8">
      <c r="C218" s="17"/>
      <c r="D218" s="17"/>
      <c r="E218" s="17"/>
      <c r="F218" s="17"/>
      <c r="G218" s="17"/>
      <c r="H218" s="17"/>
    </row>
    <row r="219" spans="3:8">
      <c r="C219" s="17"/>
      <c r="D219" s="17"/>
      <c r="E219" s="17"/>
      <c r="F219" s="17"/>
      <c r="G219" s="17"/>
      <c r="H219" s="17"/>
    </row>
    <row r="220" spans="3:8">
      <c r="C220" s="17"/>
      <c r="D220" s="17"/>
      <c r="E220" s="17"/>
      <c r="F220" s="17"/>
      <c r="G220" s="17"/>
      <c r="H220" s="17"/>
    </row>
    <row r="221" spans="3:8">
      <c r="C221" s="17"/>
      <c r="D221" s="17"/>
      <c r="E221" s="17"/>
      <c r="F221" s="17"/>
      <c r="G221" s="17"/>
      <c r="H221" s="17"/>
    </row>
    <row r="222" spans="3:8">
      <c r="C222" s="17"/>
      <c r="D222" s="17"/>
      <c r="E222" s="17"/>
      <c r="F222" s="17"/>
      <c r="G222" s="17"/>
      <c r="H222" s="17"/>
    </row>
    <row r="223" spans="3:8">
      <c r="C223" s="17"/>
      <c r="D223" s="17"/>
      <c r="E223" s="17"/>
      <c r="F223" s="17"/>
      <c r="G223" s="17"/>
      <c r="H223" s="17"/>
    </row>
    <row r="224" spans="3:8">
      <c r="C224" s="17"/>
      <c r="D224" s="17"/>
      <c r="E224" s="17"/>
      <c r="F224" s="17"/>
      <c r="G224" s="17"/>
      <c r="H224" s="17"/>
    </row>
    <row r="225" spans="3:8">
      <c r="C225" s="17"/>
      <c r="D225" s="17"/>
      <c r="E225" s="17"/>
      <c r="F225" s="17"/>
      <c r="G225" s="17"/>
      <c r="H225" s="17"/>
    </row>
    <row r="226" spans="3:8">
      <c r="C226" s="17"/>
      <c r="D226" s="17"/>
      <c r="E226" s="17"/>
      <c r="F226" s="17"/>
      <c r="G226" s="17"/>
      <c r="H226" s="17"/>
    </row>
    <row r="227" spans="3:8">
      <c r="C227" s="17"/>
      <c r="D227" s="17"/>
      <c r="E227" s="17"/>
      <c r="F227" s="17"/>
      <c r="G227" s="17"/>
      <c r="H227" s="17"/>
    </row>
    <row r="228" spans="3:8">
      <c r="C228" s="17"/>
      <c r="D228" s="17"/>
      <c r="E228" s="17"/>
      <c r="F228" s="17"/>
      <c r="G228" s="17"/>
      <c r="H228" s="17"/>
    </row>
    <row r="229" spans="3:8">
      <c r="C229" s="17"/>
      <c r="D229" s="17"/>
      <c r="E229" s="17"/>
      <c r="F229" s="17"/>
      <c r="G229" s="17"/>
      <c r="H229" s="17"/>
    </row>
    <row r="230" spans="3:8">
      <c r="C230" s="17"/>
      <c r="D230" s="17"/>
      <c r="E230" s="17"/>
      <c r="F230" s="17"/>
      <c r="G230" s="17"/>
      <c r="H230" s="17"/>
    </row>
    <row r="231" spans="3:8">
      <c r="C231" s="17"/>
      <c r="D231" s="17"/>
      <c r="E231" s="17"/>
      <c r="F231" s="17"/>
      <c r="G231" s="17"/>
      <c r="H231" s="17"/>
    </row>
    <row r="232" spans="3:8">
      <c r="C232" s="17"/>
      <c r="D232" s="17"/>
      <c r="E232" s="17"/>
      <c r="F232" s="17"/>
      <c r="G232" s="17"/>
      <c r="H232" s="17"/>
    </row>
    <row r="233" spans="3:8">
      <c r="C233" s="17"/>
      <c r="D233" s="17"/>
      <c r="E233" s="17"/>
      <c r="F233" s="17"/>
      <c r="G233" s="17"/>
      <c r="H233" s="17"/>
    </row>
    <row r="234" spans="3:8">
      <c r="C234" s="17"/>
      <c r="D234" s="17"/>
      <c r="E234" s="17"/>
      <c r="F234" s="17"/>
      <c r="G234" s="17"/>
      <c r="H234" s="17"/>
    </row>
    <row r="235" spans="3:8">
      <c r="C235" s="17"/>
      <c r="D235" s="17"/>
      <c r="E235" s="17"/>
      <c r="F235" s="17"/>
      <c r="G235" s="17"/>
      <c r="H235" s="17"/>
    </row>
    <row r="236" spans="3:8">
      <c r="C236" s="17"/>
      <c r="D236" s="17"/>
      <c r="E236" s="17"/>
      <c r="F236" s="17"/>
      <c r="G236" s="17"/>
      <c r="H236" s="17"/>
    </row>
    <row r="237" spans="3:8">
      <c r="C237" s="17"/>
      <c r="D237" s="17"/>
      <c r="E237" s="17"/>
      <c r="F237" s="17"/>
      <c r="G237" s="17"/>
      <c r="H237" s="17"/>
    </row>
    <row r="238" spans="3:8">
      <c r="C238" s="17"/>
      <c r="D238" s="17"/>
      <c r="E238" s="17"/>
      <c r="F238" s="17"/>
      <c r="G238" s="17"/>
      <c r="H238" s="17"/>
    </row>
    <row r="239" spans="3:8">
      <c r="C239" s="17"/>
      <c r="D239" s="17"/>
      <c r="E239" s="17"/>
      <c r="F239" s="17"/>
      <c r="G239" s="17"/>
      <c r="H239" s="17"/>
    </row>
    <row r="240" spans="3:8">
      <c r="C240" s="17"/>
      <c r="D240" s="17"/>
      <c r="E240" s="17"/>
      <c r="F240" s="17"/>
      <c r="G240" s="17"/>
      <c r="H240" s="17"/>
    </row>
    <row r="241" spans="3:8">
      <c r="C241" s="17"/>
      <c r="D241" s="17"/>
      <c r="E241" s="17"/>
      <c r="F241" s="17"/>
      <c r="G241" s="17"/>
      <c r="H241" s="17"/>
    </row>
    <row r="242" spans="3:8">
      <c r="C242" s="17"/>
      <c r="D242" s="17"/>
      <c r="E242" s="17"/>
      <c r="F242" s="17"/>
      <c r="G242" s="17"/>
      <c r="H242" s="17"/>
    </row>
    <row r="243" spans="3:8">
      <c r="C243" s="17"/>
      <c r="D243" s="17"/>
      <c r="E243" s="17"/>
      <c r="F243" s="17"/>
      <c r="G243" s="17"/>
      <c r="H243" s="17"/>
    </row>
    <row r="244" spans="3:8">
      <c r="C244" s="17"/>
      <c r="D244" s="17"/>
      <c r="E244" s="17"/>
      <c r="F244" s="17"/>
      <c r="G244" s="17"/>
      <c r="H244" s="17"/>
    </row>
    <row r="245" spans="3:8">
      <c r="C245" s="17"/>
      <c r="D245" s="17"/>
      <c r="E245" s="17"/>
      <c r="F245" s="17"/>
      <c r="G245" s="17"/>
      <c r="H245" s="17"/>
    </row>
    <row r="246" spans="3:8">
      <c r="C246" s="17"/>
      <c r="D246" s="17"/>
      <c r="E246" s="17"/>
      <c r="F246" s="17"/>
      <c r="G246" s="17"/>
      <c r="H246" s="17"/>
    </row>
    <row r="247" spans="3:8">
      <c r="C247" s="17"/>
      <c r="D247" s="17"/>
      <c r="E247" s="17"/>
      <c r="F247" s="17"/>
      <c r="G247" s="17"/>
      <c r="H247" s="17"/>
    </row>
    <row r="248" spans="3:8">
      <c r="C248" s="17"/>
      <c r="D248" s="17"/>
      <c r="E248" s="17"/>
      <c r="F248" s="17"/>
      <c r="G248" s="17"/>
      <c r="H248" s="17"/>
    </row>
    <row r="249" spans="3:8">
      <c r="C249" s="17"/>
      <c r="D249" s="17"/>
      <c r="E249" s="17"/>
      <c r="F249" s="17"/>
      <c r="G249" s="17"/>
      <c r="H249" s="17"/>
    </row>
    <row r="250" spans="3:8">
      <c r="C250" s="17"/>
      <c r="D250" s="17"/>
      <c r="E250" s="17"/>
      <c r="F250" s="17"/>
      <c r="G250" s="17"/>
      <c r="H250" s="17"/>
    </row>
    <row r="251" spans="3:8">
      <c r="C251" s="17"/>
      <c r="D251" s="17"/>
      <c r="E251" s="17"/>
      <c r="F251" s="17"/>
      <c r="G251" s="17"/>
      <c r="H251" s="17"/>
    </row>
    <row r="252" spans="3:8">
      <c r="C252" s="17"/>
      <c r="D252" s="17"/>
      <c r="E252" s="17"/>
      <c r="F252" s="17"/>
      <c r="G252" s="17"/>
      <c r="H252" s="17"/>
    </row>
    <row r="253" spans="3:8">
      <c r="C253" s="17"/>
      <c r="D253" s="17"/>
      <c r="E253" s="17"/>
      <c r="F253" s="17"/>
      <c r="G253" s="17"/>
      <c r="H253" s="17"/>
    </row>
    <row r="254" spans="3:8">
      <c r="C254" s="17"/>
      <c r="D254" s="17"/>
      <c r="E254" s="17"/>
      <c r="F254" s="17"/>
      <c r="G254" s="17"/>
      <c r="H254" s="17"/>
    </row>
    <row r="255" spans="3:8">
      <c r="C255" s="17"/>
      <c r="D255" s="17"/>
      <c r="E255" s="17"/>
      <c r="F255" s="17"/>
      <c r="G255" s="17"/>
      <c r="H255" s="17"/>
    </row>
    <row r="256" spans="3:8">
      <c r="C256" s="17"/>
      <c r="D256" s="17"/>
      <c r="E256" s="17"/>
      <c r="F256" s="17"/>
      <c r="G256" s="17"/>
      <c r="H256" s="17"/>
    </row>
    <row r="257" spans="3:8">
      <c r="C257" s="17"/>
      <c r="D257" s="17"/>
      <c r="E257" s="17"/>
      <c r="F257" s="17"/>
      <c r="G257" s="17"/>
      <c r="H257" s="17"/>
    </row>
    <row r="258" spans="3:8">
      <c r="C258" s="17"/>
      <c r="D258" s="17"/>
      <c r="E258" s="17"/>
      <c r="F258" s="17"/>
      <c r="G258" s="17"/>
      <c r="H258" s="17"/>
    </row>
    <row r="259" spans="3:8">
      <c r="C259" s="17"/>
      <c r="D259" s="17"/>
      <c r="E259" s="17"/>
      <c r="F259" s="17"/>
      <c r="G259" s="17"/>
      <c r="H259" s="17"/>
    </row>
    <row r="260" spans="3:8">
      <c r="C260" s="17"/>
      <c r="D260" s="17"/>
      <c r="E260" s="17"/>
      <c r="F260" s="17"/>
      <c r="G260" s="17"/>
      <c r="H260" s="17"/>
    </row>
    <row r="261" spans="3:8">
      <c r="C261" s="17"/>
      <c r="D261" s="17"/>
      <c r="E261" s="17"/>
      <c r="F261" s="17"/>
      <c r="G261" s="17"/>
      <c r="H261" s="17"/>
    </row>
    <row r="262" spans="3:8">
      <c r="C262" s="17"/>
      <c r="D262" s="17"/>
      <c r="E262" s="17"/>
      <c r="F262" s="17"/>
      <c r="G262" s="17"/>
      <c r="H262" s="17"/>
    </row>
    <row r="263" spans="3:8">
      <c r="C263" s="17"/>
      <c r="D263" s="17"/>
      <c r="E263" s="17"/>
      <c r="F263" s="17"/>
      <c r="G263" s="17"/>
      <c r="H263" s="17"/>
    </row>
    <row r="264" spans="3:8">
      <c r="C264" s="17"/>
      <c r="D264" s="17"/>
      <c r="E264" s="17"/>
      <c r="F264" s="17"/>
      <c r="G264" s="17"/>
      <c r="H264" s="17"/>
    </row>
    <row r="265" spans="3:8">
      <c r="C265" s="17"/>
      <c r="D265" s="17"/>
      <c r="E265" s="17"/>
      <c r="F265" s="17"/>
      <c r="G265" s="17"/>
      <c r="H265" s="17"/>
    </row>
    <row r="266" spans="3:8">
      <c r="C266" s="17"/>
      <c r="D266" s="17"/>
      <c r="E266" s="17"/>
      <c r="F266" s="17"/>
      <c r="G266" s="17"/>
      <c r="H266" s="17"/>
    </row>
    <row r="267" spans="3:8">
      <c r="C267" s="17"/>
      <c r="D267" s="17"/>
      <c r="E267" s="17"/>
      <c r="F267" s="17"/>
      <c r="G267" s="17"/>
      <c r="H267" s="17"/>
    </row>
    <row r="268" spans="3:8">
      <c r="C268" s="17"/>
      <c r="D268" s="17"/>
      <c r="E268" s="17"/>
      <c r="F268" s="17"/>
      <c r="G268" s="17"/>
      <c r="H268" s="17"/>
    </row>
    <row r="269" spans="3:8">
      <c r="C269" s="17"/>
      <c r="D269" s="17"/>
      <c r="E269" s="17"/>
      <c r="F269" s="17"/>
      <c r="G269" s="17"/>
      <c r="H269" s="17"/>
    </row>
    <row r="270" spans="3:8">
      <c r="C270" s="17"/>
      <c r="D270" s="17"/>
      <c r="E270" s="17"/>
      <c r="F270" s="17"/>
      <c r="G270" s="17"/>
      <c r="H270" s="17"/>
    </row>
    <row r="271" spans="3:8">
      <c r="C271" s="17"/>
      <c r="D271" s="17"/>
      <c r="E271" s="17"/>
      <c r="F271" s="17"/>
      <c r="G271" s="17"/>
      <c r="H271" s="17"/>
    </row>
    <row r="272" spans="3:8">
      <c r="C272" s="17"/>
      <c r="D272" s="17"/>
      <c r="E272" s="17"/>
      <c r="F272" s="17"/>
      <c r="G272" s="17"/>
      <c r="H272" s="17"/>
    </row>
    <row r="273" spans="3:8">
      <c r="C273" s="17"/>
      <c r="D273" s="17"/>
      <c r="E273" s="17"/>
      <c r="F273" s="17"/>
      <c r="G273" s="17"/>
      <c r="H273" s="17"/>
    </row>
    <row r="274" spans="3:8">
      <c r="C274" s="17"/>
      <c r="D274" s="17"/>
      <c r="E274" s="17"/>
      <c r="F274" s="17"/>
      <c r="G274" s="17"/>
      <c r="H274" s="17"/>
    </row>
    <row r="275" spans="3:8">
      <c r="C275" s="17"/>
      <c r="D275" s="17"/>
      <c r="E275" s="17"/>
      <c r="F275" s="17"/>
      <c r="G275" s="17"/>
      <c r="H275" s="17"/>
    </row>
    <row r="276" spans="3:8">
      <c r="C276" s="17"/>
      <c r="D276" s="17"/>
      <c r="E276" s="17"/>
      <c r="F276" s="17"/>
      <c r="G276" s="17"/>
      <c r="H276" s="17"/>
    </row>
    <row r="277" spans="3:8">
      <c r="C277" s="17"/>
      <c r="D277" s="17"/>
      <c r="E277" s="17"/>
      <c r="F277" s="17"/>
      <c r="G277" s="17"/>
      <c r="H277" s="17"/>
    </row>
    <row r="278" spans="3:8">
      <c r="C278" s="17"/>
      <c r="D278" s="17"/>
      <c r="E278" s="17"/>
      <c r="F278" s="17"/>
      <c r="G278" s="17"/>
      <c r="H278" s="17"/>
    </row>
    <row r="279" spans="3:8">
      <c r="C279" s="17"/>
      <c r="D279" s="17"/>
      <c r="E279" s="17"/>
      <c r="F279" s="17"/>
      <c r="G279" s="17"/>
      <c r="H279" s="17"/>
    </row>
    <row r="280" spans="3:8">
      <c r="C280" s="17"/>
      <c r="D280" s="17"/>
      <c r="E280" s="17"/>
      <c r="F280" s="17"/>
      <c r="G280" s="17"/>
      <c r="H280" s="17"/>
    </row>
    <row r="281" spans="3:8">
      <c r="C281" s="17"/>
      <c r="D281" s="17"/>
      <c r="E281" s="17"/>
      <c r="F281" s="17"/>
      <c r="G281" s="17"/>
      <c r="H281" s="17"/>
    </row>
    <row r="282" spans="3:8">
      <c r="C282" s="17"/>
      <c r="D282" s="17"/>
      <c r="E282" s="17"/>
      <c r="F282" s="17"/>
      <c r="G282" s="17"/>
      <c r="H282" s="17"/>
    </row>
    <row r="283" spans="3:8">
      <c r="C283" s="17"/>
      <c r="D283" s="17"/>
      <c r="E283" s="17"/>
      <c r="F283" s="17"/>
      <c r="G283" s="17"/>
      <c r="H283" s="17"/>
    </row>
    <row r="284" spans="3:8">
      <c r="C284" s="17"/>
      <c r="D284" s="17"/>
      <c r="E284" s="17"/>
      <c r="F284" s="17"/>
      <c r="G284" s="17"/>
      <c r="H284" s="17"/>
    </row>
    <row r="285" spans="3:8">
      <c r="C285" s="17"/>
      <c r="D285" s="17"/>
      <c r="E285" s="17"/>
      <c r="F285" s="17"/>
      <c r="G285" s="17"/>
      <c r="H285" s="17"/>
    </row>
    <row r="286" spans="3:8">
      <c r="C286" s="17"/>
      <c r="D286" s="17"/>
      <c r="E286" s="17"/>
      <c r="F286" s="17"/>
      <c r="G286" s="17"/>
      <c r="H286" s="17"/>
    </row>
    <row r="287" spans="3:8">
      <c r="C287" s="17"/>
      <c r="D287" s="17"/>
      <c r="E287" s="17"/>
      <c r="F287" s="17"/>
      <c r="G287" s="17"/>
      <c r="H287" s="17"/>
    </row>
    <row r="288" spans="3:8">
      <c r="C288" s="17"/>
      <c r="D288" s="17"/>
      <c r="E288" s="17"/>
      <c r="F288" s="17"/>
      <c r="G288" s="17"/>
      <c r="H288" s="17"/>
    </row>
    <row r="289" spans="3:8">
      <c r="C289" s="17"/>
      <c r="D289" s="17"/>
      <c r="E289" s="17"/>
      <c r="F289" s="17"/>
      <c r="G289" s="17"/>
      <c r="H289" s="17"/>
    </row>
    <row r="290" spans="3:8">
      <c r="C290" s="17"/>
      <c r="D290" s="17"/>
      <c r="E290" s="17"/>
      <c r="F290" s="17"/>
      <c r="G290" s="17"/>
      <c r="H290" s="17"/>
    </row>
    <row r="291" spans="3:8">
      <c r="C291" s="17"/>
      <c r="D291" s="17"/>
      <c r="E291" s="17"/>
      <c r="F291" s="17"/>
      <c r="G291" s="17"/>
      <c r="H291" s="17"/>
    </row>
    <row r="292" spans="3:8">
      <c r="C292" s="17"/>
      <c r="D292" s="17"/>
      <c r="E292" s="17"/>
      <c r="F292" s="17"/>
      <c r="G292" s="17"/>
      <c r="H292" s="17"/>
    </row>
    <row r="293" spans="3:8">
      <c r="C293" s="17"/>
      <c r="D293" s="17"/>
      <c r="E293" s="17"/>
      <c r="F293" s="17"/>
      <c r="G293" s="17"/>
      <c r="H293" s="17"/>
    </row>
    <row r="294" spans="3:8">
      <c r="C294" s="17"/>
      <c r="D294" s="17"/>
      <c r="E294" s="17"/>
      <c r="F294" s="17"/>
      <c r="G294" s="17"/>
      <c r="H294" s="17"/>
    </row>
    <row r="295" spans="3:8">
      <c r="C295" s="17"/>
      <c r="D295" s="17"/>
      <c r="E295" s="17"/>
      <c r="F295" s="17"/>
      <c r="G295" s="17"/>
      <c r="H295" s="17"/>
    </row>
    <row r="296" spans="3:8">
      <c r="C296" s="17"/>
      <c r="D296" s="17"/>
      <c r="E296" s="17"/>
      <c r="F296" s="17"/>
      <c r="G296" s="17"/>
      <c r="H296" s="17"/>
    </row>
    <row r="297" spans="3:8">
      <c r="C297" s="17"/>
      <c r="D297" s="17"/>
      <c r="E297" s="17"/>
      <c r="F297" s="17"/>
      <c r="G297" s="17"/>
      <c r="H297" s="17"/>
    </row>
    <row r="298" spans="3:8">
      <c r="C298" s="17"/>
      <c r="D298" s="17"/>
      <c r="E298" s="17"/>
      <c r="F298" s="17"/>
      <c r="G298" s="17"/>
      <c r="H298" s="17"/>
    </row>
    <row r="299" spans="3:8">
      <c r="C299" s="17"/>
      <c r="D299" s="17"/>
      <c r="E299" s="17"/>
      <c r="F299" s="17"/>
      <c r="G299" s="17"/>
      <c r="H299" s="17"/>
    </row>
    <row r="300" spans="3:8">
      <c r="C300" s="17"/>
      <c r="D300" s="17"/>
      <c r="E300" s="17"/>
      <c r="F300" s="17"/>
      <c r="G300" s="17"/>
      <c r="H300" s="17"/>
    </row>
    <row r="301" spans="3:8">
      <c r="C301" s="17"/>
      <c r="D301" s="17"/>
      <c r="E301" s="17"/>
      <c r="F301" s="17"/>
      <c r="G301" s="17"/>
      <c r="H301" s="17"/>
    </row>
    <row r="302" spans="3:8">
      <c r="C302" s="17"/>
      <c r="D302" s="17"/>
      <c r="E302" s="17"/>
      <c r="F302" s="17"/>
      <c r="G302" s="17"/>
      <c r="H302" s="17"/>
    </row>
    <row r="303" spans="3:8">
      <c r="C303" s="17"/>
      <c r="D303" s="17"/>
      <c r="E303" s="17"/>
      <c r="F303" s="17"/>
      <c r="G303" s="17"/>
      <c r="H303" s="17"/>
    </row>
    <row r="304" spans="3:8">
      <c r="C304" s="17"/>
      <c r="D304" s="17"/>
      <c r="E304" s="17"/>
      <c r="F304" s="17"/>
      <c r="G304" s="17"/>
      <c r="H304" s="17"/>
    </row>
    <row r="305" spans="3:8">
      <c r="C305" s="17"/>
      <c r="D305" s="17"/>
      <c r="E305" s="17"/>
      <c r="F305" s="17"/>
      <c r="G305" s="17"/>
      <c r="H305" s="17"/>
    </row>
    <row r="306" spans="3:8">
      <c r="C306" s="17"/>
      <c r="D306" s="17"/>
      <c r="E306" s="17"/>
      <c r="F306" s="17"/>
      <c r="G306" s="17"/>
      <c r="H306" s="17"/>
    </row>
    <row r="307" spans="3:8">
      <c r="C307" s="17"/>
      <c r="D307" s="17"/>
      <c r="E307" s="17"/>
      <c r="F307" s="17"/>
      <c r="G307" s="17"/>
      <c r="H307" s="17"/>
    </row>
    <row r="308" spans="3:8">
      <c r="C308" s="17"/>
      <c r="D308" s="17"/>
      <c r="E308" s="17"/>
      <c r="F308" s="17"/>
      <c r="G308" s="17"/>
      <c r="H308" s="17"/>
    </row>
    <row r="309" spans="3:8">
      <c r="C309" s="17"/>
      <c r="D309" s="17"/>
      <c r="E309" s="17"/>
      <c r="F309" s="17"/>
      <c r="G309" s="17"/>
      <c r="H309" s="17"/>
    </row>
    <row r="310" spans="3:8">
      <c r="C310" s="17"/>
      <c r="D310" s="17"/>
      <c r="E310" s="17"/>
      <c r="F310" s="17"/>
      <c r="G310" s="17"/>
      <c r="H310" s="17"/>
    </row>
    <row r="311" spans="3:8">
      <c r="C311" s="17"/>
      <c r="D311" s="17"/>
      <c r="E311" s="17"/>
      <c r="F311" s="17"/>
      <c r="G311" s="17"/>
      <c r="H311" s="17"/>
    </row>
    <row r="312" spans="3:8">
      <c r="C312" s="17"/>
      <c r="D312" s="17"/>
      <c r="E312" s="17"/>
      <c r="F312" s="17"/>
      <c r="G312" s="17"/>
      <c r="H312" s="17"/>
    </row>
    <row r="313" spans="3:8">
      <c r="C313" s="17"/>
      <c r="D313" s="17"/>
      <c r="E313" s="17"/>
      <c r="F313" s="17"/>
      <c r="G313" s="17"/>
      <c r="H313" s="17"/>
    </row>
    <row r="314" spans="3:8">
      <c r="C314" s="17"/>
      <c r="D314" s="17"/>
      <c r="E314" s="17"/>
      <c r="F314" s="17"/>
      <c r="G314" s="17"/>
      <c r="H314" s="17"/>
    </row>
    <row r="315" spans="3:8">
      <c r="C315" s="17"/>
      <c r="D315" s="17"/>
      <c r="E315" s="17"/>
      <c r="F315" s="17"/>
      <c r="G315" s="17"/>
      <c r="H315" s="17"/>
    </row>
    <row r="316" spans="3:8">
      <c r="C316" s="17"/>
      <c r="D316" s="17"/>
      <c r="E316" s="17"/>
      <c r="F316" s="17"/>
      <c r="G316" s="17"/>
      <c r="H316" s="17"/>
    </row>
    <row r="317" spans="3:8">
      <c r="C317" s="17"/>
      <c r="D317" s="17"/>
      <c r="E317" s="17"/>
      <c r="F317" s="17"/>
      <c r="G317" s="17"/>
      <c r="H317" s="17"/>
    </row>
    <row r="318" spans="3:8">
      <c r="C318" s="17"/>
      <c r="D318" s="17"/>
      <c r="E318" s="17"/>
      <c r="F318" s="17"/>
      <c r="G318" s="17"/>
      <c r="H318" s="17"/>
    </row>
    <row r="319" spans="3:8">
      <c r="C319" s="17"/>
      <c r="D319" s="17"/>
      <c r="E319" s="17"/>
      <c r="F319" s="17"/>
      <c r="G319" s="17"/>
      <c r="H319" s="17"/>
    </row>
    <row r="320" spans="3:8">
      <c r="C320" s="17"/>
      <c r="D320" s="17"/>
      <c r="E320" s="17"/>
      <c r="F320" s="17"/>
      <c r="G320" s="17"/>
      <c r="H320" s="17"/>
    </row>
    <row r="321" spans="3:8">
      <c r="C321" s="17"/>
      <c r="D321" s="17"/>
      <c r="E321" s="17"/>
      <c r="F321" s="17"/>
      <c r="G321" s="17"/>
      <c r="H321" s="17"/>
    </row>
    <row r="322" spans="3:8">
      <c r="C322" s="17"/>
      <c r="D322" s="17"/>
      <c r="E322" s="17"/>
      <c r="F322" s="17"/>
      <c r="G322" s="17"/>
      <c r="H322" s="17"/>
    </row>
    <row r="323" spans="3:8">
      <c r="C323" s="17"/>
      <c r="D323" s="17"/>
      <c r="E323" s="17"/>
      <c r="F323" s="17"/>
      <c r="G323" s="17"/>
      <c r="H323" s="17"/>
    </row>
    <row r="324" spans="3:8">
      <c r="C324" s="17"/>
      <c r="D324" s="17"/>
      <c r="E324" s="17"/>
      <c r="F324" s="17"/>
      <c r="G324" s="17"/>
      <c r="H324" s="17"/>
    </row>
    <row r="325" spans="3:8">
      <c r="C325" s="17"/>
      <c r="D325" s="17"/>
      <c r="E325" s="17"/>
      <c r="F325" s="17"/>
      <c r="G325" s="17"/>
      <c r="H325" s="17"/>
    </row>
    <row r="326" spans="3:8">
      <c r="C326" s="17"/>
      <c r="D326" s="17"/>
      <c r="E326" s="17"/>
      <c r="F326" s="17"/>
      <c r="G326" s="17"/>
      <c r="H326" s="17"/>
    </row>
    <row r="327" spans="3:8">
      <c r="C327" s="17"/>
      <c r="D327" s="17"/>
      <c r="E327" s="17"/>
      <c r="F327" s="17"/>
      <c r="G327" s="17"/>
      <c r="H327" s="17"/>
    </row>
    <row r="328" spans="3:8">
      <c r="C328" s="17"/>
      <c r="D328" s="17"/>
      <c r="E328" s="17"/>
      <c r="F328" s="17"/>
      <c r="G328" s="17"/>
      <c r="H328" s="17"/>
    </row>
    <row r="329" spans="3:8">
      <c r="C329" s="17"/>
      <c r="D329" s="17"/>
      <c r="E329" s="17"/>
      <c r="F329" s="17"/>
      <c r="G329" s="17"/>
      <c r="H329" s="17"/>
    </row>
    <row r="330" spans="3:8">
      <c r="C330" s="17"/>
      <c r="D330" s="17"/>
      <c r="E330" s="17"/>
      <c r="F330" s="17"/>
      <c r="G330" s="17"/>
      <c r="H330" s="17"/>
    </row>
    <row r="331" spans="3:8">
      <c r="C331" s="17"/>
      <c r="D331" s="17"/>
      <c r="E331" s="17"/>
      <c r="F331" s="17"/>
      <c r="G331" s="17"/>
      <c r="H331" s="17"/>
    </row>
    <row r="332" spans="3:8">
      <c r="C332" s="17"/>
      <c r="D332" s="17"/>
      <c r="E332" s="17"/>
      <c r="F332" s="17"/>
      <c r="G332" s="17"/>
      <c r="H332" s="17"/>
    </row>
    <row r="333" spans="3:8">
      <c r="C333" s="17"/>
      <c r="D333" s="17"/>
      <c r="E333" s="17"/>
      <c r="F333" s="17"/>
      <c r="G333" s="17"/>
      <c r="H333" s="17"/>
    </row>
    <row r="334" spans="3:8">
      <c r="C334" s="17"/>
      <c r="D334" s="17"/>
      <c r="E334" s="17"/>
      <c r="F334" s="17"/>
      <c r="G334" s="17"/>
      <c r="H334" s="17"/>
    </row>
    <row r="335" spans="3:8">
      <c r="C335" s="17"/>
      <c r="D335" s="17"/>
      <c r="E335" s="17"/>
      <c r="F335" s="17"/>
      <c r="G335" s="17"/>
      <c r="H335" s="17"/>
    </row>
    <row r="336" spans="3:8">
      <c r="C336" s="17"/>
      <c r="D336" s="17"/>
      <c r="E336" s="17"/>
      <c r="F336" s="17"/>
      <c r="G336" s="17"/>
      <c r="H336" s="17"/>
    </row>
    <row r="337" spans="3:8">
      <c r="C337" s="17"/>
      <c r="D337" s="17"/>
      <c r="E337" s="17"/>
      <c r="F337" s="17"/>
      <c r="G337" s="17"/>
      <c r="H337" s="17"/>
    </row>
    <row r="338" spans="3:8">
      <c r="C338" s="17"/>
      <c r="D338" s="17"/>
      <c r="E338" s="17"/>
      <c r="F338" s="17"/>
      <c r="G338" s="17"/>
      <c r="H338" s="17"/>
    </row>
    <row r="339" spans="3:8">
      <c r="C339" s="17"/>
      <c r="D339" s="17"/>
      <c r="E339" s="17"/>
      <c r="F339" s="17"/>
      <c r="G339" s="17"/>
      <c r="H339" s="17"/>
    </row>
    <row r="340" spans="3:8">
      <c r="C340" s="17"/>
      <c r="D340" s="17"/>
      <c r="E340" s="17"/>
      <c r="F340" s="17"/>
      <c r="G340" s="17"/>
      <c r="H340" s="17"/>
    </row>
    <row r="341" spans="3:8">
      <c r="C341" s="17"/>
      <c r="D341" s="17"/>
      <c r="E341" s="17"/>
      <c r="F341" s="17"/>
      <c r="G341" s="17"/>
      <c r="H341" s="17"/>
    </row>
    <row r="342" spans="3:8">
      <c r="C342" s="17"/>
      <c r="D342" s="17"/>
      <c r="E342" s="17"/>
      <c r="F342" s="17"/>
      <c r="G342" s="17"/>
      <c r="H342" s="17"/>
    </row>
    <row r="343" spans="3:8">
      <c r="C343" s="17"/>
      <c r="D343" s="17"/>
      <c r="E343" s="17"/>
      <c r="F343" s="17"/>
      <c r="G343" s="17"/>
      <c r="H343" s="17"/>
    </row>
    <row r="344" spans="3:8">
      <c r="C344" s="17"/>
      <c r="D344" s="17"/>
      <c r="E344" s="17"/>
      <c r="F344" s="17"/>
      <c r="G344" s="17"/>
      <c r="H344" s="17"/>
    </row>
    <row r="345" spans="3:8">
      <c r="C345" s="17"/>
      <c r="D345" s="17"/>
      <c r="E345" s="17"/>
      <c r="F345" s="17"/>
      <c r="G345" s="17"/>
      <c r="H345" s="17"/>
    </row>
    <row r="346" spans="3:8">
      <c r="C346" s="17"/>
      <c r="D346" s="17"/>
      <c r="E346" s="17"/>
      <c r="F346" s="17"/>
      <c r="G346" s="17"/>
      <c r="H346" s="17"/>
    </row>
    <row r="347" spans="3:8">
      <c r="C347" s="17"/>
      <c r="D347" s="17"/>
      <c r="E347" s="17"/>
      <c r="F347" s="17"/>
      <c r="G347" s="17"/>
      <c r="H347" s="17"/>
    </row>
    <row r="348" spans="3:8">
      <c r="C348" s="17"/>
      <c r="D348" s="17"/>
      <c r="E348" s="17"/>
      <c r="F348" s="17"/>
      <c r="G348" s="17"/>
      <c r="H348" s="17"/>
    </row>
    <row r="349" spans="3:8">
      <c r="C349" s="17"/>
      <c r="D349" s="17"/>
      <c r="E349" s="17"/>
      <c r="F349" s="17"/>
      <c r="G349" s="17"/>
      <c r="H349" s="17"/>
    </row>
    <row r="350" spans="3:8">
      <c r="C350" s="17"/>
      <c r="D350" s="17"/>
      <c r="E350" s="17"/>
      <c r="F350" s="17"/>
      <c r="G350" s="17"/>
      <c r="H350" s="17"/>
    </row>
    <row r="351" spans="3:8">
      <c r="C351" s="17"/>
      <c r="D351" s="17"/>
      <c r="E351" s="17"/>
      <c r="F351" s="17"/>
      <c r="G351" s="17"/>
      <c r="H351" s="17"/>
    </row>
    <row r="352" spans="3:8">
      <c r="C352" s="17"/>
      <c r="D352" s="17"/>
      <c r="E352" s="17"/>
      <c r="F352" s="17"/>
      <c r="G352" s="17"/>
      <c r="H352" s="17"/>
    </row>
    <row r="353" spans="3:8">
      <c r="C353" s="17"/>
      <c r="D353" s="17"/>
      <c r="E353" s="17"/>
      <c r="F353" s="17"/>
      <c r="G353" s="17"/>
      <c r="H353" s="17"/>
    </row>
    <row r="354" spans="3:8">
      <c r="C354" s="17"/>
      <c r="D354" s="17"/>
      <c r="E354" s="17"/>
      <c r="F354" s="17"/>
      <c r="G354" s="17"/>
      <c r="H354" s="17"/>
    </row>
    <row r="355" spans="3:8">
      <c r="C355" s="17"/>
      <c r="D355" s="17"/>
      <c r="E355" s="17"/>
      <c r="F355" s="17"/>
      <c r="G355" s="17"/>
      <c r="H355" s="17"/>
    </row>
    <row r="356" spans="3:8">
      <c r="C356" s="17"/>
      <c r="D356" s="17"/>
      <c r="E356" s="17"/>
      <c r="F356" s="17"/>
      <c r="G356" s="17"/>
      <c r="H356" s="17"/>
    </row>
    <row r="357" spans="3:8">
      <c r="C357" s="17"/>
      <c r="D357" s="17"/>
      <c r="E357" s="17"/>
      <c r="F357" s="17"/>
      <c r="G357" s="17"/>
      <c r="H357" s="17"/>
    </row>
    <row r="358" spans="3:8">
      <c r="C358" s="17"/>
      <c r="D358" s="17"/>
      <c r="E358" s="17"/>
      <c r="F358" s="17"/>
      <c r="G358" s="17"/>
      <c r="H358" s="17"/>
    </row>
    <row r="359" spans="3:8">
      <c r="C359" s="17"/>
      <c r="D359" s="17"/>
      <c r="E359" s="17"/>
      <c r="F359" s="17"/>
      <c r="G359" s="17"/>
      <c r="H359" s="17"/>
    </row>
    <row r="360" spans="3:8">
      <c r="C360" s="17"/>
      <c r="D360" s="17"/>
      <c r="E360" s="17"/>
      <c r="F360" s="17"/>
      <c r="G360" s="17"/>
      <c r="H360" s="17"/>
    </row>
    <row r="361" spans="3:8">
      <c r="C361" s="17"/>
      <c r="D361" s="17"/>
      <c r="E361" s="17"/>
      <c r="F361" s="17"/>
      <c r="G361" s="17"/>
      <c r="H361" s="17"/>
    </row>
    <row r="362" spans="3:8">
      <c r="C362" s="17"/>
      <c r="D362" s="17"/>
      <c r="E362" s="17"/>
      <c r="F362" s="17"/>
      <c r="G362" s="17"/>
      <c r="H362" s="17"/>
    </row>
    <row r="363" spans="3:8">
      <c r="C363" s="17"/>
      <c r="D363" s="17"/>
      <c r="E363" s="17"/>
      <c r="F363" s="17"/>
      <c r="G363" s="17"/>
      <c r="H363" s="17"/>
    </row>
    <row r="364" spans="3:8">
      <c r="C364" s="17"/>
      <c r="D364" s="17"/>
      <c r="E364" s="17"/>
      <c r="F364" s="17"/>
      <c r="G364" s="17"/>
      <c r="H364" s="17"/>
    </row>
    <row r="365" spans="3:8">
      <c r="C365" s="17"/>
      <c r="D365" s="17"/>
      <c r="E365" s="17"/>
      <c r="F365" s="17"/>
      <c r="G365" s="17"/>
      <c r="H365" s="17"/>
    </row>
    <row r="366" spans="3:8">
      <c r="C366" s="17"/>
      <c r="D366" s="17"/>
      <c r="E366" s="17"/>
      <c r="F366" s="17"/>
      <c r="G366" s="17"/>
      <c r="H366" s="17"/>
    </row>
    <row r="367" spans="3:8">
      <c r="C367" s="17"/>
      <c r="D367" s="17"/>
      <c r="E367" s="17"/>
      <c r="F367" s="17"/>
      <c r="G367" s="17"/>
      <c r="H367" s="17"/>
    </row>
    <row r="368" spans="3:8">
      <c r="C368" s="17"/>
      <c r="D368" s="17"/>
      <c r="E368" s="17"/>
      <c r="F368" s="17"/>
      <c r="G368" s="17"/>
      <c r="H368" s="17"/>
    </row>
    <row r="369" spans="3:8">
      <c r="C369" s="17"/>
      <c r="D369" s="17"/>
      <c r="E369" s="17"/>
      <c r="F369" s="17"/>
      <c r="G369" s="17"/>
      <c r="H369" s="17"/>
    </row>
    <row r="370" spans="3:8">
      <c r="C370" s="17"/>
      <c r="D370" s="17"/>
      <c r="E370" s="17"/>
      <c r="F370" s="17"/>
      <c r="G370" s="17"/>
      <c r="H370" s="17"/>
    </row>
    <row r="371" spans="3:8">
      <c r="C371" s="17"/>
      <c r="D371" s="17"/>
      <c r="E371" s="17"/>
      <c r="F371" s="17"/>
      <c r="G371" s="17"/>
      <c r="H371" s="17"/>
    </row>
    <row r="372" spans="3:8">
      <c r="C372" s="17"/>
      <c r="D372" s="17"/>
      <c r="E372" s="17"/>
      <c r="F372" s="17"/>
      <c r="G372" s="17"/>
      <c r="H372" s="17"/>
    </row>
    <row r="373" spans="3:8">
      <c r="C373" s="17"/>
      <c r="D373" s="17"/>
      <c r="E373" s="17"/>
      <c r="F373" s="17"/>
      <c r="G373" s="17"/>
      <c r="H373" s="17"/>
    </row>
    <row r="374" spans="3:8">
      <c r="C374" s="17"/>
      <c r="D374" s="17"/>
      <c r="E374" s="17"/>
      <c r="F374" s="17"/>
      <c r="G374" s="17"/>
      <c r="H374" s="17"/>
    </row>
    <row r="375" spans="3:8">
      <c r="C375" s="17"/>
      <c r="D375" s="17"/>
      <c r="E375" s="17"/>
      <c r="F375" s="17"/>
      <c r="G375" s="17"/>
      <c r="H375" s="17"/>
    </row>
    <row r="376" spans="3:8">
      <c r="C376" s="17"/>
      <c r="D376" s="17"/>
      <c r="E376" s="17"/>
      <c r="F376" s="17"/>
      <c r="G376" s="17"/>
      <c r="H376" s="17"/>
    </row>
    <row r="377" spans="3:8">
      <c r="C377" s="17"/>
      <c r="D377" s="17"/>
      <c r="E377" s="17"/>
      <c r="F377" s="17"/>
      <c r="G377" s="17"/>
      <c r="H377" s="17"/>
    </row>
    <row r="378" spans="3:8">
      <c r="C378" s="17"/>
      <c r="D378" s="17"/>
      <c r="E378" s="17"/>
      <c r="F378" s="17"/>
      <c r="G378" s="17"/>
      <c r="H378" s="17"/>
    </row>
    <row r="379" spans="3:8">
      <c r="C379" s="17"/>
      <c r="D379" s="17"/>
      <c r="E379" s="17"/>
      <c r="F379" s="17"/>
      <c r="G379" s="17"/>
      <c r="H379" s="17"/>
    </row>
    <row r="380" spans="3:8">
      <c r="C380" s="17"/>
      <c r="D380" s="17"/>
      <c r="E380" s="17"/>
      <c r="F380" s="17"/>
      <c r="G380" s="17"/>
      <c r="H380" s="17"/>
    </row>
    <row r="381" spans="3:8">
      <c r="C381" s="17"/>
      <c r="D381" s="17"/>
      <c r="E381" s="17"/>
      <c r="F381" s="17"/>
      <c r="G381" s="17"/>
      <c r="H381" s="17"/>
    </row>
    <row r="382" spans="3:8">
      <c r="C382" s="17"/>
      <c r="D382" s="17"/>
      <c r="E382" s="17"/>
      <c r="F382" s="17"/>
      <c r="G382" s="17"/>
      <c r="H382" s="17"/>
    </row>
    <row r="383" spans="3:8">
      <c r="C383" s="17"/>
      <c r="D383" s="17"/>
      <c r="E383" s="17"/>
      <c r="F383" s="17"/>
      <c r="G383" s="17"/>
      <c r="H383" s="17"/>
    </row>
    <row r="384" spans="3:8">
      <c r="C384" s="17"/>
      <c r="D384" s="17"/>
      <c r="E384" s="17"/>
      <c r="F384" s="17"/>
      <c r="G384" s="17"/>
      <c r="H384" s="17"/>
    </row>
    <row r="385" spans="3:8">
      <c r="C385" s="17"/>
      <c r="D385" s="17"/>
      <c r="E385" s="17"/>
      <c r="F385" s="17"/>
      <c r="G385" s="17"/>
      <c r="H385" s="17"/>
    </row>
    <row r="386" spans="3:8">
      <c r="C386" s="17"/>
      <c r="D386" s="17"/>
      <c r="E386" s="17"/>
      <c r="F386" s="17"/>
      <c r="G386" s="17"/>
      <c r="H386" s="17"/>
    </row>
    <row r="387" spans="3:8">
      <c r="C387" s="17"/>
      <c r="D387" s="17"/>
      <c r="E387" s="17"/>
      <c r="F387" s="17"/>
      <c r="G387" s="17"/>
      <c r="H387" s="17"/>
    </row>
    <row r="388" spans="3:8">
      <c r="C388" s="17"/>
      <c r="D388" s="17"/>
      <c r="E388" s="17"/>
      <c r="F388" s="17"/>
      <c r="G388" s="17"/>
      <c r="H388" s="17"/>
    </row>
    <row r="389" spans="3:8">
      <c r="C389" s="17"/>
      <c r="D389" s="17"/>
      <c r="E389" s="17"/>
      <c r="F389" s="17"/>
      <c r="G389" s="17"/>
      <c r="H389" s="17"/>
    </row>
    <row r="390" spans="3:8">
      <c r="C390" s="17"/>
      <c r="D390" s="17"/>
      <c r="E390" s="17"/>
      <c r="F390" s="17"/>
      <c r="G390" s="17"/>
      <c r="H390" s="17"/>
    </row>
    <row r="391" spans="3:8">
      <c r="C391" s="17"/>
      <c r="D391" s="17"/>
      <c r="E391" s="17"/>
      <c r="F391" s="17"/>
      <c r="G391" s="17"/>
      <c r="H391" s="17"/>
    </row>
    <row r="392" spans="3:8">
      <c r="C392" s="17"/>
      <c r="D392" s="17"/>
      <c r="E392" s="17"/>
      <c r="F392" s="17"/>
      <c r="G392" s="17"/>
      <c r="H392" s="17"/>
    </row>
    <row r="393" spans="3:8">
      <c r="C393" s="17"/>
      <c r="D393" s="17"/>
      <c r="E393" s="17"/>
      <c r="F393" s="17"/>
      <c r="G393" s="17"/>
      <c r="H393" s="17"/>
    </row>
    <row r="394" spans="3:8">
      <c r="C394" s="17"/>
      <c r="D394" s="17"/>
      <c r="E394" s="17"/>
      <c r="F394" s="17"/>
      <c r="G394" s="17"/>
      <c r="H394" s="17"/>
    </row>
    <row r="395" spans="3:8">
      <c r="C395" s="17"/>
      <c r="D395" s="17"/>
      <c r="E395" s="17"/>
      <c r="F395" s="17"/>
      <c r="G395" s="17"/>
      <c r="H395" s="17"/>
    </row>
    <row r="396" spans="3:8">
      <c r="C396" s="17"/>
      <c r="D396" s="17"/>
      <c r="E396" s="17"/>
      <c r="F396" s="17"/>
      <c r="G396" s="17"/>
      <c r="H396" s="17"/>
    </row>
    <row r="397" spans="3:8">
      <c r="C397" s="17"/>
      <c r="D397" s="17"/>
      <c r="E397" s="17"/>
      <c r="F397" s="17"/>
      <c r="G397" s="17"/>
      <c r="H397" s="17"/>
    </row>
    <row r="398" spans="3:8">
      <c r="C398" s="17"/>
      <c r="D398" s="17"/>
      <c r="E398" s="17"/>
      <c r="F398" s="17"/>
      <c r="G398" s="17"/>
      <c r="H398" s="17"/>
    </row>
    <row r="399" spans="3:8">
      <c r="C399" s="17"/>
      <c r="D399" s="17"/>
      <c r="E399" s="17"/>
      <c r="F399" s="17"/>
      <c r="G399" s="17"/>
      <c r="H399" s="17"/>
    </row>
    <row r="400" spans="3:8">
      <c r="C400" s="17"/>
      <c r="D400" s="17"/>
      <c r="E400" s="17"/>
      <c r="F400" s="17"/>
      <c r="G400" s="17"/>
      <c r="H400" s="17"/>
    </row>
    <row r="401" spans="3:8">
      <c r="C401" s="17"/>
      <c r="D401" s="17"/>
      <c r="E401" s="17"/>
      <c r="F401" s="17"/>
      <c r="G401" s="17"/>
      <c r="H401" s="17"/>
    </row>
    <row r="402" spans="3:8">
      <c r="C402" s="17"/>
      <c r="D402" s="17"/>
      <c r="E402" s="17"/>
      <c r="F402" s="17"/>
      <c r="G402" s="17"/>
      <c r="H402" s="17"/>
    </row>
    <row r="403" spans="3:8">
      <c r="C403" s="17"/>
      <c r="D403" s="17"/>
      <c r="E403" s="17"/>
      <c r="F403" s="17"/>
      <c r="G403" s="17"/>
      <c r="H403" s="17"/>
    </row>
    <row r="404" spans="3:8">
      <c r="C404" s="17"/>
      <c r="D404" s="17"/>
      <c r="E404" s="17"/>
      <c r="F404" s="17"/>
      <c r="G404" s="17"/>
      <c r="H404" s="17"/>
    </row>
    <row r="405" spans="3:8">
      <c r="C405" s="17"/>
      <c r="D405" s="17"/>
      <c r="E405" s="17"/>
      <c r="F405" s="17"/>
      <c r="G405" s="17"/>
      <c r="H405" s="17"/>
    </row>
    <row r="406" spans="3:8">
      <c r="C406" s="17"/>
      <c r="D406" s="17"/>
      <c r="E406" s="17"/>
      <c r="F406" s="17"/>
      <c r="G406" s="17"/>
      <c r="H406" s="17"/>
    </row>
    <row r="407" spans="3:8">
      <c r="C407" s="17"/>
      <c r="D407" s="17"/>
      <c r="E407" s="17"/>
      <c r="F407" s="17"/>
      <c r="G407" s="17"/>
      <c r="H407" s="17"/>
    </row>
    <row r="408" spans="3:8">
      <c r="C408" s="17"/>
      <c r="D408" s="17"/>
      <c r="E408" s="17"/>
      <c r="F408" s="17"/>
      <c r="G408" s="17"/>
      <c r="H408" s="17"/>
    </row>
    <row r="409" spans="3:8">
      <c r="C409" s="17"/>
      <c r="D409" s="17"/>
      <c r="E409" s="17"/>
      <c r="F409" s="17"/>
      <c r="G409" s="17"/>
      <c r="H409" s="17"/>
    </row>
    <row r="410" spans="3:8">
      <c r="C410" s="17"/>
      <c r="D410" s="17"/>
      <c r="E410" s="17"/>
      <c r="F410" s="17"/>
      <c r="G410" s="17"/>
      <c r="H410" s="17"/>
    </row>
    <row r="411" spans="3:8">
      <c r="C411" s="17"/>
      <c r="D411" s="17"/>
      <c r="E411" s="17"/>
      <c r="F411" s="17"/>
      <c r="G411" s="17"/>
      <c r="H411" s="17"/>
    </row>
    <row r="412" spans="3:8">
      <c r="C412" s="17"/>
      <c r="D412" s="17"/>
      <c r="E412" s="17"/>
      <c r="F412" s="17"/>
      <c r="G412" s="17"/>
      <c r="H412" s="17"/>
    </row>
    <row r="413" spans="3:8">
      <c r="C413" s="17"/>
      <c r="D413" s="17"/>
      <c r="E413" s="17"/>
      <c r="F413" s="17"/>
      <c r="G413" s="17"/>
      <c r="H413" s="17"/>
    </row>
    <row r="414" spans="3:8">
      <c r="C414" s="17"/>
      <c r="D414" s="17"/>
      <c r="E414" s="17"/>
      <c r="F414" s="17"/>
      <c r="G414" s="17"/>
      <c r="H414" s="17"/>
    </row>
    <row r="415" spans="3:8">
      <c r="C415" s="17"/>
      <c r="D415" s="17"/>
      <c r="E415" s="17"/>
      <c r="F415" s="17"/>
      <c r="G415" s="17"/>
      <c r="H415" s="17"/>
    </row>
    <row r="416" spans="3:8">
      <c r="C416" s="17"/>
      <c r="D416" s="17"/>
      <c r="E416" s="17"/>
      <c r="F416" s="17"/>
      <c r="G416" s="17"/>
      <c r="H416" s="17"/>
    </row>
    <row r="417" spans="3:8">
      <c r="C417" s="17"/>
      <c r="D417" s="17"/>
      <c r="E417" s="17"/>
      <c r="F417" s="17"/>
      <c r="G417" s="17"/>
      <c r="H417" s="17"/>
    </row>
    <row r="418" spans="3:8">
      <c r="C418" s="17"/>
      <c r="D418" s="17"/>
      <c r="E418" s="17"/>
      <c r="F418" s="17"/>
      <c r="G418" s="17"/>
      <c r="H418" s="17"/>
    </row>
    <row r="419" spans="3:8">
      <c r="C419" s="17"/>
      <c r="D419" s="17"/>
      <c r="E419" s="17"/>
      <c r="F419" s="17"/>
      <c r="G419" s="17"/>
      <c r="H419" s="17"/>
    </row>
    <row r="420" spans="3:8">
      <c r="C420" s="17"/>
      <c r="D420" s="17"/>
      <c r="E420" s="17"/>
      <c r="F420" s="17"/>
      <c r="G420" s="17"/>
      <c r="H420" s="17"/>
    </row>
    <row r="421" spans="3:8">
      <c r="C421" s="17"/>
      <c r="D421" s="17"/>
      <c r="E421" s="17"/>
      <c r="F421" s="17"/>
      <c r="G421" s="17"/>
      <c r="H421" s="17"/>
    </row>
    <row r="422" spans="3:8">
      <c r="C422" s="17"/>
      <c r="D422" s="17"/>
      <c r="E422" s="17"/>
      <c r="F422" s="17"/>
      <c r="G422" s="17"/>
      <c r="H422" s="17"/>
    </row>
    <row r="423" spans="3:8">
      <c r="C423" s="17"/>
      <c r="D423" s="17"/>
      <c r="E423" s="17"/>
      <c r="F423" s="17"/>
      <c r="G423" s="17"/>
      <c r="H423" s="17"/>
    </row>
    <row r="424" spans="3:8">
      <c r="C424" s="17"/>
      <c r="D424" s="17"/>
      <c r="E424" s="17"/>
      <c r="F424" s="17"/>
      <c r="G424" s="17"/>
      <c r="H424" s="17"/>
    </row>
    <row r="425" spans="3:8">
      <c r="C425" s="17"/>
      <c r="D425" s="17"/>
      <c r="E425" s="17"/>
      <c r="F425" s="17"/>
      <c r="G425" s="17"/>
      <c r="H425" s="17"/>
    </row>
    <row r="426" spans="3:8">
      <c r="C426" s="17"/>
      <c r="D426" s="17"/>
      <c r="E426" s="17"/>
      <c r="F426" s="17"/>
      <c r="G426" s="17"/>
      <c r="H426" s="17"/>
    </row>
    <row r="427" spans="3:8">
      <c r="C427" s="17"/>
      <c r="D427" s="17"/>
      <c r="E427" s="17"/>
      <c r="F427" s="17"/>
      <c r="G427" s="17"/>
      <c r="H427" s="17"/>
    </row>
    <row r="428" spans="3:8">
      <c r="C428" s="17"/>
      <c r="D428" s="17"/>
      <c r="E428" s="17"/>
      <c r="F428" s="17"/>
      <c r="G428" s="17"/>
      <c r="H428" s="17"/>
    </row>
    <row r="429" spans="3:8">
      <c r="C429" s="17"/>
      <c r="D429" s="17"/>
      <c r="E429" s="17"/>
      <c r="F429" s="17"/>
      <c r="G429" s="17"/>
      <c r="H429" s="17"/>
    </row>
    <row r="430" spans="3:8">
      <c r="C430" s="17"/>
      <c r="D430" s="17"/>
      <c r="E430" s="17"/>
      <c r="F430" s="17"/>
      <c r="G430" s="17"/>
      <c r="H430" s="17"/>
    </row>
    <row r="431" spans="3:8">
      <c r="C431" s="17"/>
      <c r="D431" s="17"/>
      <c r="E431" s="17"/>
      <c r="F431" s="17"/>
      <c r="G431" s="17"/>
      <c r="H431" s="17"/>
    </row>
    <row r="432" spans="3:8">
      <c r="C432" s="17"/>
      <c r="D432" s="17"/>
      <c r="E432" s="17"/>
      <c r="F432" s="17"/>
      <c r="G432" s="17"/>
      <c r="H432" s="17"/>
    </row>
    <row r="433" spans="3:8">
      <c r="C433" s="17"/>
      <c r="D433" s="17"/>
      <c r="E433" s="17"/>
      <c r="F433" s="17"/>
      <c r="G433" s="17"/>
      <c r="H433" s="17"/>
    </row>
    <row r="434" spans="3:8">
      <c r="C434" s="17"/>
      <c r="D434" s="17"/>
      <c r="E434" s="17"/>
      <c r="F434" s="17"/>
      <c r="G434" s="17"/>
      <c r="H434" s="17"/>
    </row>
    <row r="435" spans="3:8">
      <c r="C435" s="17"/>
      <c r="D435" s="17"/>
      <c r="E435" s="17"/>
      <c r="F435" s="17"/>
      <c r="G435" s="17"/>
      <c r="H435" s="17"/>
    </row>
    <row r="436" spans="3:8">
      <c r="C436" s="17"/>
      <c r="D436" s="17"/>
      <c r="E436" s="17"/>
      <c r="F436" s="17"/>
      <c r="G436" s="17"/>
      <c r="H436" s="17"/>
    </row>
    <row r="437" spans="3:8">
      <c r="C437" s="17"/>
      <c r="D437" s="17"/>
      <c r="E437" s="17"/>
      <c r="F437" s="17"/>
      <c r="G437" s="17"/>
      <c r="H437" s="17"/>
    </row>
    <row r="438" spans="3:8">
      <c r="C438" s="17"/>
      <c r="D438" s="17"/>
      <c r="E438" s="17"/>
      <c r="F438" s="17"/>
      <c r="G438" s="17"/>
      <c r="H438" s="17"/>
    </row>
    <row r="439" spans="3:8">
      <c r="C439" s="17"/>
      <c r="D439" s="17"/>
      <c r="E439" s="17"/>
      <c r="F439" s="17"/>
      <c r="G439" s="17"/>
      <c r="H439" s="17"/>
    </row>
    <row r="440" spans="3:8">
      <c r="C440" s="17"/>
      <c r="D440" s="17"/>
      <c r="E440" s="17"/>
      <c r="F440" s="17"/>
      <c r="G440" s="17"/>
      <c r="H440" s="17"/>
    </row>
    <row r="441" spans="3:8">
      <c r="C441" s="17"/>
      <c r="D441" s="17"/>
      <c r="E441" s="17"/>
      <c r="F441" s="17"/>
      <c r="G441" s="17"/>
      <c r="H441" s="17"/>
    </row>
    <row r="442" spans="3:8">
      <c r="C442" s="17"/>
      <c r="D442" s="17"/>
      <c r="E442" s="17"/>
      <c r="F442" s="17"/>
      <c r="G442" s="17"/>
      <c r="H442" s="17"/>
    </row>
    <row r="443" spans="3:8">
      <c r="C443" s="17"/>
      <c r="D443" s="17"/>
      <c r="E443" s="17"/>
      <c r="F443" s="17"/>
      <c r="G443" s="17"/>
      <c r="H443" s="17"/>
    </row>
    <row r="444" spans="3:8">
      <c r="C444" s="17"/>
      <c r="D444" s="17"/>
      <c r="E444" s="17"/>
      <c r="F444" s="17"/>
      <c r="G444" s="17"/>
      <c r="H444" s="17"/>
    </row>
    <row r="445" spans="3:8">
      <c r="C445" s="17"/>
      <c r="D445" s="17"/>
      <c r="E445" s="17"/>
      <c r="F445" s="17"/>
      <c r="G445" s="17"/>
      <c r="H445" s="17"/>
    </row>
    <row r="446" spans="3:8">
      <c r="C446" s="17"/>
      <c r="D446" s="17"/>
      <c r="E446" s="17"/>
      <c r="F446" s="17"/>
      <c r="G446" s="17"/>
      <c r="H446" s="17"/>
    </row>
    <row r="447" spans="3:8">
      <c r="C447" s="17"/>
      <c r="D447" s="17"/>
      <c r="E447" s="17"/>
      <c r="F447" s="17"/>
      <c r="G447" s="17"/>
      <c r="H447" s="17"/>
    </row>
    <row r="448" spans="3:8">
      <c r="C448" s="17"/>
      <c r="D448" s="17"/>
      <c r="E448" s="17"/>
      <c r="F448" s="17"/>
      <c r="G448" s="17"/>
      <c r="H448" s="17"/>
    </row>
    <row r="449" spans="3:8">
      <c r="C449" s="17"/>
      <c r="D449" s="17"/>
      <c r="E449" s="17"/>
      <c r="F449" s="17"/>
      <c r="G449" s="17"/>
      <c r="H449" s="17"/>
    </row>
    <row r="450" spans="3:8">
      <c r="C450" s="17"/>
      <c r="D450" s="17"/>
      <c r="E450" s="17"/>
      <c r="F450" s="17"/>
      <c r="G450" s="17"/>
      <c r="H450" s="17"/>
    </row>
    <row r="451" spans="3:8">
      <c r="C451" s="17"/>
      <c r="D451" s="17"/>
      <c r="E451" s="17"/>
      <c r="F451" s="17"/>
      <c r="G451" s="17"/>
      <c r="H451" s="17"/>
    </row>
    <row r="452" spans="3:8">
      <c r="C452" s="17"/>
      <c r="D452" s="17"/>
      <c r="E452" s="17"/>
      <c r="F452" s="17"/>
      <c r="G452" s="17"/>
      <c r="H452" s="17"/>
    </row>
    <row r="453" spans="3:8">
      <c r="C453" s="17"/>
      <c r="D453" s="17"/>
      <c r="E453" s="17"/>
      <c r="F453" s="17"/>
      <c r="G453" s="17"/>
      <c r="H453" s="17"/>
    </row>
    <row r="454" spans="3:8">
      <c r="C454" s="17"/>
      <c r="D454" s="17"/>
      <c r="E454" s="17"/>
      <c r="F454" s="17"/>
      <c r="G454" s="17"/>
      <c r="H454" s="17"/>
    </row>
    <row r="455" spans="3:8">
      <c r="C455" s="17"/>
      <c r="D455" s="17"/>
      <c r="E455" s="17"/>
      <c r="F455" s="17"/>
      <c r="G455" s="17"/>
      <c r="H455" s="17"/>
    </row>
    <row r="456" spans="3:8">
      <c r="C456" s="17"/>
      <c r="D456" s="17"/>
      <c r="E456" s="17"/>
      <c r="F456" s="17"/>
      <c r="G456" s="17"/>
      <c r="H456" s="17"/>
    </row>
    <row r="457" spans="3:8">
      <c r="C457" s="17"/>
      <c r="D457" s="17"/>
      <c r="E457" s="17"/>
      <c r="F457" s="17"/>
      <c r="G457" s="17"/>
      <c r="H457" s="17"/>
    </row>
    <row r="458" spans="3:8">
      <c r="C458" s="17"/>
      <c r="D458" s="17"/>
      <c r="E458" s="17"/>
      <c r="F458" s="17"/>
      <c r="G458" s="17"/>
      <c r="H458" s="17"/>
    </row>
    <row r="459" spans="3:8">
      <c r="C459" s="17"/>
      <c r="D459" s="17"/>
      <c r="E459" s="17"/>
      <c r="F459" s="17"/>
      <c r="G459" s="17"/>
      <c r="H459" s="17"/>
    </row>
    <row r="460" spans="3:8">
      <c r="C460" s="17"/>
      <c r="D460" s="17"/>
      <c r="E460" s="17"/>
      <c r="F460" s="17"/>
      <c r="G460" s="17"/>
      <c r="H460" s="17"/>
    </row>
    <row r="461" spans="3:8">
      <c r="C461" s="17"/>
      <c r="D461" s="17"/>
      <c r="E461" s="17"/>
      <c r="F461" s="17"/>
      <c r="G461" s="17"/>
      <c r="H461" s="17"/>
    </row>
    <row r="462" spans="3:8">
      <c r="C462" s="17"/>
      <c r="D462" s="17"/>
      <c r="E462" s="17"/>
      <c r="F462" s="17"/>
      <c r="G462" s="17"/>
      <c r="H462" s="17"/>
    </row>
    <row r="463" spans="3:8">
      <c r="C463" s="17"/>
      <c r="D463" s="17"/>
      <c r="E463" s="17"/>
      <c r="F463" s="17"/>
      <c r="G463" s="17"/>
      <c r="H463" s="17"/>
    </row>
    <row r="464" spans="3:8">
      <c r="C464" s="17"/>
      <c r="D464" s="17"/>
      <c r="E464" s="17"/>
      <c r="F464" s="17"/>
      <c r="G464" s="17"/>
      <c r="H464" s="17"/>
    </row>
    <row r="465" spans="3:8">
      <c r="C465" s="17"/>
      <c r="D465" s="17"/>
      <c r="E465" s="17"/>
      <c r="F465" s="17"/>
      <c r="G465" s="17"/>
      <c r="H465" s="17"/>
    </row>
    <row r="466" spans="3:8">
      <c r="C466" s="17"/>
      <c r="D466" s="17"/>
      <c r="E466" s="17"/>
      <c r="F466" s="17"/>
      <c r="G466" s="17"/>
      <c r="H466" s="17"/>
    </row>
    <row r="467" spans="3:8">
      <c r="C467" s="17"/>
      <c r="D467" s="17"/>
      <c r="E467" s="17"/>
      <c r="F467" s="17"/>
      <c r="G467" s="17"/>
      <c r="H467" s="17"/>
    </row>
    <row r="468" spans="3:8">
      <c r="C468" s="17"/>
      <c r="D468" s="17"/>
      <c r="E468" s="17"/>
      <c r="F468" s="17"/>
      <c r="G468" s="17"/>
      <c r="H468" s="17"/>
    </row>
    <row r="469" spans="3:8">
      <c r="C469" s="17"/>
      <c r="D469" s="17"/>
      <c r="E469" s="17"/>
      <c r="F469" s="17"/>
      <c r="G469" s="17"/>
      <c r="H469" s="17"/>
    </row>
    <row r="470" spans="3:8">
      <c r="C470" s="17"/>
      <c r="D470" s="17"/>
      <c r="E470" s="17"/>
      <c r="F470" s="17"/>
      <c r="G470" s="17"/>
      <c r="H470" s="17"/>
    </row>
    <row r="471" spans="3:8">
      <c r="C471" s="17"/>
      <c r="D471" s="17"/>
      <c r="E471" s="17"/>
      <c r="F471" s="17"/>
      <c r="G471" s="17"/>
      <c r="H471" s="17"/>
    </row>
    <row r="472" spans="3:8">
      <c r="C472" s="17"/>
      <c r="D472" s="17"/>
      <c r="E472" s="17"/>
      <c r="F472" s="17"/>
      <c r="G472" s="17"/>
      <c r="H472" s="17"/>
    </row>
    <row r="473" spans="3:8">
      <c r="C473" s="17"/>
      <c r="D473" s="17"/>
      <c r="E473" s="17"/>
      <c r="F473" s="17"/>
      <c r="G473" s="17"/>
      <c r="H473" s="17"/>
    </row>
    <row r="474" spans="3:8">
      <c r="C474" s="17"/>
      <c r="D474" s="17"/>
      <c r="E474" s="17"/>
      <c r="F474" s="17"/>
      <c r="G474" s="17"/>
      <c r="H474" s="17"/>
    </row>
    <row r="475" spans="3:8">
      <c r="C475" s="17"/>
      <c r="D475" s="17"/>
      <c r="E475" s="17"/>
      <c r="F475" s="17"/>
      <c r="G475" s="17"/>
      <c r="H475" s="17"/>
    </row>
    <row r="476" spans="3:8">
      <c r="C476" s="17"/>
      <c r="D476" s="17"/>
      <c r="E476" s="17"/>
      <c r="F476" s="17"/>
      <c r="G476" s="17"/>
      <c r="H476" s="17"/>
    </row>
    <row r="477" spans="3:8">
      <c r="C477" s="17"/>
      <c r="D477" s="17"/>
      <c r="E477" s="17"/>
      <c r="F477" s="17"/>
      <c r="G477" s="17"/>
      <c r="H477" s="17"/>
    </row>
    <row r="478" spans="3:8">
      <c r="C478" s="17"/>
      <c r="D478" s="17"/>
      <c r="E478" s="17"/>
      <c r="F478" s="17"/>
      <c r="G478" s="17"/>
      <c r="H478" s="17"/>
    </row>
    <row r="479" spans="3:8">
      <c r="C479" s="17"/>
      <c r="D479" s="17"/>
      <c r="E479" s="17"/>
      <c r="F479" s="17"/>
      <c r="G479" s="17"/>
      <c r="H479" s="17"/>
    </row>
    <row r="480" spans="3:8">
      <c r="C480" s="17"/>
      <c r="D480" s="17"/>
      <c r="E480" s="17"/>
      <c r="F480" s="17"/>
      <c r="G480" s="17"/>
      <c r="H480" s="17"/>
    </row>
    <row r="481" spans="3:8">
      <c r="C481" s="17"/>
      <c r="D481" s="17"/>
      <c r="E481" s="17"/>
      <c r="F481" s="17"/>
      <c r="G481" s="17"/>
      <c r="H481" s="17"/>
    </row>
    <row r="482" spans="3:8">
      <c r="C482" s="17"/>
      <c r="D482" s="17"/>
      <c r="E482" s="17"/>
      <c r="F482" s="17"/>
      <c r="G482" s="17"/>
      <c r="H482" s="17"/>
    </row>
    <row r="483" spans="3:8">
      <c r="C483" s="17"/>
      <c r="D483" s="17"/>
      <c r="E483" s="17"/>
      <c r="F483" s="17"/>
      <c r="G483" s="17"/>
      <c r="H483" s="17"/>
    </row>
    <row r="484" spans="3:8">
      <c r="C484" s="17"/>
      <c r="D484" s="17"/>
      <c r="E484" s="17"/>
      <c r="F484" s="17"/>
      <c r="G484" s="17"/>
      <c r="H484" s="17"/>
    </row>
    <row r="485" spans="3:8">
      <c r="C485" s="17"/>
      <c r="D485" s="17"/>
      <c r="E485" s="17"/>
      <c r="F485" s="17"/>
      <c r="G485" s="17"/>
      <c r="H485" s="17"/>
    </row>
    <row r="486" spans="3:8">
      <c r="C486" s="17"/>
      <c r="D486" s="17"/>
      <c r="E486" s="17"/>
      <c r="F486" s="17"/>
      <c r="G486" s="17"/>
      <c r="H486" s="17"/>
    </row>
    <row r="487" spans="3:8">
      <c r="C487" s="17"/>
      <c r="D487" s="17"/>
      <c r="E487" s="17"/>
      <c r="F487" s="17"/>
      <c r="G487" s="17"/>
      <c r="H487" s="17"/>
    </row>
    <row r="488" spans="3:8">
      <c r="C488" s="17"/>
      <c r="D488" s="17"/>
      <c r="E488" s="17"/>
      <c r="F488" s="17"/>
      <c r="G488" s="17"/>
      <c r="H488" s="17"/>
    </row>
    <row r="489" spans="3:8">
      <c r="C489" s="17"/>
      <c r="D489" s="17"/>
      <c r="E489" s="17"/>
      <c r="F489" s="17"/>
      <c r="G489" s="17"/>
      <c r="H489" s="17"/>
    </row>
    <row r="490" spans="3:8">
      <c r="C490" s="17"/>
      <c r="D490" s="17"/>
      <c r="E490" s="17"/>
      <c r="F490" s="17"/>
      <c r="G490" s="17"/>
      <c r="H490" s="17"/>
    </row>
    <row r="491" spans="3:8">
      <c r="C491" s="17"/>
      <c r="D491" s="17"/>
      <c r="E491" s="17"/>
      <c r="F491" s="17"/>
      <c r="G491" s="17"/>
      <c r="H491" s="17"/>
    </row>
    <row r="492" spans="3:8">
      <c r="C492" s="17"/>
      <c r="D492" s="17"/>
      <c r="E492" s="17"/>
      <c r="F492" s="17"/>
      <c r="G492" s="17"/>
      <c r="H492" s="17"/>
    </row>
    <row r="493" spans="3:8">
      <c r="C493" s="17"/>
      <c r="D493" s="17"/>
      <c r="E493" s="17"/>
      <c r="F493" s="17"/>
      <c r="G493" s="17"/>
      <c r="H493" s="17"/>
    </row>
    <row r="494" spans="3:8">
      <c r="C494" s="17"/>
      <c r="D494" s="17"/>
      <c r="E494" s="17"/>
      <c r="F494" s="17"/>
      <c r="G494" s="17"/>
      <c r="H494" s="17"/>
    </row>
    <row r="495" spans="3:8">
      <c r="C495" s="17"/>
      <c r="D495" s="17"/>
      <c r="E495" s="17"/>
      <c r="F495" s="17"/>
      <c r="G495" s="17"/>
      <c r="H495" s="17"/>
    </row>
    <row r="496" spans="3:8">
      <c r="C496" s="17"/>
      <c r="D496" s="17"/>
      <c r="E496" s="17"/>
      <c r="F496" s="17"/>
      <c r="G496" s="17"/>
      <c r="H496" s="17"/>
    </row>
    <row r="497" spans="3:8">
      <c r="C497" s="17"/>
      <c r="D497" s="17"/>
      <c r="E497" s="17"/>
      <c r="F497" s="17"/>
      <c r="G497" s="17"/>
      <c r="H497" s="17"/>
    </row>
    <row r="498" spans="3:8">
      <c r="C498" s="17"/>
      <c r="D498" s="17"/>
      <c r="E498" s="17"/>
      <c r="F498" s="17"/>
      <c r="G498" s="17"/>
      <c r="H498" s="17"/>
    </row>
    <row r="499" spans="3:8">
      <c r="C499" s="17"/>
      <c r="D499" s="17"/>
      <c r="E499" s="17"/>
      <c r="F499" s="17"/>
      <c r="G499" s="17"/>
      <c r="H499" s="17"/>
    </row>
    <row r="500" spans="3:8">
      <c r="C500" s="17"/>
      <c r="D500" s="17"/>
      <c r="E500" s="17"/>
      <c r="F500" s="17"/>
      <c r="G500" s="17"/>
      <c r="H500" s="17"/>
    </row>
    <row r="501" spans="3:8">
      <c r="C501" s="17"/>
      <c r="D501" s="17"/>
      <c r="E501" s="17"/>
      <c r="F501" s="17"/>
      <c r="G501" s="17"/>
      <c r="H501" s="17"/>
    </row>
    <row r="502" spans="3:8">
      <c r="C502" s="17"/>
      <c r="D502" s="17"/>
      <c r="E502" s="17"/>
      <c r="F502" s="17"/>
      <c r="G502" s="17"/>
      <c r="H502" s="17"/>
    </row>
    <row r="503" spans="3:8">
      <c r="C503" s="17"/>
      <c r="D503" s="17"/>
      <c r="E503" s="17"/>
      <c r="F503" s="17"/>
      <c r="G503" s="17"/>
      <c r="H503" s="17"/>
    </row>
    <row r="504" spans="3:8">
      <c r="C504" s="17"/>
      <c r="D504" s="17"/>
      <c r="E504" s="17"/>
      <c r="F504" s="17"/>
      <c r="G504" s="17"/>
      <c r="H504" s="17"/>
    </row>
    <row r="505" spans="3:8">
      <c r="C505" s="17"/>
      <c r="D505" s="17"/>
      <c r="E505" s="17"/>
      <c r="F505" s="17"/>
      <c r="G505" s="17"/>
      <c r="H505" s="17"/>
    </row>
    <row r="506" spans="3:8">
      <c r="C506" s="17"/>
      <c r="D506" s="17"/>
      <c r="E506" s="17"/>
      <c r="F506" s="17"/>
      <c r="G506" s="17"/>
      <c r="H506" s="17"/>
    </row>
    <row r="507" spans="3:8">
      <c r="C507" s="17"/>
      <c r="D507" s="17"/>
      <c r="E507" s="17"/>
      <c r="F507" s="17"/>
      <c r="G507" s="17"/>
      <c r="H507" s="17"/>
    </row>
    <row r="508" spans="3:8">
      <c r="C508" s="17"/>
      <c r="D508" s="17"/>
      <c r="E508" s="17"/>
      <c r="F508" s="17"/>
      <c r="G508" s="17"/>
      <c r="H508" s="17"/>
    </row>
    <row r="509" spans="3:8">
      <c r="C509" s="17"/>
      <c r="D509" s="17"/>
      <c r="E509" s="17"/>
      <c r="F509" s="17"/>
      <c r="G509" s="17"/>
      <c r="H509" s="17"/>
    </row>
    <row r="510" spans="3:8">
      <c r="C510" s="17"/>
      <c r="D510" s="17"/>
      <c r="E510" s="17"/>
      <c r="F510" s="17"/>
      <c r="G510" s="17"/>
      <c r="H510" s="17"/>
    </row>
    <row r="511" spans="3:8">
      <c r="C511" s="17"/>
      <c r="D511" s="17"/>
      <c r="E511" s="17"/>
      <c r="F511" s="17"/>
      <c r="G511" s="17"/>
      <c r="H511" s="17"/>
    </row>
    <row r="512" spans="3:8">
      <c r="C512" s="17"/>
      <c r="D512" s="17"/>
      <c r="E512" s="17"/>
      <c r="F512" s="17"/>
      <c r="G512" s="17"/>
      <c r="H512" s="17"/>
    </row>
    <row r="513" spans="3:8">
      <c r="C513" s="17"/>
      <c r="D513" s="17"/>
      <c r="E513" s="17"/>
      <c r="F513" s="17"/>
      <c r="G513" s="17"/>
      <c r="H513" s="17"/>
    </row>
    <row r="514" spans="3:8">
      <c r="C514" s="17"/>
      <c r="D514" s="17"/>
      <c r="E514" s="17"/>
      <c r="F514" s="17"/>
      <c r="G514" s="17"/>
      <c r="H514" s="17"/>
    </row>
    <row r="515" spans="3:8">
      <c r="C515" s="17"/>
      <c r="D515" s="17"/>
      <c r="E515" s="17"/>
      <c r="F515" s="17"/>
      <c r="G515" s="17"/>
      <c r="H515" s="17"/>
    </row>
    <row r="516" spans="3:8">
      <c r="C516" s="17"/>
      <c r="D516" s="17"/>
      <c r="E516" s="17"/>
      <c r="F516" s="17"/>
      <c r="G516" s="17"/>
      <c r="H516" s="17"/>
    </row>
    <row r="517" spans="3:8">
      <c r="C517" s="17"/>
      <c r="D517" s="17"/>
      <c r="E517" s="17"/>
      <c r="F517" s="17"/>
      <c r="G517" s="17"/>
      <c r="H517" s="17"/>
    </row>
    <row r="518" spans="3:8">
      <c r="C518" s="17"/>
      <c r="D518" s="17"/>
      <c r="E518" s="17"/>
      <c r="F518" s="17"/>
      <c r="G518" s="17"/>
      <c r="H518" s="17"/>
    </row>
    <row r="519" spans="3:8">
      <c r="C519" s="17"/>
      <c r="D519" s="17"/>
      <c r="E519" s="17"/>
      <c r="F519" s="17"/>
      <c r="G519" s="17"/>
      <c r="H519" s="17"/>
    </row>
    <row r="520" spans="3:8">
      <c r="C520" s="17"/>
      <c r="D520" s="17"/>
      <c r="E520" s="17"/>
      <c r="F520" s="17"/>
      <c r="G520" s="17"/>
      <c r="H520" s="17"/>
    </row>
    <row r="521" spans="3:8">
      <c r="C521" s="17"/>
      <c r="D521" s="17"/>
      <c r="E521" s="17"/>
      <c r="F521" s="17"/>
      <c r="G521" s="17"/>
      <c r="H521" s="17"/>
    </row>
    <row r="522" spans="3:8">
      <c r="C522" s="17"/>
      <c r="D522" s="17"/>
      <c r="E522" s="17"/>
      <c r="F522" s="17"/>
      <c r="G522" s="17"/>
      <c r="H522" s="17"/>
    </row>
    <row r="523" spans="3:8">
      <c r="C523" s="17"/>
      <c r="D523" s="17"/>
      <c r="E523" s="17"/>
      <c r="F523" s="17"/>
      <c r="G523" s="17"/>
      <c r="H523" s="17"/>
    </row>
    <row r="524" spans="3:8">
      <c r="C524" s="17"/>
      <c r="D524" s="17"/>
      <c r="E524" s="17"/>
      <c r="F524" s="17"/>
      <c r="G524" s="17"/>
      <c r="H524" s="17"/>
    </row>
    <row r="525" spans="3:8">
      <c r="C525" s="17"/>
      <c r="D525" s="17"/>
      <c r="E525" s="17"/>
      <c r="F525" s="17"/>
      <c r="G525" s="17"/>
      <c r="H525" s="17"/>
    </row>
    <row r="526" spans="3:8">
      <c r="C526" s="17"/>
      <c r="D526" s="17"/>
      <c r="E526" s="17"/>
      <c r="F526" s="17"/>
      <c r="G526" s="17"/>
      <c r="H526" s="17"/>
    </row>
    <row r="527" spans="3:8">
      <c r="C527" s="17"/>
      <c r="D527" s="17"/>
      <c r="E527" s="17"/>
      <c r="F527" s="17"/>
      <c r="G527" s="17"/>
      <c r="H527" s="17"/>
    </row>
    <row r="528" spans="3:8">
      <c r="C528" s="17"/>
      <c r="D528" s="17"/>
      <c r="E528" s="17"/>
      <c r="F528" s="17"/>
      <c r="G528" s="17"/>
      <c r="H528" s="17"/>
    </row>
    <row r="529" spans="3:8">
      <c r="C529" s="17"/>
      <c r="D529" s="17"/>
      <c r="E529" s="17"/>
      <c r="F529" s="17"/>
      <c r="G529" s="17"/>
      <c r="H529" s="17"/>
    </row>
    <row r="530" spans="3:8">
      <c r="C530" s="17"/>
      <c r="D530" s="17"/>
      <c r="E530" s="17"/>
      <c r="F530" s="17"/>
      <c r="G530" s="17"/>
      <c r="H530" s="17"/>
    </row>
    <row r="531" spans="3:8">
      <c r="C531" s="17"/>
      <c r="D531" s="17"/>
      <c r="E531" s="17"/>
      <c r="F531" s="17"/>
      <c r="G531" s="17"/>
      <c r="H531" s="17"/>
    </row>
    <row r="532" spans="3:8">
      <c r="C532" s="17"/>
      <c r="D532" s="17"/>
      <c r="E532" s="17"/>
      <c r="F532" s="17"/>
      <c r="G532" s="17"/>
      <c r="H532" s="17"/>
    </row>
    <row r="533" spans="3:8">
      <c r="C533" s="17"/>
      <c r="D533" s="17"/>
      <c r="E533" s="17"/>
      <c r="F533" s="17"/>
      <c r="G533" s="17"/>
      <c r="H533" s="17"/>
    </row>
    <row r="534" spans="3:8">
      <c r="C534" s="17"/>
      <c r="D534" s="17"/>
      <c r="E534" s="17"/>
      <c r="F534" s="17"/>
      <c r="G534" s="17"/>
      <c r="H534" s="17"/>
    </row>
    <row r="535" spans="3:8">
      <c r="C535" s="17"/>
      <c r="D535" s="17"/>
      <c r="E535" s="17"/>
      <c r="F535" s="17"/>
      <c r="G535" s="17"/>
      <c r="H535" s="17"/>
    </row>
    <row r="536" spans="3:8">
      <c r="C536" s="17"/>
      <c r="D536" s="17"/>
      <c r="E536" s="17"/>
      <c r="F536" s="17"/>
      <c r="G536" s="17"/>
      <c r="H536" s="17"/>
    </row>
    <row r="537" spans="3:8">
      <c r="C537" s="17"/>
      <c r="D537" s="17"/>
      <c r="E537" s="17"/>
      <c r="F537" s="17"/>
      <c r="G537" s="17"/>
      <c r="H537" s="17"/>
    </row>
    <row r="538" spans="3:8">
      <c r="C538" s="17"/>
      <c r="D538" s="17"/>
      <c r="E538" s="17"/>
      <c r="F538" s="17"/>
      <c r="G538" s="17"/>
      <c r="H538" s="17"/>
    </row>
    <row r="539" spans="3:8">
      <c r="C539" s="17"/>
      <c r="D539" s="17"/>
      <c r="E539" s="17"/>
      <c r="F539" s="17"/>
      <c r="G539" s="17"/>
      <c r="H539" s="17"/>
    </row>
    <row r="540" spans="3:8">
      <c r="C540" s="17"/>
      <c r="D540" s="17"/>
      <c r="E540" s="17"/>
      <c r="F540" s="17"/>
      <c r="G540" s="17"/>
      <c r="H540" s="17"/>
    </row>
    <row r="541" spans="3:8">
      <c r="C541" s="17"/>
      <c r="D541" s="17"/>
      <c r="E541" s="17"/>
      <c r="F541" s="17"/>
      <c r="G541" s="17"/>
      <c r="H541" s="17"/>
    </row>
    <row r="542" spans="3:8">
      <c r="C542" s="17"/>
      <c r="D542" s="17"/>
      <c r="E542" s="17"/>
      <c r="F542" s="17"/>
      <c r="G542" s="17"/>
      <c r="H542" s="17"/>
    </row>
    <row r="543" spans="3:8">
      <c r="C543" s="17"/>
      <c r="D543" s="17"/>
      <c r="E543" s="17"/>
      <c r="F543" s="17"/>
      <c r="G543" s="17"/>
      <c r="H543" s="17"/>
    </row>
    <row r="544" spans="3:8">
      <c r="C544" s="17"/>
      <c r="D544" s="17"/>
      <c r="E544" s="17"/>
      <c r="F544" s="17"/>
      <c r="G544" s="17"/>
      <c r="H544" s="17"/>
    </row>
    <row r="545" spans="3:8">
      <c r="C545" s="17"/>
      <c r="D545" s="17"/>
      <c r="E545" s="17"/>
      <c r="F545" s="17"/>
      <c r="G545" s="17"/>
      <c r="H545" s="17"/>
    </row>
    <row r="546" spans="3:8">
      <c r="C546" s="17"/>
      <c r="D546" s="17"/>
      <c r="E546" s="17"/>
      <c r="F546" s="17"/>
      <c r="G546" s="17"/>
      <c r="H546" s="17"/>
    </row>
    <row r="547" spans="3:8">
      <c r="C547" s="17"/>
      <c r="D547" s="17"/>
      <c r="E547" s="17"/>
      <c r="F547" s="17"/>
      <c r="G547" s="17"/>
      <c r="H547" s="17"/>
    </row>
    <row r="548" spans="3:8">
      <c r="C548" s="17"/>
      <c r="D548" s="17"/>
      <c r="E548" s="17"/>
      <c r="F548" s="17"/>
      <c r="G548" s="17"/>
      <c r="H548" s="17"/>
    </row>
    <row r="549" spans="3:8">
      <c r="C549" s="17"/>
      <c r="D549" s="17"/>
      <c r="E549" s="17"/>
      <c r="F549" s="17"/>
      <c r="G549" s="17"/>
      <c r="H549" s="17"/>
    </row>
    <row r="550" spans="3:8">
      <c r="C550" s="17"/>
      <c r="D550" s="17"/>
      <c r="E550" s="17"/>
      <c r="F550" s="17"/>
      <c r="G550" s="17"/>
      <c r="H550" s="17"/>
    </row>
    <row r="551" spans="3:8">
      <c r="C551" s="17"/>
      <c r="D551" s="17"/>
      <c r="E551" s="17"/>
      <c r="F551" s="17"/>
      <c r="G551" s="17"/>
      <c r="H551" s="17"/>
    </row>
    <row r="552" spans="3:8">
      <c r="C552" s="17"/>
      <c r="D552" s="17"/>
      <c r="E552" s="17"/>
      <c r="F552" s="17"/>
      <c r="G552" s="17"/>
      <c r="H552" s="17"/>
    </row>
    <row r="553" spans="3:8">
      <c r="C553" s="17"/>
      <c r="D553" s="17"/>
      <c r="E553" s="17"/>
      <c r="F553" s="17"/>
      <c r="G553" s="17"/>
      <c r="H553" s="17"/>
    </row>
    <row r="554" spans="3:8">
      <c r="C554" s="17"/>
      <c r="D554" s="17"/>
      <c r="E554" s="17"/>
      <c r="F554" s="17"/>
      <c r="G554" s="17"/>
      <c r="H554" s="17"/>
    </row>
    <row r="555" spans="3:8">
      <c r="C555" s="17"/>
      <c r="D555" s="17"/>
      <c r="E555" s="17"/>
      <c r="F555" s="17"/>
      <c r="G555" s="17"/>
      <c r="H555" s="17"/>
    </row>
    <row r="556" spans="3:8">
      <c r="C556" s="17"/>
      <c r="D556" s="17"/>
      <c r="E556" s="17"/>
      <c r="F556" s="17"/>
      <c r="G556" s="17"/>
      <c r="H556" s="17"/>
    </row>
    <row r="557" spans="3:8">
      <c r="C557" s="17"/>
      <c r="D557" s="17"/>
      <c r="E557" s="17"/>
      <c r="F557" s="17"/>
      <c r="G557" s="17"/>
      <c r="H557" s="17"/>
    </row>
    <row r="558" spans="3:8">
      <c r="C558" s="17"/>
      <c r="D558" s="17"/>
      <c r="E558" s="17"/>
      <c r="F558" s="17"/>
      <c r="G558" s="17"/>
      <c r="H558" s="17"/>
    </row>
    <row r="559" spans="3:8">
      <c r="C559" s="17"/>
      <c r="D559" s="17"/>
      <c r="E559" s="17"/>
      <c r="F559" s="17"/>
      <c r="G559" s="17"/>
      <c r="H559" s="17"/>
    </row>
    <row r="560" spans="3:8">
      <c r="C560" s="17"/>
      <c r="D560" s="17"/>
      <c r="E560" s="17"/>
      <c r="F560" s="17"/>
      <c r="G560" s="17"/>
      <c r="H560" s="17"/>
    </row>
    <row r="561" spans="3:8">
      <c r="C561" s="17"/>
      <c r="D561" s="17"/>
      <c r="E561" s="17"/>
      <c r="F561" s="17"/>
      <c r="G561" s="17"/>
      <c r="H561" s="17"/>
    </row>
    <row r="562" spans="3:8">
      <c r="C562" s="17"/>
      <c r="D562" s="17"/>
      <c r="E562" s="17"/>
      <c r="F562" s="17"/>
      <c r="G562" s="17"/>
      <c r="H562" s="17"/>
    </row>
    <row r="563" spans="3:8">
      <c r="C563" s="17"/>
      <c r="D563" s="17"/>
      <c r="E563" s="17"/>
      <c r="F563" s="17"/>
      <c r="G563" s="17"/>
      <c r="H563" s="17"/>
    </row>
    <row r="564" spans="3:8">
      <c r="C564" s="17"/>
      <c r="D564" s="17"/>
      <c r="E564" s="17"/>
      <c r="F564" s="17"/>
      <c r="G564" s="17"/>
      <c r="H564" s="17"/>
    </row>
    <row r="565" spans="3:8">
      <c r="C565" s="17"/>
      <c r="D565" s="17"/>
      <c r="E565" s="17"/>
      <c r="F565" s="17"/>
      <c r="G565" s="17"/>
      <c r="H565" s="17"/>
    </row>
    <row r="566" spans="3:8">
      <c r="C566" s="17"/>
      <c r="D566" s="17"/>
      <c r="E566" s="17"/>
      <c r="F566" s="17"/>
      <c r="G566" s="17"/>
      <c r="H566" s="17"/>
    </row>
    <row r="567" spans="3:8">
      <c r="C567" s="17"/>
      <c r="D567" s="17"/>
      <c r="E567" s="17"/>
      <c r="F567" s="17"/>
      <c r="G567" s="17"/>
      <c r="H567" s="17"/>
    </row>
    <row r="568" spans="3:8">
      <c r="C568" s="17"/>
      <c r="D568" s="17"/>
      <c r="E568" s="17"/>
      <c r="F568" s="17"/>
      <c r="G568" s="17"/>
      <c r="H568" s="17"/>
    </row>
    <row r="569" spans="3:8">
      <c r="C569" s="17"/>
      <c r="D569" s="17"/>
      <c r="E569" s="17"/>
      <c r="F569" s="17"/>
      <c r="G569" s="17"/>
      <c r="H569" s="17"/>
    </row>
    <row r="570" spans="3:8">
      <c r="C570" s="17"/>
      <c r="D570" s="17"/>
      <c r="E570" s="17"/>
      <c r="F570" s="17"/>
      <c r="G570" s="17"/>
      <c r="H570" s="17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4" customWidth="1"/>
    <col min="2" max="2" width="37" style="13" bestFit="1" customWidth="1"/>
    <col min="3" max="4" width="10.7109375" style="13" customWidth="1"/>
    <col min="5" max="11" width="10.7109375" style="14" customWidth="1"/>
    <col min="12" max="12" width="14.7109375" style="14" customWidth="1"/>
    <col min="13" max="13" width="11.7109375" style="14" customWidth="1"/>
    <col min="14" max="14" width="14.7109375" style="14" customWidth="1"/>
    <col min="15" max="17" width="10.7109375" style="14" customWidth="1"/>
    <col min="18" max="18" width="7.5703125" style="14" customWidth="1"/>
    <col min="19" max="19" width="6.7109375" style="14" customWidth="1"/>
    <col min="20" max="20" width="7.7109375" style="14" customWidth="1"/>
    <col min="21" max="21" width="7.140625" style="14" customWidth="1"/>
    <col min="22" max="22" width="6" style="14" customWidth="1"/>
    <col min="23" max="23" width="7.85546875" style="14" customWidth="1"/>
    <col min="24" max="24" width="8.140625" style="14" customWidth="1"/>
    <col min="25" max="25" width="6.28515625" style="14" customWidth="1"/>
    <col min="26" max="26" width="8" style="14" customWidth="1"/>
    <col min="27" max="27" width="8.7109375" style="14" customWidth="1"/>
    <col min="28" max="28" width="10" style="14" customWidth="1"/>
    <col min="29" max="29" width="9.5703125" style="14" customWidth="1"/>
    <col min="30" max="30" width="6.140625" style="14" customWidth="1"/>
    <col min="31" max="32" width="5.7109375" style="14" customWidth="1"/>
    <col min="33" max="33" width="6.85546875" style="14" customWidth="1"/>
    <col min="34" max="34" width="6.42578125" style="14" customWidth="1"/>
    <col min="35" max="35" width="6.7109375" style="14" customWidth="1"/>
    <col min="36" max="36" width="7.28515625" style="14" customWidth="1"/>
    <col min="37" max="48" width="5.7109375" style="14" customWidth="1"/>
    <col min="49" max="16384" width="9.140625" style="14"/>
  </cols>
  <sheetData>
    <row r="1" spans="2:81">
      <c r="B1" s="2" t="s">
        <v>0</v>
      </c>
      <c r="C1" t="s">
        <v>195</v>
      </c>
    </row>
    <row r="2" spans="2:81">
      <c r="B2" s="2" t="s">
        <v>1</v>
      </c>
    </row>
    <row r="3" spans="2:81">
      <c r="B3" s="2" t="s">
        <v>2</v>
      </c>
      <c r="C3" t="s">
        <v>196</v>
      </c>
      <c r="E3" s="13"/>
    </row>
    <row r="4" spans="2:81">
      <c r="B4" s="2" t="s">
        <v>3</v>
      </c>
    </row>
    <row r="6" spans="2:81" ht="26.25" customHeight="1">
      <c r="B6" s="111" t="s">
        <v>66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3"/>
    </row>
    <row r="7" spans="2:81" ht="26.25" customHeight="1">
      <c r="B7" s="111" t="s">
        <v>131</v>
      </c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3"/>
    </row>
    <row r="8" spans="2:81" s="17" customFormat="1" ht="63">
      <c r="B8" s="4" t="s">
        <v>94</v>
      </c>
      <c r="C8" s="26" t="s">
        <v>47</v>
      </c>
      <c r="D8" s="16" t="s">
        <v>132</v>
      </c>
      <c r="E8" s="26" t="s">
        <v>49</v>
      </c>
      <c r="F8" s="26" t="s">
        <v>50</v>
      </c>
      <c r="G8" s="26" t="s">
        <v>69</v>
      </c>
      <c r="H8" s="26" t="s">
        <v>70</v>
      </c>
      <c r="I8" s="26" t="s">
        <v>51</v>
      </c>
      <c r="J8" s="26" t="s">
        <v>52</v>
      </c>
      <c r="K8" s="26" t="s">
        <v>53</v>
      </c>
      <c r="L8" s="26" t="s">
        <v>185</v>
      </c>
      <c r="M8" s="26" t="s">
        <v>186</v>
      </c>
      <c r="N8" s="26" t="s">
        <v>54</v>
      </c>
      <c r="O8" s="26" t="s">
        <v>71</v>
      </c>
      <c r="P8" s="26" t="s">
        <v>55</v>
      </c>
      <c r="Q8" s="34" t="s">
        <v>181</v>
      </c>
      <c r="R8" s="14"/>
      <c r="S8" s="14"/>
      <c r="T8" s="14"/>
      <c r="U8" s="14"/>
      <c r="V8" s="14"/>
      <c r="W8" s="14"/>
      <c r="X8" s="14"/>
    </row>
    <row r="9" spans="2:81" s="17" customFormat="1" ht="18" customHeight="1">
      <c r="B9" s="18"/>
      <c r="C9" s="19"/>
      <c r="D9" s="19"/>
      <c r="E9" s="29"/>
      <c r="F9" s="29"/>
      <c r="G9" s="29" t="s">
        <v>72</v>
      </c>
      <c r="H9" s="29" t="s">
        <v>73</v>
      </c>
      <c r="I9" s="29"/>
      <c r="J9" s="29" t="s">
        <v>7</v>
      </c>
      <c r="K9" s="29" t="s">
        <v>7</v>
      </c>
      <c r="L9" s="29" t="s">
        <v>182</v>
      </c>
      <c r="M9" s="29"/>
      <c r="N9" s="29" t="s">
        <v>6</v>
      </c>
      <c r="O9" s="29" t="s">
        <v>7</v>
      </c>
      <c r="P9" s="29" t="s">
        <v>7</v>
      </c>
      <c r="Q9" s="30" t="s">
        <v>7</v>
      </c>
      <c r="R9" s="14"/>
      <c r="S9" s="14"/>
      <c r="T9" s="14"/>
      <c r="U9" s="14"/>
      <c r="V9" s="14"/>
      <c r="W9" s="14"/>
      <c r="X9" s="14"/>
    </row>
    <row r="10" spans="2:81" s="21" customFormat="1" ht="18" customHeight="1">
      <c r="B10" s="20"/>
      <c r="C10" s="6" t="s">
        <v>8</v>
      </c>
      <c r="D10" s="6" t="s">
        <v>9</v>
      </c>
      <c r="E10" s="6" t="s">
        <v>57</v>
      </c>
      <c r="F10" s="6" t="s">
        <v>58</v>
      </c>
      <c r="G10" s="6" t="s">
        <v>59</v>
      </c>
      <c r="H10" s="6" t="s">
        <v>60</v>
      </c>
      <c r="I10" s="6" t="s">
        <v>61</v>
      </c>
      <c r="J10" s="6" t="s">
        <v>62</v>
      </c>
      <c r="K10" s="6" t="s">
        <v>63</v>
      </c>
      <c r="L10" s="6" t="s">
        <v>64</v>
      </c>
      <c r="M10" s="6" t="s">
        <v>74</v>
      </c>
      <c r="N10" s="6" t="s">
        <v>75</v>
      </c>
      <c r="O10" s="6" t="s">
        <v>76</v>
      </c>
      <c r="P10" s="6" t="s">
        <v>77</v>
      </c>
      <c r="Q10" s="32" t="s">
        <v>78</v>
      </c>
      <c r="R10" s="14"/>
      <c r="S10" s="14"/>
      <c r="T10" s="14"/>
      <c r="U10" s="14"/>
      <c r="V10" s="14"/>
      <c r="W10" s="14"/>
      <c r="X10" s="14"/>
    </row>
    <row r="11" spans="2:81" s="21" customFormat="1" ht="18" customHeight="1">
      <c r="B11" s="22" t="s">
        <v>133</v>
      </c>
      <c r="C11" s="6"/>
      <c r="D11" s="6"/>
      <c r="E11" s="6"/>
      <c r="F11" s="6"/>
      <c r="G11" s="6"/>
      <c r="H11" s="6"/>
      <c r="I11" s="6"/>
      <c r="J11" s="6"/>
      <c r="K11" s="6"/>
      <c r="L11" s="73">
        <v>0</v>
      </c>
      <c r="M11" s="6"/>
      <c r="N11" s="73">
        <v>0</v>
      </c>
      <c r="O11" s="6"/>
      <c r="P11" s="74">
        <v>0</v>
      </c>
      <c r="Q11" s="74">
        <v>0</v>
      </c>
      <c r="R11" s="14"/>
      <c r="S11" s="14"/>
      <c r="T11" s="14"/>
      <c r="U11" s="14"/>
      <c r="V11" s="14"/>
      <c r="W11" s="14"/>
      <c r="X11" s="14"/>
      <c r="CC11" s="14"/>
    </row>
    <row r="12" spans="2:81">
      <c r="B12" s="77" t="s">
        <v>203</v>
      </c>
      <c r="H12" s="79">
        <v>0</v>
      </c>
      <c r="K12" s="78">
        <v>0</v>
      </c>
      <c r="L12" s="79">
        <v>0</v>
      </c>
      <c r="N12" s="79">
        <v>0</v>
      </c>
      <c r="P12" s="78">
        <v>0</v>
      </c>
      <c r="Q12" s="78">
        <v>0</v>
      </c>
    </row>
    <row r="13" spans="2:81">
      <c r="B13" s="77" t="s">
        <v>3277</v>
      </c>
      <c r="H13" s="79">
        <v>0</v>
      </c>
      <c r="K13" s="78">
        <v>0</v>
      </c>
      <c r="L13" s="79">
        <v>0</v>
      </c>
      <c r="N13" s="79">
        <v>0</v>
      </c>
      <c r="P13" s="78">
        <v>0</v>
      </c>
      <c r="Q13" s="78">
        <v>0</v>
      </c>
    </row>
    <row r="14" spans="2:81">
      <c r="B14" t="s">
        <v>249</v>
      </c>
      <c r="C14" t="s">
        <v>249</v>
      </c>
      <c r="E14" t="s">
        <v>249</v>
      </c>
      <c r="H14" s="75">
        <v>0</v>
      </c>
      <c r="I14" t="s">
        <v>249</v>
      </c>
      <c r="J14" s="76">
        <v>0</v>
      </c>
      <c r="K14" s="76">
        <v>0</v>
      </c>
      <c r="L14" s="75">
        <v>0</v>
      </c>
      <c r="M14" s="75">
        <v>0</v>
      </c>
      <c r="N14" s="75">
        <v>0</v>
      </c>
      <c r="O14" s="76">
        <v>0</v>
      </c>
      <c r="P14" s="76">
        <v>0</v>
      </c>
      <c r="Q14" s="76">
        <v>0</v>
      </c>
    </row>
    <row r="15" spans="2:81">
      <c r="B15" s="77" t="s">
        <v>3278</v>
      </c>
      <c r="H15" s="79">
        <v>0</v>
      </c>
      <c r="K15" s="78">
        <v>0</v>
      </c>
      <c r="L15" s="79">
        <v>0</v>
      </c>
      <c r="N15" s="79">
        <v>0</v>
      </c>
      <c r="P15" s="78">
        <v>0</v>
      </c>
      <c r="Q15" s="78">
        <v>0</v>
      </c>
    </row>
    <row r="16" spans="2:81">
      <c r="B16" t="s">
        <v>249</v>
      </c>
      <c r="C16" t="s">
        <v>249</v>
      </c>
      <c r="E16" t="s">
        <v>249</v>
      </c>
      <c r="H16" s="75">
        <v>0</v>
      </c>
      <c r="I16" t="s">
        <v>249</v>
      </c>
      <c r="J16" s="76">
        <v>0</v>
      </c>
      <c r="K16" s="76">
        <v>0</v>
      </c>
      <c r="L16" s="75">
        <v>0</v>
      </c>
      <c r="M16" s="75">
        <v>0</v>
      </c>
      <c r="N16" s="75">
        <v>0</v>
      </c>
      <c r="O16" s="76">
        <v>0</v>
      </c>
      <c r="P16" s="76">
        <v>0</v>
      </c>
      <c r="Q16" s="76">
        <v>0</v>
      </c>
    </row>
    <row r="17" spans="2:17">
      <c r="B17" s="77" t="s">
        <v>3279</v>
      </c>
      <c r="H17" s="79">
        <v>0</v>
      </c>
      <c r="K17" s="78">
        <v>0</v>
      </c>
      <c r="L17" s="79">
        <v>0</v>
      </c>
      <c r="N17" s="79">
        <v>0</v>
      </c>
      <c r="P17" s="78">
        <v>0</v>
      </c>
      <c r="Q17" s="78">
        <v>0</v>
      </c>
    </row>
    <row r="18" spans="2:17">
      <c r="B18" s="77" t="s">
        <v>3280</v>
      </c>
      <c r="H18" s="79">
        <v>0</v>
      </c>
      <c r="K18" s="78">
        <v>0</v>
      </c>
      <c r="L18" s="79">
        <v>0</v>
      </c>
      <c r="N18" s="79">
        <v>0</v>
      </c>
      <c r="P18" s="78">
        <v>0</v>
      </c>
      <c r="Q18" s="78">
        <v>0</v>
      </c>
    </row>
    <row r="19" spans="2:17">
      <c r="B19" t="s">
        <v>249</v>
      </c>
      <c r="C19" t="s">
        <v>249</v>
      </c>
      <c r="E19" t="s">
        <v>249</v>
      </c>
      <c r="H19" s="75">
        <v>0</v>
      </c>
      <c r="I19" t="s">
        <v>249</v>
      </c>
      <c r="J19" s="76">
        <v>0</v>
      </c>
      <c r="K19" s="76">
        <v>0</v>
      </c>
      <c r="L19" s="75">
        <v>0</v>
      </c>
      <c r="M19" s="75">
        <v>0</v>
      </c>
      <c r="N19" s="75">
        <v>0</v>
      </c>
      <c r="O19" s="76">
        <v>0</v>
      </c>
      <c r="P19" s="76">
        <v>0</v>
      </c>
      <c r="Q19" s="76">
        <v>0</v>
      </c>
    </row>
    <row r="20" spans="2:17">
      <c r="B20" s="77" t="s">
        <v>3281</v>
      </c>
      <c r="H20" s="79">
        <v>0</v>
      </c>
      <c r="K20" s="78">
        <v>0</v>
      </c>
      <c r="L20" s="79">
        <v>0</v>
      </c>
      <c r="N20" s="79">
        <v>0</v>
      </c>
      <c r="P20" s="78">
        <v>0</v>
      </c>
      <c r="Q20" s="78">
        <v>0</v>
      </c>
    </row>
    <row r="21" spans="2:17">
      <c r="B21" t="s">
        <v>249</v>
      </c>
      <c r="C21" t="s">
        <v>249</v>
      </c>
      <c r="E21" t="s">
        <v>249</v>
      </c>
      <c r="H21" s="75">
        <v>0</v>
      </c>
      <c r="I21" t="s">
        <v>249</v>
      </c>
      <c r="J21" s="76">
        <v>0</v>
      </c>
      <c r="K21" s="76">
        <v>0</v>
      </c>
      <c r="L21" s="75">
        <v>0</v>
      </c>
      <c r="M21" s="75">
        <v>0</v>
      </c>
      <c r="N21" s="75">
        <v>0</v>
      </c>
      <c r="O21" s="76">
        <v>0</v>
      </c>
      <c r="P21" s="76">
        <v>0</v>
      </c>
      <c r="Q21" s="76">
        <v>0</v>
      </c>
    </row>
    <row r="22" spans="2:17">
      <c r="B22" s="77" t="s">
        <v>3282</v>
      </c>
      <c r="H22" s="79">
        <v>0</v>
      </c>
      <c r="K22" s="78">
        <v>0</v>
      </c>
      <c r="L22" s="79">
        <v>0</v>
      </c>
      <c r="N22" s="79">
        <v>0</v>
      </c>
      <c r="P22" s="78">
        <v>0</v>
      </c>
      <c r="Q22" s="78">
        <v>0</v>
      </c>
    </row>
    <row r="23" spans="2:17">
      <c r="B23" t="s">
        <v>249</v>
      </c>
      <c r="C23" t="s">
        <v>249</v>
      </c>
      <c r="E23" t="s">
        <v>249</v>
      </c>
      <c r="H23" s="75">
        <v>0</v>
      </c>
      <c r="I23" t="s">
        <v>249</v>
      </c>
      <c r="J23" s="76">
        <v>0</v>
      </c>
      <c r="K23" s="76">
        <v>0</v>
      </c>
      <c r="L23" s="75">
        <v>0</v>
      </c>
      <c r="M23" s="75">
        <v>0</v>
      </c>
      <c r="N23" s="75">
        <v>0</v>
      </c>
      <c r="O23" s="76">
        <v>0</v>
      </c>
      <c r="P23" s="76">
        <v>0</v>
      </c>
      <c r="Q23" s="76">
        <v>0</v>
      </c>
    </row>
    <row r="24" spans="2:17">
      <c r="B24" s="77" t="s">
        <v>3283</v>
      </c>
      <c r="H24" s="79">
        <v>0</v>
      </c>
      <c r="K24" s="78">
        <v>0</v>
      </c>
      <c r="L24" s="79">
        <v>0</v>
      </c>
      <c r="N24" s="79">
        <v>0</v>
      </c>
      <c r="P24" s="78">
        <v>0</v>
      </c>
      <c r="Q24" s="78">
        <v>0</v>
      </c>
    </row>
    <row r="25" spans="2:17">
      <c r="B25" t="s">
        <v>249</v>
      </c>
      <c r="C25" t="s">
        <v>249</v>
      </c>
      <c r="E25" t="s">
        <v>249</v>
      </c>
      <c r="H25" s="75">
        <v>0</v>
      </c>
      <c r="I25" t="s">
        <v>249</v>
      </c>
      <c r="J25" s="76">
        <v>0</v>
      </c>
      <c r="K25" s="76">
        <v>0</v>
      </c>
      <c r="L25" s="75">
        <v>0</v>
      </c>
      <c r="M25" s="75">
        <v>0</v>
      </c>
      <c r="N25" s="75">
        <v>0</v>
      </c>
      <c r="O25" s="76">
        <v>0</v>
      </c>
      <c r="P25" s="76">
        <v>0</v>
      </c>
      <c r="Q25" s="76">
        <v>0</v>
      </c>
    </row>
    <row r="26" spans="2:17">
      <c r="B26" s="77" t="s">
        <v>254</v>
      </c>
      <c r="H26" s="79">
        <v>0</v>
      </c>
      <c r="K26" s="78">
        <v>0</v>
      </c>
      <c r="L26" s="79">
        <v>0</v>
      </c>
      <c r="N26" s="79">
        <v>0</v>
      </c>
      <c r="P26" s="78">
        <v>0</v>
      </c>
      <c r="Q26" s="78">
        <v>0</v>
      </c>
    </row>
    <row r="27" spans="2:17">
      <c r="B27" s="77" t="s">
        <v>3277</v>
      </c>
      <c r="H27" s="79">
        <v>0</v>
      </c>
      <c r="K27" s="78">
        <v>0</v>
      </c>
      <c r="L27" s="79">
        <v>0</v>
      </c>
      <c r="N27" s="79">
        <v>0</v>
      </c>
      <c r="P27" s="78">
        <v>0</v>
      </c>
      <c r="Q27" s="78">
        <v>0</v>
      </c>
    </row>
    <row r="28" spans="2:17">
      <c r="B28" t="s">
        <v>249</v>
      </c>
      <c r="C28" t="s">
        <v>249</v>
      </c>
      <c r="E28" t="s">
        <v>249</v>
      </c>
      <c r="H28" s="75">
        <v>0</v>
      </c>
      <c r="I28" t="s">
        <v>249</v>
      </c>
      <c r="J28" s="76">
        <v>0</v>
      </c>
      <c r="K28" s="76">
        <v>0</v>
      </c>
      <c r="L28" s="75">
        <v>0</v>
      </c>
      <c r="M28" s="75">
        <v>0</v>
      </c>
      <c r="N28" s="75">
        <v>0</v>
      </c>
      <c r="O28" s="76">
        <v>0</v>
      </c>
      <c r="P28" s="76">
        <v>0</v>
      </c>
      <c r="Q28" s="76">
        <v>0</v>
      </c>
    </row>
    <row r="29" spans="2:17">
      <c r="B29" s="77" t="s">
        <v>3278</v>
      </c>
      <c r="H29" s="79">
        <v>0</v>
      </c>
      <c r="K29" s="78">
        <v>0</v>
      </c>
      <c r="L29" s="79">
        <v>0</v>
      </c>
      <c r="N29" s="79">
        <v>0</v>
      </c>
      <c r="P29" s="78">
        <v>0</v>
      </c>
      <c r="Q29" s="78">
        <v>0</v>
      </c>
    </row>
    <row r="30" spans="2:17">
      <c r="B30" t="s">
        <v>249</v>
      </c>
      <c r="C30" t="s">
        <v>249</v>
      </c>
      <c r="E30" t="s">
        <v>249</v>
      </c>
      <c r="H30" s="75">
        <v>0</v>
      </c>
      <c r="I30" t="s">
        <v>249</v>
      </c>
      <c r="J30" s="76">
        <v>0</v>
      </c>
      <c r="K30" s="76">
        <v>0</v>
      </c>
      <c r="L30" s="75">
        <v>0</v>
      </c>
      <c r="M30" s="75">
        <v>0</v>
      </c>
      <c r="N30" s="75">
        <v>0</v>
      </c>
      <c r="O30" s="76">
        <v>0</v>
      </c>
      <c r="P30" s="76">
        <v>0</v>
      </c>
      <c r="Q30" s="76">
        <v>0</v>
      </c>
    </row>
    <row r="31" spans="2:17">
      <c r="B31" s="77" t="s">
        <v>3279</v>
      </c>
      <c r="H31" s="79">
        <v>0</v>
      </c>
      <c r="K31" s="78">
        <v>0</v>
      </c>
      <c r="L31" s="79">
        <v>0</v>
      </c>
      <c r="N31" s="79">
        <v>0</v>
      </c>
      <c r="P31" s="78">
        <v>0</v>
      </c>
      <c r="Q31" s="78">
        <v>0</v>
      </c>
    </row>
    <row r="32" spans="2:17">
      <c r="B32" s="77" t="s">
        <v>3280</v>
      </c>
      <c r="H32" s="79">
        <v>0</v>
      </c>
      <c r="K32" s="78">
        <v>0</v>
      </c>
      <c r="L32" s="79">
        <v>0</v>
      </c>
      <c r="N32" s="79">
        <v>0</v>
      </c>
      <c r="P32" s="78">
        <v>0</v>
      </c>
      <c r="Q32" s="78">
        <v>0</v>
      </c>
    </row>
    <row r="33" spans="2:17">
      <c r="B33" t="s">
        <v>249</v>
      </c>
      <c r="C33" t="s">
        <v>249</v>
      </c>
      <c r="E33" t="s">
        <v>249</v>
      </c>
      <c r="H33" s="75">
        <v>0</v>
      </c>
      <c r="I33" t="s">
        <v>249</v>
      </c>
      <c r="J33" s="76">
        <v>0</v>
      </c>
      <c r="K33" s="76">
        <v>0</v>
      </c>
      <c r="L33" s="75">
        <v>0</v>
      </c>
      <c r="M33" s="75">
        <v>0</v>
      </c>
      <c r="N33" s="75">
        <v>0</v>
      </c>
      <c r="O33" s="76">
        <v>0</v>
      </c>
      <c r="P33" s="76">
        <v>0</v>
      </c>
      <c r="Q33" s="76">
        <v>0</v>
      </c>
    </row>
    <row r="34" spans="2:17">
      <c r="B34" s="77" t="s">
        <v>3281</v>
      </c>
      <c r="H34" s="79">
        <v>0</v>
      </c>
      <c r="K34" s="78">
        <v>0</v>
      </c>
      <c r="L34" s="79">
        <v>0</v>
      </c>
      <c r="N34" s="79">
        <v>0</v>
      </c>
      <c r="P34" s="78">
        <v>0</v>
      </c>
      <c r="Q34" s="78">
        <v>0</v>
      </c>
    </row>
    <row r="35" spans="2:17">
      <c r="B35" t="s">
        <v>249</v>
      </c>
      <c r="C35" t="s">
        <v>249</v>
      </c>
      <c r="E35" t="s">
        <v>249</v>
      </c>
      <c r="H35" s="75">
        <v>0</v>
      </c>
      <c r="I35" t="s">
        <v>249</v>
      </c>
      <c r="J35" s="76">
        <v>0</v>
      </c>
      <c r="K35" s="76">
        <v>0</v>
      </c>
      <c r="L35" s="75">
        <v>0</v>
      </c>
      <c r="M35" s="75">
        <v>0</v>
      </c>
      <c r="N35" s="75">
        <v>0</v>
      </c>
      <c r="O35" s="76">
        <v>0</v>
      </c>
      <c r="P35" s="76">
        <v>0</v>
      </c>
      <c r="Q35" s="76">
        <v>0</v>
      </c>
    </row>
    <row r="36" spans="2:17">
      <c r="B36" s="77" t="s">
        <v>3282</v>
      </c>
      <c r="H36" s="79">
        <v>0</v>
      </c>
      <c r="K36" s="78">
        <v>0</v>
      </c>
      <c r="L36" s="79">
        <v>0</v>
      </c>
      <c r="N36" s="79">
        <v>0</v>
      </c>
      <c r="P36" s="78">
        <v>0</v>
      </c>
      <c r="Q36" s="78">
        <v>0</v>
      </c>
    </row>
    <row r="37" spans="2:17">
      <c r="B37" t="s">
        <v>249</v>
      </c>
      <c r="C37" t="s">
        <v>249</v>
      </c>
      <c r="E37" t="s">
        <v>249</v>
      </c>
      <c r="H37" s="75">
        <v>0</v>
      </c>
      <c r="I37" t="s">
        <v>249</v>
      </c>
      <c r="J37" s="76">
        <v>0</v>
      </c>
      <c r="K37" s="76">
        <v>0</v>
      </c>
      <c r="L37" s="75">
        <v>0</v>
      </c>
      <c r="M37" s="75">
        <v>0</v>
      </c>
      <c r="N37" s="75">
        <v>0</v>
      </c>
      <c r="O37" s="76">
        <v>0</v>
      </c>
      <c r="P37" s="76">
        <v>0</v>
      </c>
      <c r="Q37" s="76">
        <v>0</v>
      </c>
    </row>
    <row r="38" spans="2:17">
      <c r="B38" s="77" t="s">
        <v>3283</v>
      </c>
      <c r="H38" s="79">
        <v>0</v>
      </c>
      <c r="K38" s="78">
        <v>0</v>
      </c>
      <c r="L38" s="79">
        <v>0</v>
      </c>
      <c r="N38" s="79">
        <v>0</v>
      </c>
      <c r="P38" s="78">
        <v>0</v>
      </c>
      <c r="Q38" s="78">
        <v>0</v>
      </c>
    </row>
    <row r="39" spans="2:17">
      <c r="B39" t="s">
        <v>249</v>
      </c>
      <c r="C39" t="s">
        <v>249</v>
      </c>
      <c r="E39" t="s">
        <v>249</v>
      </c>
      <c r="H39" s="75">
        <v>0</v>
      </c>
      <c r="I39" t="s">
        <v>249</v>
      </c>
      <c r="J39" s="76">
        <v>0</v>
      </c>
      <c r="K39" s="76">
        <v>0</v>
      </c>
      <c r="L39" s="75">
        <v>0</v>
      </c>
      <c r="M39" s="75">
        <v>0</v>
      </c>
      <c r="N39" s="75">
        <v>0</v>
      </c>
      <c r="O39" s="76">
        <v>0</v>
      </c>
      <c r="P39" s="76">
        <v>0</v>
      </c>
      <c r="Q39" s="76">
        <v>0</v>
      </c>
    </row>
    <row r="40" spans="2:17">
      <c r="B40" t="s">
        <v>256</v>
      </c>
    </row>
    <row r="41" spans="2:17">
      <c r="B41" t="s">
        <v>383</v>
      </c>
    </row>
    <row r="42" spans="2:17">
      <c r="B42" t="s">
        <v>384</v>
      </c>
    </row>
    <row r="43" spans="2:17">
      <c r="B43" t="s">
        <v>385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49"/>
  <sheetViews>
    <sheetView rightToLeft="1" workbookViewId="0">
      <selection activeCell="B8" sqref="B8:P8"/>
    </sheetView>
  </sheetViews>
  <sheetFormatPr defaultColWidth="9.140625" defaultRowHeight="18"/>
  <cols>
    <col min="1" max="1" width="3" style="14" customWidth="1"/>
    <col min="2" max="2" width="42.85546875" style="13" customWidth="1"/>
    <col min="3" max="3" width="10.7109375" style="13" customWidth="1"/>
    <col min="4" max="10" width="10.710937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6" width="10.7109375" style="14" customWidth="1"/>
    <col min="17" max="17" width="7.5703125" style="17" customWidth="1"/>
    <col min="18" max="18" width="6.7109375" style="17" customWidth="1"/>
    <col min="19" max="19" width="7.7109375" style="17" customWidth="1"/>
    <col min="20" max="20" width="7.140625" style="17" customWidth="1"/>
    <col min="21" max="21" width="6" style="17" customWidth="1"/>
    <col min="22" max="22" width="7.85546875" style="17" customWidth="1"/>
    <col min="23" max="23" width="8.140625" style="17" customWidth="1"/>
    <col min="24" max="24" width="6.28515625" style="17" customWidth="1"/>
    <col min="25" max="25" width="8" style="17" customWidth="1"/>
    <col min="26" max="26" width="8.7109375" style="17" customWidth="1"/>
    <col min="27" max="27" width="10" style="17" customWidth="1"/>
    <col min="28" max="28" width="9.5703125" style="17" customWidth="1"/>
    <col min="29" max="29" width="6.140625" style="17" customWidth="1"/>
    <col min="30" max="31" width="5.7109375" style="17" customWidth="1"/>
    <col min="32" max="32" width="6.85546875" style="17" customWidth="1"/>
    <col min="33" max="33" width="6.42578125" style="17" customWidth="1"/>
    <col min="34" max="34" width="6.7109375" style="17" customWidth="1"/>
    <col min="35" max="35" width="7.28515625" style="17" customWidth="1"/>
    <col min="36" max="39" width="5.7109375" style="17" customWidth="1"/>
    <col min="40" max="47" width="5.7109375" style="14" customWidth="1"/>
    <col min="48" max="16384" width="9.140625" style="14"/>
  </cols>
  <sheetData>
    <row r="1" spans="2:72">
      <c r="B1" s="2" t="s">
        <v>0</v>
      </c>
      <c r="C1" t="s">
        <v>195</v>
      </c>
    </row>
    <row r="2" spans="2:72">
      <c r="B2" s="2" t="s">
        <v>1</v>
      </c>
    </row>
    <row r="3" spans="2:72">
      <c r="B3" s="2" t="s">
        <v>2</v>
      </c>
      <c r="C3" t="s">
        <v>196</v>
      </c>
    </row>
    <row r="4" spans="2:72">
      <c r="B4" s="2" t="s">
        <v>3</v>
      </c>
    </row>
    <row r="6" spans="2:72" ht="26.25" customHeight="1">
      <c r="B6" s="111" t="s">
        <v>134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3"/>
    </row>
    <row r="7" spans="2:72" ht="26.25" customHeight="1">
      <c r="B7" s="111" t="s">
        <v>67</v>
      </c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3"/>
    </row>
    <row r="8" spans="2:72" s="17" customFormat="1" ht="63">
      <c r="B8" s="4" t="s">
        <v>94</v>
      </c>
      <c r="C8" s="26" t="s">
        <v>47</v>
      </c>
      <c r="D8" s="26" t="s">
        <v>49</v>
      </c>
      <c r="E8" s="26" t="s">
        <v>50</v>
      </c>
      <c r="F8" s="26" t="s">
        <v>69</v>
      </c>
      <c r="G8" s="26" t="s">
        <v>70</v>
      </c>
      <c r="H8" s="26" t="s">
        <v>51</v>
      </c>
      <c r="I8" s="26" t="s">
        <v>52</v>
      </c>
      <c r="J8" s="26" t="s">
        <v>53</v>
      </c>
      <c r="K8" s="26" t="s">
        <v>185</v>
      </c>
      <c r="L8" s="26" t="s">
        <v>186</v>
      </c>
      <c r="M8" s="26" t="s">
        <v>5</v>
      </c>
      <c r="N8" s="26" t="s">
        <v>71</v>
      </c>
      <c r="O8" s="26" t="s">
        <v>55</v>
      </c>
      <c r="P8" s="34" t="s">
        <v>181</v>
      </c>
    </row>
    <row r="9" spans="2:72" s="17" customFormat="1" ht="25.5" customHeight="1">
      <c r="B9" s="18"/>
      <c r="C9" s="29"/>
      <c r="D9" s="29"/>
      <c r="E9" s="29"/>
      <c r="F9" s="29" t="s">
        <v>72</v>
      </c>
      <c r="G9" s="29" t="s">
        <v>73</v>
      </c>
      <c r="H9" s="29"/>
      <c r="I9" s="29" t="s">
        <v>7</v>
      </c>
      <c r="J9" s="29" t="s">
        <v>7</v>
      </c>
      <c r="K9" s="29" t="s">
        <v>182</v>
      </c>
      <c r="L9" s="29"/>
      <c r="M9" s="29" t="s">
        <v>6</v>
      </c>
      <c r="N9" s="29" t="s">
        <v>7</v>
      </c>
      <c r="O9" s="29" t="s">
        <v>7</v>
      </c>
      <c r="P9" s="30" t="s">
        <v>7</v>
      </c>
    </row>
    <row r="10" spans="2:72" s="21" customFormat="1" ht="18" customHeight="1">
      <c r="B10" s="20"/>
      <c r="C10" s="6" t="s">
        <v>8</v>
      </c>
      <c r="D10" s="6" t="s">
        <v>9</v>
      </c>
      <c r="E10" s="6" t="s">
        <v>57</v>
      </c>
      <c r="F10" s="6" t="s">
        <v>58</v>
      </c>
      <c r="G10" s="6" t="s">
        <v>59</v>
      </c>
      <c r="H10" s="6" t="s">
        <v>60</v>
      </c>
      <c r="I10" s="6" t="s">
        <v>61</v>
      </c>
      <c r="J10" s="6" t="s">
        <v>62</v>
      </c>
      <c r="K10" s="6" t="s">
        <v>63</v>
      </c>
      <c r="L10" s="6" t="s">
        <v>64</v>
      </c>
      <c r="M10" s="6" t="s">
        <v>74</v>
      </c>
      <c r="N10" s="6" t="s">
        <v>75</v>
      </c>
      <c r="O10" s="32" t="s">
        <v>76</v>
      </c>
      <c r="P10" s="32" t="s">
        <v>77</v>
      </c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</row>
    <row r="11" spans="2:72" s="21" customFormat="1" ht="18" customHeight="1">
      <c r="B11" s="22" t="s">
        <v>79</v>
      </c>
      <c r="C11" s="6"/>
      <c r="D11" s="6"/>
      <c r="E11" s="6"/>
      <c r="F11" s="6"/>
      <c r="G11" s="73">
        <v>8.42</v>
      </c>
      <c r="H11" s="6"/>
      <c r="I11" s="6"/>
      <c r="J11" s="74">
        <v>1.0800000000000001E-2</v>
      </c>
      <c r="K11" s="73">
        <v>15622539.23</v>
      </c>
      <c r="L11" s="6"/>
      <c r="M11" s="73">
        <v>25599.242763462938</v>
      </c>
      <c r="N11" s="6"/>
      <c r="O11" s="74">
        <v>1</v>
      </c>
      <c r="P11" s="74">
        <v>1.1999999999999999E-3</v>
      </c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BT11" s="14"/>
    </row>
    <row r="12" spans="2:72">
      <c r="B12" s="77" t="s">
        <v>203</v>
      </c>
      <c r="G12" s="79">
        <v>8.42</v>
      </c>
      <c r="J12" s="78">
        <v>1.0800000000000001E-2</v>
      </c>
      <c r="K12" s="79">
        <v>15622539.23</v>
      </c>
      <c r="M12" s="79">
        <v>25599.242763462938</v>
      </c>
      <c r="O12" s="78">
        <v>1</v>
      </c>
      <c r="P12" s="78">
        <v>1.1999999999999999E-3</v>
      </c>
    </row>
    <row r="13" spans="2:72">
      <c r="B13" s="77" t="s">
        <v>3284</v>
      </c>
      <c r="G13" s="79">
        <v>8.42</v>
      </c>
      <c r="J13" s="78">
        <v>1.0800000000000001E-2</v>
      </c>
      <c r="K13" s="79">
        <v>15622539.23</v>
      </c>
      <c r="M13" s="79">
        <v>25599.242763462938</v>
      </c>
      <c r="O13" s="78">
        <v>1</v>
      </c>
      <c r="P13" s="78">
        <v>1.1999999999999999E-3</v>
      </c>
    </row>
    <row r="14" spans="2:72">
      <c r="B14" t="s">
        <v>3285</v>
      </c>
      <c r="C14" t="s">
        <v>3286</v>
      </c>
      <c r="D14" t="s">
        <v>261</v>
      </c>
      <c r="F14" t="s">
        <v>3287</v>
      </c>
      <c r="H14" t="s">
        <v>100</v>
      </c>
      <c r="I14" s="76">
        <v>0</v>
      </c>
      <c r="J14" s="76">
        <v>0</v>
      </c>
      <c r="K14" s="75">
        <v>-1253391.97</v>
      </c>
      <c r="L14" s="75">
        <v>85.963165754106441</v>
      </c>
      <c r="M14" s="75">
        <v>-1077.45541671976</v>
      </c>
      <c r="N14" s="76">
        <v>0</v>
      </c>
      <c r="O14" s="76">
        <v>-4.2099999999999999E-2</v>
      </c>
      <c r="P14" s="76">
        <v>-1E-4</v>
      </c>
    </row>
    <row r="15" spans="2:72">
      <c r="B15" t="s">
        <v>3288</v>
      </c>
      <c r="C15" t="s">
        <v>3289</v>
      </c>
      <c r="D15" t="s">
        <v>261</v>
      </c>
      <c r="F15" t="s">
        <v>3290</v>
      </c>
      <c r="H15" t="s">
        <v>100</v>
      </c>
      <c r="I15" s="76">
        <v>0.04</v>
      </c>
      <c r="J15" s="76">
        <v>0</v>
      </c>
      <c r="K15" s="75">
        <v>-909362</v>
      </c>
      <c r="L15" s="75">
        <v>79.739904175217788</v>
      </c>
      <c r="M15" s="75">
        <v>-725.124387405844</v>
      </c>
      <c r="N15" s="76">
        <v>0</v>
      </c>
      <c r="O15" s="76">
        <v>-2.8299999999999999E-2</v>
      </c>
      <c r="P15" s="76">
        <v>0</v>
      </c>
    </row>
    <row r="16" spans="2:72">
      <c r="B16" t="s">
        <v>3291</v>
      </c>
      <c r="C16" t="s">
        <v>3292</v>
      </c>
      <c r="D16" t="s">
        <v>261</v>
      </c>
      <c r="F16" t="s">
        <v>3293</v>
      </c>
      <c r="H16" t="s">
        <v>100</v>
      </c>
      <c r="I16" s="76">
        <v>0</v>
      </c>
      <c r="J16" s="76">
        <v>0</v>
      </c>
      <c r="K16" s="75">
        <v>-2022244</v>
      </c>
      <c r="L16" s="75">
        <v>88.067533652748139</v>
      </c>
      <c r="M16" s="75">
        <v>-1780.9404152406801</v>
      </c>
      <c r="N16" s="76">
        <v>0</v>
      </c>
      <c r="O16" s="76">
        <v>-6.9599999999999995E-2</v>
      </c>
      <c r="P16" s="76">
        <v>-1E-4</v>
      </c>
    </row>
    <row r="17" spans="2:16">
      <c r="B17" t="s">
        <v>3294</v>
      </c>
      <c r="C17" t="s">
        <v>3295</v>
      </c>
      <c r="D17" t="s">
        <v>261</v>
      </c>
      <c r="F17" t="s">
        <v>3287</v>
      </c>
      <c r="G17" s="75">
        <v>8.26</v>
      </c>
      <c r="H17" t="s">
        <v>100</v>
      </c>
      <c r="I17" s="76">
        <v>0.04</v>
      </c>
      <c r="J17" s="76">
        <v>8.5000000000000006E-3</v>
      </c>
      <c r="K17" s="75">
        <v>3865870.73</v>
      </c>
      <c r="L17" s="75">
        <v>138.9103216175296</v>
      </c>
      <c r="M17" s="75">
        <v>5370.0934643609398</v>
      </c>
      <c r="N17" s="76">
        <v>0</v>
      </c>
      <c r="O17" s="76">
        <v>0.20979999999999999</v>
      </c>
      <c r="P17" s="76">
        <v>2.9999999999999997E-4</v>
      </c>
    </row>
    <row r="18" spans="2:16">
      <c r="B18" t="s">
        <v>3296</v>
      </c>
      <c r="C18" t="s">
        <v>3297</v>
      </c>
      <c r="D18" t="s">
        <v>261</v>
      </c>
      <c r="F18" t="s">
        <v>3293</v>
      </c>
      <c r="G18" s="75">
        <v>9.01</v>
      </c>
      <c r="H18" t="s">
        <v>100</v>
      </c>
      <c r="I18" s="76">
        <v>0.04</v>
      </c>
      <c r="J18" s="76">
        <v>8.6999999999999994E-3</v>
      </c>
      <c r="K18" s="75">
        <v>3638438.69</v>
      </c>
      <c r="L18" s="75">
        <v>139.21675337936915</v>
      </c>
      <c r="M18" s="75">
        <v>5065.3162179168503</v>
      </c>
      <c r="N18" s="76">
        <v>0</v>
      </c>
      <c r="O18" s="76">
        <v>0.19789999999999999</v>
      </c>
      <c r="P18" s="76">
        <v>2.0000000000000001E-4</v>
      </c>
    </row>
    <row r="19" spans="2:16">
      <c r="B19" t="s">
        <v>3298</v>
      </c>
      <c r="C19" t="s">
        <v>3299</v>
      </c>
      <c r="D19" t="s">
        <v>261</v>
      </c>
      <c r="F19" t="s">
        <v>1491</v>
      </c>
      <c r="G19" s="75">
        <v>9.73</v>
      </c>
      <c r="H19" t="s">
        <v>100</v>
      </c>
      <c r="I19" s="76">
        <v>0.04</v>
      </c>
      <c r="J19" s="76">
        <v>8.8000000000000005E-3</v>
      </c>
      <c r="K19" s="75">
        <v>1474320.55</v>
      </c>
      <c r="L19" s="75">
        <v>134.95958472004477</v>
      </c>
      <c r="M19" s="75">
        <v>1989.73689172228</v>
      </c>
      <c r="N19" s="76">
        <v>0</v>
      </c>
      <c r="O19" s="76">
        <v>7.7700000000000005E-2</v>
      </c>
      <c r="P19" s="76">
        <v>1E-4</v>
      </c>
    </row>
    <row r="20" spans="2:16">
      <c r="B20" t="s">
        <v>3300</v>
      </c>
      <c r="C20" t="s">
        <v>3301</v>
      </c>
      <c r="D20" t="s">
        <v>261</v>
      </c>
      <c r="F20" t="s">
        <v>1491</v>
      </c>
      <c r="H20" t="s">
        <v>100</v>
      </c>
      <c r="I20" s="76">
        <v>0.04</v>
      </c>
      <c r="J20" s="76">
        <v>0</v>
      </c>
      <c r="K20" s="75">
        <v>-646932</v>
      </c>
      <c r="L20" s="75">
        <v>96.39516313027552</v>
      </c>
      <c r="M20" s="75">
        <v>-623.61115674195401</v>
      </c>
      <c r="N20" s="76">
        <v>0</v>
      </c>
      <c r="O20" s="76">
        <v>-2.4400000000000002E-2</v>
      </c>
      <c r="P20" s="76">
        <v>0</v>
      </c>
    </row>
    <row r="21" spans="2:16">
      <c r="B21" t="s">
        <v>3302</v>
      </c>
      <c r="C21" t="s">
        <v>3303</v>
      </c>
      <c r="D21" t="s">
        <v>261</v>
      </c>
      <c r="F21" t="s">
        <v>1897</v>
      </c>
      <c r="G21" s="75">
        <v>0.56999999999999995</v>
      </c>
      <c r="H21" t="s">
        <v>100</v>
      </c>
      <c r="I21" s="76">
        <v>0.04</v>
      </c>
      <c r="J21" s="76">
        <v>8.9999999999999993E-3</v>
      </c>
      <c r="K21" s="75">
        <v>1053078.2</v>
      </c>
      <c r="L21" s="75">
        <v>113.63426564641829</v>
      </c>
      <c r="M21" s="75">
        <v>1196.65767925252</v>
      </c>
      <c r="N21" s="76">
        <v>0</v>
      </c>
      <c r="O21" s="76">
        <v>4.6699999999999998E-2</v>
      </c>
      <c r="P21" s="76">
        <v>1E-4</v>
      </c>
    </row>
    <row r="22" spans="2:16">
      <c r="B22" t="s">
        <v>3304</v>
      </c>
      <c r="C22" t="s">
        <v>3305</v>
      </c>
      <c r="D22" t="s">
        <v>261</v>
      </c>
      <c r="F22" t="s">
        <v>1897</v>
      </c>
      <c r="G22" s="75">
        <v>1.06</v>
      </c>
      <c r="H22" t="s">
        <v>100</v>
      </c>
      <c r="I22" s="76">
        <v>0.04</v>
      </c>
      <c r="J22" s="76">
        <v>8.3999999999999995E-3</v>
      </c>
      <c r="K22" s="75">
        <v>826749</v>
      </c>
      <c r="L22" s="75">
        <v>113.7153545172195</v>
      </c>
      <c r="M22" s="75">
        <v>940.14055631756696</v>
      </c>
      <c r="N22" s="76">
        <v>0</v>
      </c>
      <c r="O22" s="76">
        <v>3.6700000000000003E-2</v>
      </c>
      <c r="P22" s="76">
        <v>0</v>
      </c>
    </row>
    <row r="23" spans="2:16">
      <c r="B23" t="s">
        <v>3306</v>
      </c>
      <c r="C23" t="s">
        <v>3307</v>
      </c>
      <c r="D23" t="s">
        <v>261</v>
      </c>
      <c r="F23" t="s">
        <v>1897</v>
      </c>
      <c r="G23" s="75">
        <v>2.4700000000000002</v>
      </c>
      <c r="H23" t="s">
        <v>100</v>
      </c>
      <c r="I23" s="76">
        <v>0.04</v>
      </c>
      <c r="J23" s="76">
        <v>8.0999999999999996E-3</v>
      </c>
      <c r="K23" s="75">
        <v>1212912</v>
      </c>
      <c r="L23" s="75">
        <v>116.53783747056917</v>
      </c>
      <c r="M23" s="75">
        <v>1413.5014152210299</v>
      </c>
      <c r="N23" s="76">
        <v>0</v>
      </c>
      <c r="O23" s="76">
        <v>5.5199999999999999E-2</v>
      </c>
      <c r="P23" s="76">
        <v>1E-4</v>
      </c>
    </row>
    <row r="24" spans="2:16">
      <c r="B24" t="s">
        <v>3308</v>
      </c>
      <c r="C24" t="s">
        <v>3309</v>
      </c>
      <c r="D24" t="s">
        <v>261</v>
      </c>
      <c r="F24" t="s">
        <v>1897</v>
      </c>
      <c r="G24" s="75">
        <v>3.37</v>
      </c>
      <c r="H24" t="s">
        <v>100</v>
      </c>
      <c r="I24" s="76">
        <v>0.04</v>
      </c>
      <c r="J24" s="76">
        <v>8.6999999999999994E-3</v>
      </c>
      <c r="K24" s="75">
        <v>131255</v>
      </c>
      <c r="L24" s="75">
        <v>119.28975118865186</v>
      </c>
      <c r="M24" s="75">
        <v>156.573762922665</v>
      </c>
      <c r="N24" s="76">
        <v>0</v>
      </c>
      <c r="O24" s="76">
        <v>6.1000000000000004E-3</v>
      </c>
      <c r="P24" s="76">
        <v>0</v>
      </c>
    </row>
    <row r="25" spans="2:16">
      <c r="B25" t="s">
        <v>3310</v>
      </c>
      <c r="C25" t="s">
        <v>3311</v>
      </c>
      <c r="D25" t="s">
        <v>261</v>
      </c>
      <c r="F25" t="s">
        <v>1897</v>
      </c>
      <c r="G25" s="75">
        <v>4.24</v>
      </c>
      <c r="H25" t="s">
        <v>100</v>
      </c>
      <c r="I25" s="76">
        <v>0.04</v>
      </c>
      <c r="J25" s="76">
        <v>8.6999999999999994E-3</v>
      </c>
      <c r="K25" s="75">
        <v>970017.61</v>
      </c>
      <c r="L25" s="75">
        <v>122.86793367902362</v>
      </c>
      <c r="M25" s="75">
        <v>1191.84059372965</v>
      </c>
      <c r="N25" s="76">
        <v>0</v>
      </c>
      <c r="O25" s="76">
        <v>4.6600000000000003E-2</v>
      </c>
      <c r="P25" s="76">
        <v>1E-4</v>
      </c>
    </row>
    <row r="26" spans="2:16">
      <c r="B26" t="s">
        <v>3312</v>
      </c>
      <c r="C26" t="s">
        <v>3313</v>
      </c>
      <c r="D26" t="s">
        <v>261</v>
      </c>
      <c r="F26" t="s">
        <v>1897</v>
      </c>
      <c r="G26" s="75">
        <v>5.0999999999999996</v>
      </c>
      <c r="H26" t="s">
        <v>100</v>
      </c>
      <c r="I26" s="76">
        <v>0.04</v>
      </c>
      <c r="J26" s="76">
        <v>8.5000000000000006E-3</v>
      </c>
      <c r="K26" s="75">
        <v>1347294.69</v>
      </c>
      <c r="L26" s="75">
        <v>127.00875526009459</v>
      </c>
      <c r="M26" s="75">
        <v>1711.1822154543499</v>
      </c>
      <c r="N26" s="76">
        <v>0</v>
      </c>
      <c r="O26" s="76">
        <v>6.6799999999999998E-2</v>
      </c>
      <c r="P26" s="76">
        <v>1E-4</v>
      </c>
    </row>
    <row r="27" spans="2:16">
      <c r="B27" t="s">
        <v>3314</v>
      </c>
      <c r="C27" t="s">
        <v>3315</v>
      </c>
      <c r="D27" t="s">
        <v>261</v>
      </c>
      <c r="F27" t="s">
        <v>1897</v>
      </c>
      <c r="G27" s="75">
        <v>5.92</v>
      </c>
      <c r="H27" t="s">
        <v>100</v>
      </c>
      <c r="I27" s="76">
        <v>0.04</v>
      </c>
      <c r="J27" s="76">
        <v>8.3999999999999995E-3</v>
      </c>
      <c r="K27" s="75">
        <v>6089029.9100000001</v>
      </c>
      <c r="L27" s="75">
        <v>131.2535554883392</v>
      </c>
      <c r="M27" s="75">
        <v>7992.0682516234201</v>
      </c>
      <c r="N27" s="76">
        <v>0</v>
      </c>
      <c r="O27" s="76">
        <v>0.31219999999999998</v>
      </c>
      <c r="P27" s="76">
        <v>4.0000000000000002E-4</v>
      </c>
    </row>
    <row r="28" spans="2:16">
      <c r="B28" t="s">
        <v>3316</v>
      </c>
      <c r="C28" t="s">
        <v>3317</v>
      </c>
      <c r="D28" t="s">
        <v>261</v>
      </c>
      <c r="F28" t="s">
        <v>1897</v>
      </c>
      <c r="H28" t="s">
        <v>100</v>
      </c>
      <c r="I28" s="76">
        <v>0</v>
      </c>
      <c r="J28" s="76">
        <v>0</v>
      </c>
      <c r="K28" s="75">
        <v>-674465.9</v>
      </c>
      <c r="L28" s="75">
        <v>62.072113000000002</v>
      </c>
      <c r="M28" s="75">
        <v>-418.655235594467</v>
      </c>
      <c r="N28" s="76">
        <v>0</v>
      </c>
      <c r="O28" s="76">
        <v>-1.6400000000000001E-2</v>
      </c>
      <c r="P28" s="76">
        <v>0</v>
      </c>
    </row>
    <row r="29" spans="2:16">
      <c r="B29" t="s">
        <v>3318</v>
      </c>
      <c r="C29" t="s">
        <v>3319</v>
      </c>
      <c r="D29" t="s">
        <v>261</v>
      </c>
      <c r="F29" t="s">
        <v>1897</v>
      </c>
      <c r="H29" t="s">
        <v>100</v>
      </c>
      <c r="I29" s="76">
        <v>0</v>
      </c>
      <c r="J29" s="76">
        <v>0</v>
      </c>
      <c r="K29" s="75">
        <v>-1708542</v>
      </c>
      <c r="L29" s="75">
        <v>54.72</v>
      </c>
      <c r="M29" s="75">
        <v>-934.91418239999996</v>
      </c>
      <c r="N29" s="76">
        <v>0</v>
      </c>
      <c r="O29" s="76">
        <v>-3.6499999999999998E-2</v>
      </c>
      <c r="P29" s="76">
        <v>0</v>
      </c>
    </row>
    <row r="30" spans="2:16">
      <c r="B30" t="s">
        <v>3320</v>
      </c>
      <c r="C30" t="s">
        <v>3321</v>
      </c>
      <c r="D30" t="s">
        <v>261</v>
      </c>
      <c r="F30" t="s">
        <v>1897</v>
      </c>
      <c r="G30" s="75">
        <v>6.72</v>
      </c>
      <c r="H30" t="s">
        <v>100</v>
      </c>
      <c r="I30" s="76">
        <v>0.04</v>
      </c>
      <c r="J30" s="76">
        <v>8.3999999999999995E-3</v>
      </c>
      <c r="K30" s="75">
        <v>1672399.28</v>
      </c>
      <c r="L30" s="75">
        <v>132.64904806593793</v>
      </c>
      <c r="M30" s="75">
        <v>2218.4217247816</v>
      </c>
      <c r="N30" s="76">
        <v>0</v>
      </c>
      <c r="O30" s="76">
        <v>8.6699999999999999E-2</v>
      </c>
      <c r="P30" s="76">
        <v>1E-4</v>
      </c>
    </row>
    <row r="31" spans="2:16">
      <c r="B31" t="s">
        <v>3322</v>
      </c>
      <c r="C31" t="s">
        <v>3323</v>
      </c>
      <c r="D31" t="s">
        <v>261</v>
      </c>
      <c r="F31" t="s">
        <v>1897</v>
      </c>
      <c r="H31" t="s">
        <v>100</v>
      </c>
      <c r="I31" s="76">
        <v>0.04</v>
      </c>
      <c r="J31" s="76">
        <v>0</v>
      </c>
      <c r="K31" s="75">
        <v>-632841.56000000006</v>
      </c>
      <c r="L31" s="75">
        <v>63.06183</v>
      </c>
      <c r="M31" s="75">
        <v>-399.081468736548</v>
      </c>
      <c r="N31" s="76">
        <v>0</v>
      </c>
      <c r="O31" s="76">
        <v>-1.5599999999999999E-2</v>
      </c>
      <c r="P31" s="76">
        <v>0</v>
      </c>
    </row>
    <row r="32" spans="2:16">
      <c r="B32" t="s">
        <v>3324</v>
      </c>
      <c r="C32" t="s">
        <v>3325</v>
      </c>
      <c r="D32" t="s">
        <v>261</v>
      </c>
      <c r="F32" t="s">
        <v>1897</v>
      </c>
      <c r="G32" s="75">
        <v>7.5</v>
      </c>
      <c r="H32" t="s">
        <v>100</v>
      </c>
      <c r="I32" s="76">
        <v>0.04</v>
      </c>
      <c r="J32" s="76">
        <v>8.3999999999999995E-3</v>
      </c>
      <c r="K32" s="75">
        <v>2408123</v>
      </c>
      <c r="L32" s="75">
        <v>135.06915260594289</v>
      </c>
      <c r="M32" s="75">
        <v>3252.6313298088098</v>
      </c>
      <c r="N32" s="76">
        <v>0</v>
      </c>
      <c r="O32" s="76">
        <v>0.12709999999999999</v>
      </c>
      <c r="P32" s="76">
        <v>2.0000000000000001E-4</v>
      </c>
    </row>
    <row r="33" spans="2:16">
      <c r="B33" t="s">
        <v>3326</v>
      </c>
      <c r="C33" t="s">
        <v>3327</v>
      </c>
      <c r="D33" t="s">
        <v>261</v>
      </c>
      <c r="F33" t="s">
        <v>1897</v>
      </c>
      <c r="H33" t="s">
        <v>100</v>
      </c>
      <c r="I33" s="76">
        <v>0</v>
      </c>
      <c r="J33" s="76">
        <v>0</v>
      </c>
      <c r="K33" s="75">
        <v>-1219170</v>
      </c>
      <c r="L33" s="75">
        <v>77.031019202366366</v>
      </c>
      <c r="M33" s="75">
        <v>-939.13907680949001</v>
      </c>
      <c r="N33" s="76">
        <v>0</v>
      </c>
      <c r="O33" s="76">
        <v>-3.6700000000000003E-2</v>
      </c>
      <c r="P33" s="76">
        <v>0</v>
      </c>
    </row>
    <row r="34" spans="2:16">
      <c r="B34" s="77" t="s">
        <v>3328</v>
      </c>
      <c r="G34" s="79">
        <v>0</v>
      </c>
      <c r="J34" s="78">
        <v>0</v>
      </c>
      <c r="K34" s="79">
        <v>0</v>
      </c>
      <c r="M34" s="79">
        <v>0</v>
      </c>
      <c r="O34" s="78">
        <v>0</v>
      </c>
      <c r="P34" s="78">
        <v>0</v>
      </c>
    </row>
    <row r="35" spans="2:16">
      <c r="B35" t="s">
        <v>249</v>
      </c>
      <c r="C35" t="s">
        <v>249</v>
      </c>
      <c r="D35" t="s">
        <v>249</v>
      </c>
      <c r="G35" s="75">
        <v>0</v>
      </c>
      <c r="H35" t="s">
        <v>249</v>
      </c>
      <c r="I35" s="76">
        <v>0</v>
      </c>
      <c r="J35" s="76">
        <v>0</v>
      </c>
      <c r="K35" s="75">
        <v>0</v>
      </c>
      <c r="L35" s="75">
        <v>0</v>
      </c>
      <c r="M35" s="75">
        <v>0</v>
      </c>
      <c r="N35" s="76">
        <v>0</v>
      </c>
      <c r="O35" s="76">
        <v>0</v>
      </c>
      <c r="P35" s="76">
        <v>0</v>
      </c>
    </row>
    <row r="36" spans="2:16">
      <c r="B36" s="77" t="s">
        <v>3329</v>
      </c>
      <c r="G36" s="79">
        <v>0</v>
      </c>
      <c r="J36" s="78">
        <v>0</v>
      </c>
      <c r="K36" s="79">
        <v>0</v>
      </c>
      <c r="M36" s="79">
        <v>0</v>
      </c>
      <c r="O36" s="78">
        <v>0</v>
      </c>
      <c r="P36" s="78">
        <v>0</v>
      </c>
    </row>
    <row r="37" spans="2:16">
      <c r="B37" t="s">
        <v>249</v>
      </c>
      <c r="C37" t="s">
        <v>249</v>
      </c>
      <c r="D37" t="s">
        <v>249</v>
      </c>
      <c r="G37" s="75">
        <v>0</v>
      </c>
      <c r="H37" t="s">
        <v>249</v>
      </c>
      <c r="I37" s="76">
        <v>0</v>
      </c>
      <c r="J37" s="76">
        <v>0</v>
      </c>
      <c r="K37" s="75">
        <v>0</v>
      </c>
      <c r="L37" s="75">
        <v>0</v>
      </c>
      <c r="M37" s="75">
        <v>0</v>
      </c>
      <c r="N37" s="76">
        <v>0</v>
      </c>
      <c r="O37" s="76">
        <v>0</v>
      </c>
      <c r="P37" s="76">
        <v>0</v>
      </c>
    </row>
    <row r="38" spans="2:16">
      <c r="B38" s="77" t="s">
        <v>3330</v>
      </c>
      <c r="G38" s="79">
        <v>0</v>
      </c>
      <c r="J38" s="78">
        <v>0</v>
      </c>
      <c r="K38" s="79">
        <v>0</v>
      </c>
      <c r="M38" s="79">
        <v>0</v>
      </c>
      <c r="O38" s="78">
        <v>0</v>
      </c>
      <c r="P38" s="78">
        <v>0</v>
      </c>
    </row>
    <row r="39" spans="2:16">
      <c r="B39" t="s">
        <v>249</v>
      </c>
      <c r="C39" t="s">
        <v>249</v>
      </c>
      <c r="D39" t="s">
        <v>249</v>
      </c>
      <c r="G39" s="75">
        <v>0</v>
      </c>
      <c r="H39" t="s">
        <v>249</v>
      </c>
      <c r="I39" s="76">
        <v>0</v>
      </c>
      <c r="J39" s="76">
        <v>0</v>
      </c>
      <c r="K39" s="75">
        <v>0</v>
      </c>
      <c r="L39" s="75">
        <v>0</v>
      </c>
      <c r="M39" s="75">
        <v>0</v>
      </c>
      <c r="N39" s="76">
        <v>0</v>
      </c>
      <c r="O39" s="76">
        <v>0</v>
      </c>
      <c r="P39" s="76">
        <v>0</v>
      </c>
    </row>
    <row r="40" spans="2:16">
      <c r="B40" s="77" t="s">
        <v>1806</v>
      </c>
      <c r="G40" s="79">
        <v>0</v>
      </c>
      <c r="J40" s="78">
        <v>0</v>
      </c>
      <c r="K40" s="79">
        <v>0</v>
      </c>
      <c r="M40" s="79">
        <v>0</v>
      </c>
      <c r="O40" s="78">
        <v>0</v>
      </c>
      <c r="P40" s="78">
        <v>0</v>
      </c>
    </row>
    <row r="41" spans="2:16">
      <c r="B41" t="s">
        <v>249</v>
      </c>
      <c r="C41" t="s">
        <v>249</v>
      </c>
      <c r="D41" t="s">
        <v>249</v>
      </c>
      <c r="G41" s="75">
        <v>0</v>
      </c>
      <c r="H41" t="s">
        <v>249</v>
      </c>
      <c r="I41" s="76">
        <v>0</v>
      </c>
      <c r="J41" s="76">
        <v>0</v>
      </c>
      <c r="K41" s="75">
        <v>0</v>
      </c>
      <c r="L41" s="75">
        <v>0</v>
      </c>
      <c r="M41" s="75">
        <v>0</v>
      </c>
      <c r="N41" s="76">
        <v>0</v>
      </c>
      <c r="O41" s="76">
        <v>0</v>
      </c>
      <c r="P41" s="76">
        <v>0</v>
      </c>
    </row>
    <row r="42" spans="2:16">
      <c r="B42" s="77" t="s">
        <v>254</v>
      </c>
      <c r="G42" s="79">
        <v>0</v>
      </c>
      <c r="J42" s="78">
        <v>0</v>
      </c>
      <c r="K42" s="79">
        <v>0</v>
      </c>
      <c r="M42" s="79">
        <v>0</v>
      </c>
      <c r="O42" s="78">
        <v>0</v>
      </c>
      <c r="P42" s="78">
        <v>0</v>
      </c>
    </row>
    <row r="43" spans="2:16">
      <c r="B43" s="77" t="s">
        <v>358</v>
      </c>
      <c r="G43" s="79">
        <v>0</v>
      </c>
      <c r="J43" s="78">
        <v>0</v>
      </c>
      <c r="K43" s="79">
        <v>0</v>
      </c>
      <c r="M43" s="79">
        <v>0</v>
      </c>
      <c r="O43" s="78">
        <v>0</v>
      </c>
      <c r="P43" s="78">
        <v>0</v>
      </c>
    </row>
    <row r="44" spans="2:16">
      <c r="B44" t="s">
        <v>249</v>
      </c>
      <c r="C44" t="s">
        <v>249</v>
      </c>
      <c r="D44" t="s">
        <v>249</v>
      </c>
      <c r="G44" s="75">
        <v>0</v>
      </c>
      <c r="H44" t="s">
        <v>249</v>
      </c>
      <c r="I44" s="76">
        <v>0</v>
      </c>
      <c r="J44" s="76">
        <v>0</v>
      </c>
      <c r="K44" s="75">
        <v>0</v>
      </c>
      <c r="L44" s="75">
        <v>0</v>
      </c>
      <c r="M44" s="75">
        <v>0</v>
      </c>
      <c r="N44" s="76">
        <v>0</v>
      </c>
      <c r="O44" s="76">
        <v>0</v>
      </c>
      <c r="P44" s="76">
        <v>0</v>
      </c>
    </row>
    <row r="45" spans="2:16">
      <c r="B45" s="77" t="s">
        <v>3331</v>
      </c>
      <c r="G45" s="79">
        <v>0</v>
      </c>
      <c r="J45" s="78">
        <v>0</v>
      </c>
      <c r="K45" s="79">
        <v>0</v>
      </c>
      <c r="M45" s="79">
        <v>0</v>
      </c>
      <c r="O45" s="78">
        <v>0</v>
      </c>
      <c r="P45" s="78">
        <v>0</v>
      </c>
    </row>
    <row r="46" spans="2:16">
      <c r="B46" t="s">
        <v>249</v>
      </c>
      <c r="C46" t="s">
        <v>249</v>
      </c>
      <c r="D46" t="s">
        <v>249</v>
      </c>
      <c r="G46" s="75">
        <v>0</v>
      </c>
      <c r="H46" t="s">
        <v>249</v>
      </c>
      <c r="I46" s="76">
        <v>0</v>
      </c>
      <c r="J46" s="76">
        <v>0</v>
      </c>
      <c r="K46" s="75">
        <v>0</v>
      </c>
      <c r="L46" s="75">
        <v>0</v>
      </c>
      <c r="M46" s="75">
        <v>0</v>
      </c>
      <c r="N46" s="76">
        <v>0</v>
      </c>
      <c r="O46" s="76">
        <v>0</v>
      </c>
      <c r="P46" s="76">
        <v>0</v>
      </c>
    </row>
    <row r="47" spans="2:16">
      <c r="B47" t="s">
        <v>383</v>
      </c>
    </row>
    <row r="48" spans="2:16">
      <c r="B48" t="s">
        <v>384</v>
      </c>
    </row>
    <row r="49" spans="2:2">
      <c r="B49" t="s">
        <v>385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4" customWidth="1"/>
    <col min="2" max="2" width="48.28515625" style="13" bestFit="1" customWidth="1"/>
    <col min="3" max="6" width="10.7109375" style="13" customWidth="1"/>
    <col min="7" max="13" width="10.7109375" style="14" customWidth="1"/>
    <col min="14" max="14" width="14.7109375" style="14" customWidth="1"/>
    <col min="15" max="15" width="11.7109375" style="14" customWidth="1"/>
    <col min="16" max="16" width="14.7109375" style="14" customWidth="1"/>
    <col min="17" max="19" width="10.7109375" style="14" customWidth="1"/>
    <col min="20" max="20" width="7.5703125" style="14" customWidth="1"/>
    <col min="21" max="21" width="6.7109375" style="14" customWidth="1"/>
    <col min="22" max="22" width="7.7109375" style="14" customWidth="1"/>
    <col min="23" max="23" width="7.140625" style="14" customWidth="1"/>
    <col min="24" max="24" width="6" style="14" customWidth="1"/>
    <col min="25" max="25" width="7.85546875" style="14" customWidth="1"/>
    <col min="26" max="26" width="8.140625" style="14" customWidth="1"/>
    <col min="27" max="27" width="6.28515625" style="14" customWidth="1"/>
    <col min="28" max="28" width="8" style="14" customWidth="1"/>
    <col min="29" max="29" width="8.7109375" style="14" customWidth="1"/>
    <col min="30" max="30" width="10" style="14" customWidth="1"/>
    <col min="31" max="31" width="9.5703125" style="14" customWidth="1"/>
    <col min="32" max="32" width="6.140625" style="14" customWidth="1"/>
    <col min="33" max="34" width="5.7109375" style="14" customWidth="1"/>
    <col min="35" max="35" width="6.85546875" style="14" customWidth="1"/>
    <col min="36" max="36" width="6.42578125" style="14" customWidth="1"/>
    <col min="37" max="37" width="6.7109375" style="14" customWidth="1"/>
    <col min="38" max="38" width="7.28515625" style="14" customWidth="1"/>
    <col min="39" max="50" width="5.7109375" style="14" customWidth="1"/>
    <col min="51" max="16384" width="9.140625" style="14"/>
  </cols>
  <sheetData>
    <row r="1" spans="2:65">
      <c r="B1" s="2" t="s">
        <v>0</v>
      </c>
      <c r="C1" t="s">
        <v>195</v>
      </c>
    </row>
    <row r="2" spans="2:65">
      <c r="B2" s="2" t="s">
        <v>1</v>
      </c>
    </row>
    <row r="3" spans="2:65">
      <c r="B3" s="2" t="s">
        <v>2</v>
      </c>
      <c r="C3" t="s">
        <v>196</v>
      </c>
    </row>
    <row r="4" spans="2:65">
      <c r="B4" s="2" t="s">
        <v>3</v>
      </c>
    </row>
    <row r="6" spans="2:65" ht="26.25" customHeight="1">
      <c r="B6" s="111" t="s">
        <v>134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3"/>
    </row>
    <row r="7" spans="2:65" ht="26.25" customHeight="1">
      <c r="B7" s="111" t="s">
        <v>80</v>
      </c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3"/>
    </row>
    <row r="8" spans="2:65" s="17" customFormat="1" ht="63">
      <c r="B8" s="4" t="s">
        <v>94</v>
      </c>
      <c r="C8" s="26" t="s">
        <v>47</v>
      </c>
      <c r="D8" s="26" t="s">
        <v>135</v>
      </c>
      <c r="E8" s="26" t="s">
        <v>48</v>
      </c>
      <c r="F8" s="26" t="s">
        <v>82</v>
      </c>
      <c r="G8" s="26" t="s">
        <v>49</v>
      </c>
      <c r="H8" s="26" t="s">
        <v>50</v>
      </c>
      <c r="I8" s="26" t="s">
        <v>69</v>
      </c>
      <c r="J8" s="26" t="s">
        <v>70</v>
      </c>
      <c r="K8" s="26" t="s">
        <v>51</v>
      </c>
      <c r="L8" s="26" t="s">
        <v>52</v>
      </c>
      <c r="M8" s="27" t="s">
        <v>53</v>
      </c>
      <c r="N8" s="26" t="s">
        <v>185</v>
      </c>
      <c r="O8" s="26" t="s">
        <v>186</v>
      </c>
      <c r="P8" s="26" t="s">
        <v>5</v>
      </c>
      <c r="Q8" s="26" t="s">
        <v>71</v>
      </c>
      <c r="R8" s="26" t="s">
        <v>55</v>
      </c>
      <c r="S8" s="34" t="s">
        <v>181</v>
      </c>
      <c r="U8" s="14"/>
      <c r="BJ8" s="14"/>
    </row>
    <row r="9" spans="2:65" s="17" customFormat="1" ht="17.25" customHeight="1">
      <c r="B9" s="18"/>
      <c r="C9" s="29"/>
      <c r="D9" s="19"/>
      <c r="E9" s="19"/>
      <c r="F9" s="29"/>
      <c r="G9" s="29"/>
      <c r="H9" s="29"/>
      <c r="I9" s="29" t="s">
        <v>72</v>
      </c>
      <c r="J9" s="29" t="s">
        <v>73</v>
      </c>
      <c r="K9" s="29"/>
      <c r="L9" s="29" t="s">
        <v>7</v>
      </c>
      <c r="M9" s="29" t="s">
        <v>7</v>
      </c>
      <c r="N9" s="29" t="s">
        <v>182</v>
      </c>
      <c r="O9" s="29"/>
      <c r="P9" s="29" t="s">
        <v>6</v>
      </c>
      <c r="Q9" s="29" t="s">
        <v>7</v>
      </c>
      <c r="R9" s="29" t="s">
        <v>7</v>
      </c>
      <c r="S9" s="30" t="s">
        <v>7</v>
      </c>
      <c r="BJ9" s="14"/>
    </row>
    <row r="10" spans="2:65" s="21" customFormat="1" ht="18" customHeight="1">
      <c r="B10" s="20"/>
      <c r="C10" s="6" t="s">
        <v>8</v>
      </c>
      <c r="D10" s="6" t="s">
        <v>9</v>
      </c>
      <c r="E10" s="6" t="s">
        <v>57</v>
      </c>
      <c r="F10" s="6" t="s">
        <v>58</v>
      </c>
      <c r="G10" s="6" t="s">
        <v>59</v>
      </c>
      <c r="H10" s="6" t="s">
        <v>60</v>
      </c>
      <c r="I10" s="6" t="s">
        <v>61</v>
      </c>
      <c r="J10" s="6" t="s">
        <v>62</v>
      </c>
      <c r="K10" s="6" t="s">
        <v>63</v>
      </c>
      <c r="L10" s="6" t="s">
        <v>64</v>
      </c>
      <c r="M10" s="6" t="s">
        <v>74</v>
      </c>
      <c r="N10" s="6" t="s">
        <v>75</v>
      </c>
      <c r="O10" s="6" t="s">
        <v>76</v>
      </c>
      <c r="P10" s="6" t="s">
        <v>77</v>
      </c>
      <c r="Q10" s="6" t="s">
        <v>78</v>
      </c>
      <c r="R10" s="32" t="s">
        <v>83</v>
      </c>
      <c r="S10" s="32" t="s">
        <v>84</v>
      </c>
      <c r="T10" s="33"/>
      <c r="BJ10" s="14"/>
    </row>
    <row r="11" spans="2:65" s="21" customFormat="1" ht="18" customHeight="1">
      <c r="B11" s="22" t="s">
        <v>86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73">
        <v>0</v>
      </c>
      <c r="O11" s="6"/>
      <c r="P11" s="73">
        <v>0</v>
      </c>
      <c r="Q11" s="6"/>
      <c r="R11" s="74">
        <v>0</v>
      </c>
      <c r="S11" s="74">
        <v>0</v>
      </c>
      <c r="T11" s="33"/>
      <c r="BJ11" s="14"/>
      <c r="BM11" s="14"/>
    </row>
    <row r="12" spans="2:65">
      <c r="B12" s="77" t="s">
        <v>203</v>
      </c>
      <c r="D12" s="14"/>
      <c r="E12" s="14"/>
      <c r="F12" s="14"/>
      <c r="J12" s="79">
        <v>0</v>
      </c>
      <c r="M12" s="78">
        <v>0</v>
      </c>
      <c r="N12" s="79">
        <v>0</v>
      </c>
      <c r="P12" s="79">
        <v>0</v>
      </c>
      <c r="R12" s="78">
        <v>0</v>
      </c>
      <c r="S12" s="78">
        <v>0</v>
      </c>
    </row>
    <row r="13" spans="2:65">
      <c r="B13" s="77" t="s">
        <v>3332</v>
      </c>
      <c r="D13" s="14"/>
      <c r="E13" s="14"/>
      <c r="F13" s="14"/>
      <c r="J13" s="79">
        <v>0</v>
      </c>
      <c r="M13" s="78">
        <v>0</v>
      </c>
      <c r="N13" s="79">
        <v>0</v>
      </c>
      <c r="P13" s="79">
        <v>0</v>
      </c>
      <c r="R13" s="78">
        <v>0</v>
      </c>
      <c r="S13" s="78">
        <v>0</v>
      </c>
    </row>
    <row r="14" spans="2:65">
      <c r="B14" t="s">
        <v>249</v>
      </c>
      <c r="C14" t="s">
        <v>249</v>
      </c>
      <c r="D14" s="14"/>
      <c r="E14" s="14"/>
      <c r="F14" t="s">
        <v>249</v>
      </c>
      <c r="G14" t="s">
        <v>249</v>
      </c>
      <c r="J14" s="75">
        <v>0</v>
      </c>
      <c r="K14" t="s">
        <v>249</v>
      </c>
      <c r="L14" s="76">
        <v>0</v>
      </c>
      <c r="M14" s="76">
        <v>0</v>
      </c>
      <c r="N14" s="75">
        <v>0</v>
      </c>
      <c r="O14" s="75">
        <v>0</v>
      </c>
      <c r="P14" s="75">
        <v>0</v>
      </c>
      <c r="Q14" s="76">
        <v>0</v>
      </c>
      <c r="R14" s="76">
        <v>0</v>
      </c>
      <c r="S14" s="76">
        <v>0</v>
      </c>
    </row>
    <row r="15" spans="2:65">
      <c r="B15" s="77" t="s">
        <v>3333</v>
      </c>
      <c r="D15" s="14"/>
      <c r="E15" s="14"/>
      <c r="F15" s="14"/>
      <c r="J15" s="79">
        <v>0</v>
      </c>
      <c r="M15" s="78">
        <v>0</v>
      </c>
      <c r="N15" s="79">
        <v>0</v>
      </c>
      <c r="P15" s="79">
        <v>0</v>
      </c>
      <c r="R15" s="78">
        <v>0</v>
      </c>
      <c r="S15" s="78">
        <v>0</v>
      </c>
    </row>
    <row r="16" spans="2:65">
      <c r="B16" t="s">
        <v>249</v>
      </c>
      <c r="C16" t="s">
        <v>249</v>
      </c>
      <c r="D16" s="14"/>
      <c r="E16" s="14"/>
      <c r="F16" t="s">
        <v>249</v>
      </c>
      <c r="G16" t="s">
        <v>249</v>
      </c>
      <c r="J16" s="75">
        <v>0</v>
      </c>
      <c r="K16" t="s">
        <v>249</v>
      </c>
      <c r="L16" s="76">
        <v>0</v>
      </c>
      <c r="M16" s="76">
        <v>0</v>
      </c>
      <c r="N16" s="75">
        <v>0</v>
      </c>
      <c r="O16" s="75">
        <v>0</v>
      </c>
      <c r="P16" s="75">
        <v>0</v>
      </c>
      <c r="Q16" s="76">
        <v>0</v>
      </c>
      <c r="R16" s="76">
        <v>0</v>
      </c>
      <c r="S16" s="76">
        <v>0</v>
      </c>
    </row>
    <row r="17" spans="2:19">
      <c r="B17" s="77" t="s">
        <v>388</v>
      </c>
      <c r="D17" s="14"/>
      <c r="E17" s="14"/>
      <c r="F17" s="14"/>
      <c r="J17" s="79">
        <v>0</v>
      </c>
      <c r="M17" s="78">
        <v>0</v>
      </c>
      <c r="N17" s="79">
        <v>0</v>
      </c>
      <c r="P17" s="79">
        <v>0</v>
      </c>
      <c r="R17" s="78">
        <v>0</v>
      </c>
      <c r="S17" s="78">
        <v>0</v>
      </c>
    </row>
    <row r="18" spans="2:19">
      <c r="B18" t="s">
        <v>249</v>
      </c>
      <c r="C18" t="s">
        <v>249</v>
      </c>
      <c r="D18" s="14"/>
      <c r="E18" s="14"/>
      <c r="F18" t="s">
        <v>249</v>
      </c>
      <c r="G18" t="s">
        <v>249</v>
      </c>
      <c r="J18" s="75">
        <v>0</v>
      </c>
      <c r="K18" t="s">
        <v>249</v>
      </c>
      <c r="L18" s="76">
        <v>0</v>
      </c>
      <c r="M18" s="76">
        <v>0</v>
      </c>
      <c r="N18" s="75">
        <v>0</v>
      </c>
      <c r="O18" s="75">
        <v>0</v>
      </c>
      <c r="P18" s="75">
        <v>0</v>
      </c>
      <c r="Q18" s="76">
        <v>0</v>
      </c>
      <c r="R18" s="76">
        <v>0</v>
      </c>
      <c r="S18" s="76">
        <v>0</v>
      </c>
    </row>
    <row r="19" spans="2:19">
      <c r="B19" s="77" t="s">
        <v>1806</v>
      </c>
      <c r="D19" s="14"/>
      <c r="E19" s="14"/>
      <c r="F19" s="14"/>
      <c r="J19" s="79">
        <v>0</v>
      </c>
      <c r="M19" s="78">
        <v>0</v>
      </c>
      <c r="N19" s="79">
        <v>0</v>
      </c>
      <c r="P19" s="79">
        <v>0</v>
      </c>
      <c r="R19" s="78">
        <v>0</v>
      </c>
      <c r="S19" s="78">
        <v>0</v>
      </c>
    </row>
    <row r="20" spans="2:19">
      <c r="B20" t="s">
        <v>249</v>
      </c>
      <c r="C20" t="s">
        <v>249</v>
      </c>
      <c r="D20" s="14"/>
      <c r="E20" s="14"/>
      <c r="F20" t="s">
        <v>249</v>
      </c>
      <c r="G20" t="s">
        <v>249</v>
      </c>
      <c r="J20" s="75">
        <v>0</v>
      </c>
      <c r="K20" t="s">
        <v>249</v>
      </c>
      <c r="L20" s="76">
        <v>0</v>
      </c>
      <c r="M20" s="76">
        <v>0</v>
      </c>
      <c r="N20" s="75">
        <v>0</v>
      </c>
      <c r="O20" s="75">
        <v>0</v>
      </c>
      <c r="P20" s="75">
        <v>0</v>
      </c>
      <c r="Q20" s="76">
        <v>0</v>
      </c>
      <c r="R20" s="76">
        <v>0</v>
      </c>
      <c r="S20" s="76">
        <v>0</v>
      </c>
    </row>
    <row r="21" spans="2:19">
      <c r="B21" s="77" t="s">
        <v>254</v>
      </c>
      <c r="D21" s="14"/>
      <c r="E21" s="14"/>
      <c r="F21" s="14"/>
      <c r="J21" s="79">
        <v>0</v>
      </c>
      <c r="M21" s="78">
        <v>0</v>
      </c>
      <c r="N21" s="79">
        <v>0</v>
      </c>
      <c r="P21" s="79">
        <v>0</v>
      </c>
      <c r="R21" s="78">
        <v>0</v>
      </c>
      <c r="S21" s="78">
        <v>0</v>
      </c>
    </row>
    <row r="22" spans="2:19">
      <c r="B22" s="77" t="s">
        <v>3334</v>
      </c>
      <c r="D22" s="14"/>
      <c r="E22" s="14"/>
      <c r="F22" s="14"/>
      <c r="J22" s="79">
        <v>0</v>
      </c>
      <c r="M22" s="78">
        <v>0</v>
      </c>
      <c r="N22" s="79">
        <v>0</v>
      </c>
      <c r="P22" s="79">
        <v>0</v>
      </c>
      <c r="R22" s="78">
        <v>0</v>
      </c>
      <c r="S22" s="78">
        <v>0</v>
      </c>
    </row>
    <row r="23" spans="2:19">
      <c r="B23" t="s">
        <v>249</v>
      </c>
      <c r="C23" t="s">
        <v>249</v>
      </c>
      <c r="D23" s="14"/>
      <c r="E23" s="14"/>
      <c r="F23" t="s">
        <v>249</v>
      </c>
      <c r="G23" t="s">
        <v>249</v>
      </c>
      <c r="J23" s="75">
        <v>0</v>
      </c>
      <c r="K23" t="s">
        <v>249</v>
      </c>
      <c r="L23" s="76">
        <v>0</v>
      </c>
      <c r="M23" s="76">
        <v>0</v>
      </c>
      <c r="N23" s="75">
        <v>0</v>
      </c>
      <c r="O23" s="75">
        <v>0</v>
      </c>
      <c r="P23" s="75">
        <v>0</v>
      </c>
      <c r="Q23" s="76">
        <v>0</v>
      </c>
      <c r="R23" s="76">
        <v>0</v>
      </c>
      <c r="S23" s="76">
        <v>0</v>
      </c>
    </row>
    <row r="24" spans="2:19">
      <c r="B24" s="77" t="s">
        <v>3335</v>
      </c>
      <c r="D24" s="14"/>
      <c r="E24" s="14"/>
      <c r="F24" s="14"/>
      <c r="J24" s="79">
        <v>0</v>
      </c>
      <c r="M24" s="78">
        <v>0</v>
      </c>
      <c r="N24" s="79">
        <v>0</v>
      </c>
      <c r="P24" s="79">
        <v>0</v>
      </c>
      <c r="R24" s="78">
        <v>0</v>
      </c>
      <c r="S24" s="78">
        <v>0</v>
      </c>
    </row>
    <row r="25" spans="2:19">
      <c r="B25" t="s">
        <v>249</v>
      </c>
      <c r="C25" t="s">
        <v>249</v>
      </c>
      <c r="D25" s="14"/>
      <c r="E25" s="14"/>
      <c r="F25" t="s">
        <v>249</v>
      </c>
      <c r="G25" t="s">
        <v>249</v>
      </c>
      <c r="J25" s="75">
        <v>0</v>
      </c>
      <c r="K25" t="s">
        <v>249</v>
      </c>
      <c r="L25" s="76">
        <v>0</v>
      </c>
      <c r="M25" s="76">
        <v>0</v>
      </c>
      <c r="N25" s="75">
        <v>0</v>
      </c>
      <c r="O25" s="75">
        <v>0</v>
      </c>
      <c r="P25" s="75">
        <v>0</v>
      </c>
      <c r="Q25" s="76">
        <v>0</v>
      </c>
      <c r="R25" s="76">
        <v>0</v>
      </c>
      <c r="S25" s="76">
        <v>0</v>
      </c>
    </row>
    <row r="26" spans="2:19">
      <c r="B26" t="s">
        <v>256</v>
      </c>
      <c r="D26" s="14"/>
      <c r="E26" s="14"/>
      <c r="F26" s="14"/>
    </row>
    <row r="27" spans="2:19">
      <c r="B27" t="s">
        <v>383</v>
      </c>
      <c r="D27" s="14"/>
      <c r="E27" s="14"/>
      <c r="F27" s="14"/>
    </row>
    <row r="28" spans="2:19">
      <c r="B28" t="s">
        <v>384</v>
      </c>
      <c r="D28" s="14"/>
      <c r="E28" s="14"/>
      <c r="F28" s="14"/>
    </row>
    <row r="29" spans="2:19">
      <c r="B29" t="s">
        <v>385</v>
      </c>
      <c r="D29" s="14"/>
      <c r="E29" s="14"/>
      <c r="F29" s="14"/>
    </row>
    <row r="30" spans="2:19">
      <c r="D30" s="14"/>
      <c r="E30" s="14"/>
      <c r="F30" s="14"/>
    </row>
    <row r="31" spans="2:19">
      <c r="D31" s="14"/>
      <c r="E31" s="14"/>
      <c r="F31" s="14"/>
    </row>
    <row r="32" spans="2:19">
      <c r="D32" s="14"/>
      <c r="E32" s="14"/>
      <c r="F32" s="14"/>
    </row>
    <row r="33" spans="4:6">
      <c r="D33" s="14"/>
      <c r="E33" s="14"/>
      <c r="F33" s="14"/>
    </row>
    <row r="34" spans="4:6">
      <c r="D34" s="14"/>
      <c r="E34" s="14"/>
      <c r="F34" s="14"/>
    </row>
    <row r="35" spans="4:6">
      <c r="D35" s="14"/>
      <c r="E35" s="14"/>
      <c r="F35" s="14"/>
    </row>
    <row r="36" spans="4:6">
      <c r="D36" s="14"/>
      <c r="E36" s="14"/>
      <c r="F36" s="14"/>
    </row>
    <row r="37" spans="4:6">
      <c r="D37" s="14"/>
      <c r="E37" s="14"/>
      <c r="F37" s="14"/>
    </row>
    <row r="38" spans="4:6">
      <c r="D38" s="14"/>
      <c r="E38" s="14"/>
      <c r="F38" s="14"/>
    </row>
    <row r="39" spans="4:6">
      <c r="D39" s="14"/>
      <c r="E39" s="14"/>
      <c r="F39" s="14"/>
    </row>
    <row r="40" spans="4:6">
      <c r="D40" s="14"/>
      <c r="E40" s="14"/>
      <c r="F40" s="14"/>
    </row>
    <row r="41" spans="4:6">
      <c r="D41" s="14"/>
      <c r="E41" s="14"/>
      <c r="F41" s="14"/>
    </row>
    <row r="42" spans="4:6">
      <c r="D42" s="14"/>
      <c r="E42" s="14"/>
      <c r="F42" s="14"/>
    </row>
    <row r="43" spans="4:6">
      <c r="D43" s="14"/>
      <c r="E43" s="14"/>
      <c r="F43" s="14"/>
    </row>
    <row r="44" spans="4:6">
      <c r="D44" s="14"/>
      <c r="E44" s="14"/>
      <c r="F44" s="14"/>
    </row>
    <row r="45" spans="4:6">
      <c r="D45" s="14"/>
      <c r="E45" s="14"/>
      <c r="F45" s="14"/>
    </row>
    <row r="46" spans="4:6">
      <c r="D46" s="14"/>
      <c r="E46" s="14"/>
      <c r="F46" s="14"/>
    </row>
    <row r="47" spans="4:6">
      <c r="D47" s="14"/>
      <c r="E47" s="14"/>
      <c r="F47" s="14"/>
    </row>
    <row r="48" spans="4:6">
      <c r="D48" s="14"/>
      <c r="E48" s="14"/>
      <c r="F48" s="14"/>
    </row>
    <row r="49" spans="4:6">
      <c r="D49" s="14"/>
      <c r="E49" s="14"/>
      <c r="F49" s="14"/>
    </row>
    <row r="50" spans="4:6">
      <c r="D50" s="14"/>
      <c r="E50" s="14"/>
      <c r="F50" s="14"/>
    </row>
    <row r="51" spans="4:6">
      <c r="D51" s="14"/>
      <c r="E51" s="14"/>
      <c r="F51" s="14"/>
    </row>
    <row r="52" spans="4:6">
      <c r="D52" s="14"/>
      <c r="E52" s="14"/>
      <c r="F52" s="14"/>
    </row>
    <row r="53" spans="4:6">
      <c r="D53" s="14"/>
      <c r="E53" s="14"/>
      <c r="F53" s="14"/>
    </row>
    <row r="54" spans="4:6">
      <c r="D54" s="14"/>
      <c r="E54" s="14"/>
      <c r="F54" s="14"/>
    </row>
    <row r="55" spans="4:6">
      <c r="D55" s="14"/>
      <c r="E55" s="14"/>
      <c r="F55" s="14"/>
    </row>
    <row r="56" spans="4:6">
      <c r="D56" s="14"/>
      <c r="E56" s="14"/>
      <c r="F56" s="14"/>
    </row>
    <row r="57" spans="4:6">
      <c r="D57" s="14"/>
      <c r="E57" s="14"/>
      <c r="F57" s="14"/>
    </row>
    <row r="58" spans="4:6">
      <c r="D58" s="14"/>
      <c r="E58" s="14"/>
      <c r="F58" s="14"/>
    </row>
    <row r="59" spans="4:6">
      <c r="D59" s="14"/>
      <c r="E59" s="14"/>
      <c r="F59" s="14"/>
    </row>
    <row r="60" spans="4:6">
      <c r="D60" s="14"/>
      <c r="E60" s="14"/>
      <c r="F60" s="14"/>
    </row>
    <row r="61" spans="4:6">
      <c r="D61" s="14"/>
      <c r="E61" s="14"/>
      <c r="F61" s="14"/>
    </row>
    <row r="62" spans="4:6">
      <c r="D62" s="14"/>
      <c r="E62" s="14"/>
      <c r="F62" s="14"/>
    </row>
    <row r="63" spans="4:6">
      <c r="D63" s="14"/>
      <c r="E63" s="14"/>
      <c r="F63" s="14"/>
    </row>
    <row r="64" spans="4:6">
      <c r="D64" s="14"/>
      <c r="E64" s="14"/>
      <c r="F64" s="14"/>
    </row>
    <row r="65" spans="4:6">
      <c r="D65" s="14"/>
      <c r="E65" s="14"/>
      <c r="F65" s="14"/>
    </row>
    <row r="66" spans="4:6">
      <c r="D66" s="14"/>
      <c r="E66" s="14"/>
      <c r="F66" s="14"/>
    </row>
    <row r="67" spans="4:6">
      <c r="D67" s="14"/>
      <c r="E67" s="14"/>
      <c r="F67" s="14"/>
    </row>
    <row r="68" spans="4:6">
      <c r="D68" s="14"/>
      <c r="E68" s="14"/>
      <c r="F68" s="14"/>
    </row>
    <row r="69" spans="4:6">
      <c r="D69" s="14"/>
      <c r="E69" s="14"/>
      <c r="F69" s="14"/>
    </row>
    <row r="70" spans="4:6">
      <c r="D70" s="14"/>
      <c r="E70" s="14"/>
      <c r="F70" s="14"/>
    </row>
    <row r="71" spans="4:6">
      <c r="D71" s="14"/>
      <c r="E71" s="14"/>
      <c r="F71" s="14"/>
    </row>
    <row r="72" spans="4:6">
      <c r="D72" s="14"/>
      <c r="E72" s="14"/>
      <c r="F72" s="14"/>
    </row>
    <row r="73" spans="4:6">
      <c r="D73" s="14"/>
      <c r="E73" s="14"/>
      <c r="F73" s="14"/>
    </row>
    <row r="74" spans="4:6">
      <c r="D74" s="14"/>
      <c r="E74" s="14"/>
      <c r="F74" s="14"/>
    </row>
    <row r="75" spans="4:6">
      <c r="D75" s="14"/>
      <c r="E75" s="14"/>
      <c r="F75" s="14"/>
    </row>
    <row r="76" spans="4:6">
      <c r="D76" s="14"/>
      <c r="E76" s="14"/>
      <c r="F76" s="14"/>
    </row>
    <row r="77" spans="4:6">
      <c r="D77" s="14"/>
      <c r="E77" s="14"/>
      <c r="F77" s="14"/>
    </row>
    <row r="78" spans="4:6">
      <c r="D78" s="14"/>
      <c r="E78" s="14"/>
      <c r="F78" s="14"/>
    </row>
    <row r="79" spans="4:6">
      <c r="D79" s="14"/>
      <c r="E79" s="14"/>
      <c r="F79" s="14"/>
    </row>
    <row r="80" spans="4:6">
      <c r="D80" s="14"/>
      <c r="E80" s="14"/>
      <c r="F80" s="14"/>
    </row>
    <row r="81" spans="4:6">
      <c r="D81" s="14"/>
      <c r="E81" s="14"/>
      <c r="F81" s="14"/>
    </row>
    <row r="82" spans="4:6">
      <c r="D82" s="14"/>
      <c r="E82" s="14"/>
      <c r="F82" s="14"/>
    </row>
    <row r="83" spans="4:6">
      <c r="D83" s="14"/>
      <c r="E83" s="14"/>
      <c r="F83" s="14"/>
    </row>
    <row r="84" spans="4:6">
      <c r="D84" s="14"/>
      <c r="E84" s="14"/>
      <c r="F84" s="14"/>
    </row>
    <row r="85" spans="4:6">
      <c r="D85" s="14"/>
      <c r="E85" s="14"/>
      <c r="F85" s="14"/>
    </row>
    <row r="86" spans="4:6">
      <c r="D86" s="14"/>
      <c r="E86" s="14"/>
      <c r="F86" s="14"/>
    </row>
    <row r="87" spans="4:6">
      <c r="D87" s="14"/>
      <c r="E87" s="14"/>
      <c r="F87" s="14"/>
    </row>
    <row r="88" spans="4:6">
      <c r="D88" s="14"/>
      <c r="E88" s="14"/>
      <c r="F88" s="14"/>
    </row>
    <row r="89" spans="4:6">
      <c r="D89" s="14"/>
      <c r="E89" s="14"/>
      <c r="F89" s="14"/>
    </row>
    <row r="90" spans="4:6">
      <c r="D90" s="14"/>
      <c r="E90" s="14"/>
      <c r="F90" s="14"/>
    </row>
    <row r="91" spans="4:6">
      <c r="D91" s="14"/>
      <c r="E91" s="14"/>
      <c r="F91" s="14"/>
    </row>
    <row r="92" spans="4:6">
      <c r="D92" s="14"/>
      <c r="E92" s="14"/>
      <c r="F92" s="14"/>
    </row>
    <row r="93" spans="4:6">
      <c r="D93" s="14"/>
      <c r="E93" s="14"/>
      <c r="F93" s="14"/>
    </row>
    <row r="94" spans="4:6">
      <c r="D94" s="14"/>
      <c r="E94" s="14"/>
      <c r="F94" s="14"/>
    </row>
    <row r="95" spans="4:6">
      <c r="D95" s="14"/>
      <c r="E95" s="14"/>
      <c r="F95" s="14"/>
    </row>
    <row r="96" spans="4:6">
      <c r="D96" s="14"/>
      <c r="E96" s="14"/>
      <c r="F96" s="14"/>
    </row>
    <row r="97" spans="4:6">
      <c r="D97" s="14"/>
      <c r="E97" s="14"/>
      <c r="F97" s="14"/>
    </row>
    <row r="98" spans="4:6">
      <c r="D98" s="14"/>
      <c r="E98" s="14"/>
      <c r="F98" s="14"/>
    </row>
    <row r="99" spans="4:6">
      <c r="D99" s="14"/>
      <c r="E99" s="14"/>
      <c r="F99" s="14"/>
    </row>
    <row r="100" spans="4:6">
      <c r="D100" s="14"/>
      <c r="E100" s="14"/>
      <c r="F100" s="14"/>
    </row>
    <row r="101" spans="4:6">
      <c r="D101" s="14"/>
      <c r="E101" s="14"/>
      <c r="F101" s="14"/>
    </row>
    <row r="102" spans="4:6">
      <c r="D102" s="14"/>
      <c r="E102" s="14"/>
      <c r="F102" s="14"/>
    </row>
    <row r="103" spans="4:6">
      <c r="D103" s="14"/>
      <c r="E103" s="14"/>
      <c r="F103" s="14"/>
    </row>
    <row r="104" spans="4:6">
      <c r="D104" s="14"/>
      <c r="E104" s="14"/>
      <c r="F104" s="14"/>
    </row>
    <row r="105" spans="4:6">
      <c r="D105" s="14"/>
      <c r="E105" s="14"/>
      <c r="F105" s="14"/>
    </row>
    <row r="106" spans="4:6">
      <c r="D106" s="14"/>
      <c r="E106" s="14"/>
      <c r="F106" s="14"/>
    </row>
    <row r="107" spans="4:6">
      <c r="D107" s="14"/>
      <c r="E107" s="14"/>
      <c r="F107" s="14"/>
    </row>
    <row r="108" spans="4:6">
      <c r="D108" s="14"/>
      <c r="E108" s="14"/>
      <c r="F108" s="14"/>
    </row>
    <row r="109" spans="4:6">
      <c r="D109" s="14"/>
      <c r="E109" s="14"/>
      <c r="F109" s="14"/>
    </row>
    <row r="110" spans="4:6">
      <c r="D110" s="14"/>
      <c r="E110" s="14"/>
      <c r="F110" s="14"/>
    </row>
    <row r="111" spans="4:6">
      <c r="D111" s="14"/>
      <c r="E111" s="14"/>
      <c r="F111" s="14"/>
    </row>
    <row r="112" spans="4:6">
      <c r="D112" s="14"/>
      <c r="E112" s="14"/>
      <c r="F112" s="14"/>
    </row>
    <row r="113" spans="4:6">
      <c r="D113" s="14"/>
      <c r="E113" s="14"/>
      <c r="F113" s="14"/>
    </row>
    <row r="114" spans="4:6">
      <c r="D114" s="14"/>
      <c r="E114" s="14"/>
      <c r="F114" s="14"/>
    </row>
    <row r="115" spans="4:6">
      <c r="D115" s="14"/>
      <c r="E115" s="14"/>
      <c r="F115" s="14"/>
    </row>
    <row r="116" spans="4:6">
      <c r="D116" s="14"/>
      <c r="E116" s="14"/>
      <c r="F116" s="14"/>
    </row>
    <row r="117" spans="4:6">
      <c r="D117" s="14"/>
      <c r="E117" s="14"/>
      <c r="F117" s="14"/>
    </row>
    <row r="118" spans="4:6">
      <c r="D118" s="14"/>
      <c r="E118" s="14"/>
      <c r="F118" s="14"/>
    </row>
    <row r="119" spans="4:6">
      <c r="D119" s="14"/>
      <c r="E119" s="14"/>
      <c r="F119" s="14"/>
    </row>
    <row r="120" spans="4:6">
      <c r="D120" s="14"/>
      <c r="E120" s="14"/>
      <c r="F120" s="14"/>
    </row>
    <row r="121" spans="4:6">
      <c r="D121" s="14"/>
      <c r="E121" s="14"/>
      <c r="F121" s="14"/>
    </row>
    <row r="122" spans="4:6">
      <c r="D122" s="14"/>
      <c r="E122" s="14"/>
      <c r="F122" s="14"/>
    </row>
    <row r="123" spans="4:6">
      <c r="D123" s="14"/>
      <c r="E123" s="14"/>
      <c r="F123" s="14"/>
    </row>
    <row r="124" spans="4:6">
      <c r="D124" s="14"/>
      <c r="E124" s="14"/>
      <c r="F124" s="14"/>
    </row>
    <row r="125" spans="4:6">
      <c r="D125" s="14"/>
      <c r="E125" s="14"/>
      <c r="F125" s="14"/>
    </row>
    <row r="126" spans="4:6">
      <c r="D126" s="14"/>
      <c r="E126" s="14"/>
      <c r="F126" s="14"/>
    </row>
    <row r="127" spans="4:6">
      <c r="D127" s="14"/>
      <c r="E127" s="14"/>
      <c r="F127" s="14"/>
    </row>
    <row r="128" spans="4:6">
      <c r="D128" s="14"/>
      <c r="E128" s="14"/>
      <c r="F128" s="14"/>
    </row>
    <row r="129" spans="4:6">
      <c r="D129" s="14"/>
      <c r="E129" s="14"/>
      <c r="F129" s="14"/>
    </row>
    <row r="130" spans="4:6">
      <c r="D130" s="14"/>
      <c r="E130" s="14"/>
      <c r="F130" s="14"/>
    </row>
    <row r="131" spans="4:6">
      <c r="D131" s="14"/>
      <c r="E131" s="14"/>
      <c r="F131" s="14"/>
    </row>
    <row r="132" spans="4:6">
      <c r="D132" s="14"/>
      <c r="E132" s="14"/>
      <c r="F132" s="14"/>
    </row>
    <row r="133" spans="4:6">
      <c r="D133" s="14"/>
      <c r="E133" s="14"/>
      <c r="F133" s="14"/>
    </row>
    <row r="134" spans="4:6">
      <c r="D134" s="14"/>
      <c r="E134" s="14"/>
      <c r="F134" s="14"/>
    </row>
    <row r="135" spans="4:6">
      <c r="D135" s="14"/>
      <c r="E135" s="14"/>
      <c r="F135" s="14"/>
    </row>
    <row r="136" spans="4:6">
      <c r="D136" s="14"/>
      <c r="E136" s="14"/>
      <c r="F136" s="14"/>
    </row>
    <row r="137" spans="4:6">
      <c r="D137" s="14"/>
      <c r="E137" s="14"/>
      <c r="F137" s="14"/>
    </row>
    <row r="138" spans="4:6">
      <c r="D138" s="14"/>
      <c r="E138" s="14"/>
      <c r="F138" s="14"/>
    </row>
    <row r="139" spans="4:6">
      <c r="D139" s="14"/>
      <c r="E139" s="14"/>
      <c r="F139" s="14"/>
    </row>
    <row r="140" spans="4:6">
      <c r="D140" s="14"/>
      <c r="E140" s="14"/>
      <c r="F140" s="14"/>
    </row>
    <row r="141" spans="4:6">
      <c r="D141" s="14"/>
      <c r="E141" s="14"/>
      <c r="F141" s="14"/>
    </row>
    <row r="142" spans="4:6">
      <c r="D142" s="14"/>
      <c r="E142" s="14"/>
      <c r="F142" s="14"/>
    </row>
    <row r="143" spans="4:6">
      <c r="D143" s="14"/>
      <c r="E143" s="14"/>
      <c r="F143" s="14"/>
    </row>
    <row r="144" spans="4:6">
      <c r="D144" s="14"/>
      <c r="E144" s="14"/>
      <c r="F144" s="14"/>
    </row>
    <row r="145" spans="4:6">
      <c r="D145" s="14"/>
      <c r="E145" s="14"/>
      <c r="F145" s="14"/>
    </row>
    <row r="146" spans="4:6">
      <c r="D146" s="14"/>
      <c r="E146" s="14"/>
      <c r="F146" s="14"/>
    </row>
    <row r="147" spans="4:6">
      <c r="D147" s="14"/>
      <c r="E147" s="14"/>
      <c r="F147" s="14"/>
    </row>
    <row r="148" spans="4:6">
      <c r="D148" s="14"/>
      <c r="E148" s="14"/>
      <c r="F148" s="14"/>
    </row>
    <row r="149" spans="4:6">
      <c r="D149" s="14"/>
      <c r="E149" s="14"/>
      <c r="F149" s="14"/>
    </row>
    <row r="150" spans="4:6">
      <c r="D150" s="14"/>
      <c r="E150" s="14"/>
      <c r="F150" s="14"/>
    </row>
    <row r="151" spans="4:6">
      <c r="D151" s="14"/>
      <c r="E151" s="14"/>
      <c r="F151" s="14"/>
    </row>
    <row r="152" spans="4:6">
      <c r="D152" s="14"/>
      <c r="E152" s="14"/>
      <c r="F152" s="14"/>
    </row>
    <row r="153" spans="4:6">
      <c r="D153" s="14"/>
      <c r="E153" s="14"/>
      <c r="F153" s="14"/>
    </row>
    <row r="154" spans="4:6">
      <c r="D154" s="14"/>
      <c r="E154" s="14"/>
      <c r="F154" s="14"/>
    </row>
    <row r="155" spans="4:6">
      <c r="D155" s="14"/>
      <c r="E155" s="14"/>
      <c r="F155" s="14"/>
    </row>
    <row r="156" spans="4:6">
      <c r="D156" s="14"/>
      <c r="E156" s="14"/>
      <c r="F156" s="14"/>
    </row>
    <row r="157" spans="4:6">
      <c r="D157" s="14"/>
      <c r="E157" s="14"/>
      <c r="F157" s="14"/>
    </row>
    <row r="158" spans="4:6">
      <c r="D158" s="14"/>
      <c r="E158" s="14"/>
      <c r="F158" s="14"/>
    </row>
    <row r="159" spans="4:6">
      <c r="D159" s="14"/>
      <c r="E159" s="14"/>
      <c r="F159" s="14"/>
    </row>
    <row r="160" spans="4:6">
      <c r="D160" s="14"/>
      <c r="E160" s="14"/>
      <c r="F160" s="14"/>
    </row>
    <row r="161" spans="4:6">
      <c r="D161" s="14"/>
      <c r="E161" s="14"/>
      <c r="F161" s="14"/>
    </row>
    <row r="162" spans="4:6">
      <c r="D162" s="14"/>
      <c r="E162" s="14"/>
      <c r="F162" s="14"/>
    </row>
    <row r="163" spans="4:6">
      <c r="D163" s="14"/>
      <c r="E163" s="14"/>
      <c r="F163" s="14"/>
    </row>
    <row r="164" spans="4:6">
      <c r="D164" s="14"/>
      <c r="E164" s="14"/>
      <c r="F164" s="14"/>
    </row>
    <row r="165" spans="4:6">
      <c r="D165" s="14"/>
      <c r="E165" s="14"/>
      <c r="F165" s="14"/>
    </row>
    <row r="166" spans="4:6">
      <c r="D166" s="14"/>
      <c r="E166" s="14"/>
      <c r="F166" s="14"/>
    </row>
    <row r="167" spans="4:6">
      <c r="D167" s="14"/>
      <c r="E167" s="14"/>
      <c r="F167" s="14"/>
    </row>
    <row r="168" spans="4:6">
      <c r="D168" s="14"/>
      <c r="E168" s="14"/>
      <c r="F168" s="14"/>
    </row>
    <row r="169" spans="4:6">
      <c r="D169" s="14"/>
      <c r="E169" s="14"/>
      <c r="F169" s="14"/>
    </row>
    <row r="170" spans="4:6">
      <c r="D170" s="14"/>
      <c r="E170" s="14"/>
      <c r="F170" s="14"/>
    </row>
    <row r="171" spans="4:6">
      <c r="D171" s="14"/>
      <c r="E171" s="14"/>
      <c r="F171" s="14"/>
    </row>
    <row r="172" spans="4:6">
      <c r="D172" s="14"/>
      <c r="E172" s="14"/>
      <c r="F172" s="14"/>
    </row>
    <row r="173" spans="4:6">
      <c r="D173" s="14"/>
      <c r="E173" s="14"/>
      <c r="F173" s="14"/>
    </row>
    <row r="174" spans="4:6">
      <c r="D174" s="14"/>
      <c r="E174" s="14"/>
      <c r="F174" s="14"/>
    </row>
    <row r="175" spans="4:6">
      <c r="D175" s="14"/>
      <c r="E175" s="14"/>
      <c r="F175" s="14"/>
    </row>
    <row r="176" spans="4:6">
      <c r="D176" s="14"/>
      <c r="E176" s="14"/>
      <c r="F176" s="14"/>
    </row>
    <row r="177" spans="4:6">
      <c r="D177" s="14"/>
      <c r="E177" s="14"/>
      <c r="F177" s="14"/>
    </row>
    <row r="178" spans="4:6">
      <c r="D178" s="14"/>
      <c r="E178" s="14"/>
      <c r="F178" s="14"/>
    </row>
    <row r="179" spans="4:6">
      <c r="D179" s="14"/>
      <c r="E179" s="14"/>
      <c r="F179" s="14"/>
    </row>
    <row r="180" spans="4:6">
      <c r="D180" s="14"/>
      <c r="E180" s="14"/>
      <c r="F180" s="14"/>
    </row>
    <row r="181" spans="4:6">
      <c r="D181" s="14"/>
      <c r="E181" s="14"/>
      <c r="F181" s="14"/>
    </row>
    <row r="182" spans="4:6">
      <c r="D182" s="14"/>
      <c r="E182" s="14"/>
      <c r="F182" s="14"/>
    </row>
    <row r="183" spans="4:6">
      <c r="D183" s="14"/>
      <c r="E183" s="14"/>
      <c r="F183" s="14"/>
    </row>
    <row r="184" spans="4:6">
      <c r="D184" s="14"/>
      <c r="E184" s="14"/>
      <c r="F184" s="14"/>
    </row>
    <row r="185" spans="4:6">
      <c r="D185" s="14"/>
      <c r="E185" s="14"/>
      <c r="F185" s="14"/>
    </row>
    <row r="186" spans="4:6">
      <c r="D186" s="14"/>
      <c r="E186" s="14"/>
      <c r="F186" s="14"/>
    </row>
    <row r="187" spans="4:6">
      <c r="D187" s="14"/>
      <c r="E187" s="14"/>
      <c r="F187" s="14"/>
    </row>
    <row r="188" spans="4:6">
      <c r="D188" s="14"/>
      <c r="E188" s="14"/>
      <c r="F188" s="14"/>
    </row>
    <row r="189" spans="4:6">
      <c r="D189" s="14"/>
      <c r="E189" s="14"/>
      <c r="F189" s="14"/>
    </row>
    <row r="190" spans="4:6">
      <c r="D190" s="14"/>
      <c r="E190" s="14"/>
      <c r="F190" s="14"/>
    </row>
    <row r="191" spans="4:6">
      <c r="D191" s="14"/>
      <c r="E191" s="14"/>
      <c r="F191" s="14"/>
    </row>
    <row r="192" spans="4:6">
      <c r="D192" s="14"/>
      <c r="E192" s="14"/>
      <c r="F192" s="14"/>
    </row>
    <row r="193" spans="4:6">
      <c r="D193" s="14"/>
      <c r="E193" s="14"/>
      <c r="F193" s="14"/>
    </row>
    <row r="194" spans="4:6">
      <c r="D194" s="14"/>
      <c r="E194" s="14"/>
      <c r="F194" s="14"/>
    </row>
    <row r="195" spans="4:6">
      <c r="D195" s="14"/>
      <c r="E195" s="14"/>
      <c r="F195" s="14"/>
    </row>
    <row r="196" spans="4:6">
      <c r="D196" s="14"/>
      <c r="E196" s="14"/>
      <c r="F196" s="14"/>
    </row>
    <row r="197" spans="4:6">
      <c r="D197" s="14"/>
      <c r="E197" s="14"/>
      <c r="F197" s="14"/>
    </row>
    <row r="198" spans="4:6">
      <c r="D198" s="14"/>
      <c r="E198" s="14"/>
      <c r="F198" s="14"/>
    </row>
    <row r="199" spans="4:6">
      <c r="D199" s="14"/>
      <c r="E199" s="14"/>
      <c r="F199" s="14"/>
    </row>
    <row r="200" spans="4:6">
      <c r="D200" s="14"/>
      <c r="E200" s="14"/>
      <c r="F200" s="14"/>
    </row>
    <row r="201" spans="4:6">
      <c r="D201" s="14"/>
      <c r="E201" s="14"/>
      <c r="F201" s="14"/>
    </row>
    <row r="202" spans="4:6">
      <c r="D202" s="14"/>
      <c r="E202" s="14"/>
      <c r="F202" s="14"/>
    </row>
    <row r="203" spans="4:6">
      <c r="D203" s="14"/>
      <c r="E203" s="14"/>
      <c r="F203" s="14"/>
    </row>
    <row r="204" spans="4:6">
      <c r="D204" s="14"/>
      <c r="E204" s="14"/>
      <c r="F204" s="14"/>
    </row>
    <row r="205" spans="4:6">
      <c r="D205" s="14"/>
      <c r="E205" s="14"/>
      <c r="F205" s="14"/>
    </row>
    <row r="206" spans="4:6">
      <c r="D206" s="14"/>
      <c r="E206" s="14"/>
      <c r="F206" s="14"/>
    </row>
    <row r="207" spans="4:6">
      <c r="D207" s="14"/>
      <c r="E207" s="14"/>
      <c r="F207" s="14"/>
    </row>
    <row r="208" spans="4:6">
      <c r="D208" s="14"/>
      <c r="E208" s="14"/>
      <c r="F208" s="14"/>
    </row>
    <row r="209" spans="4:6">
      <c r="D209" s="14"/>
      <c r="E209" s="14"/>
      <c r="F209" s="14"/>
    </row>
    <row r="210" spans="4:6">
      <c r="D210" s="14"/>
      <c r="E210" s="14"/>
      <c r="F210" s="14"/>
    </row>
    <row r="211" spans="4:6">
      <c r="D211" s="14"/>
      <c r="E211" s="14"/>
      <c r="F211" s="14"/>
    </row>
    <row r="212" spans="4:6">
      <c r="D212" s="14"/>
      <c r="E212" s="14"/>
      <c r="F212" s="14"/>
    </row>
    <row r="213" spans="4:6">
      <c r="D213" s="14"/>
      <c r="E213" s="14"/>
      <c r="F213" s="14"/>
    </row>
    <row r="214" spans="4:6">
      <c r="D214" s="14"/>
      <c r="E214" s="14"/>
      <c r="F214" s="14"/>
    </row>
    <row r="215" spans="4:6">
      <c r="D215" s="14"/>
      <c r="E215" s="14"/>
      <c r="F215" s="14"/>
    </row>
    <row r="216" spans="4:6">
      <c r="D216" s="14"/>
      <c r="E216" s="14"/>
      <c r="F216" s="14"/>
    </row>
    <row r="217" spans="4:6">
      <c r="D217" s="14"/>
      <c r="E217" s="14"/>
      <c r="F217" s="14"/>
    </row>
    <row r="218" spans="4:6">
      <c r="D218" s="14"/>
      <c r="E218" s="14"/>
      <c r="F218" s="14"/>
    </row>
    <row r="219" spans="4:6">
      <c r="D219" s="14"/>
      <c r="E219" s="14"/>
      <c r="F219" s="14"/>
    </row>
    <row r="220" spans="4:6">
      <c r="D220" s="14"/>
      <c r="E220" s="14"/>
      <c r="F220" s="14"/>
    </row>
    <row r="221" spans="4:6">
      <c r="D221" s="14"/>
      <c r="E221" s="14"/>
      <c r="F221" s="14"/>
    </row>
    <row r="222" spans="4:6">
      <c r="D222" s="14"/>
      <c r="E222" s="14"/>
      <c r="F222" s="14"/>
    </row>
    <row r="223" spans="4:6">
      <c r="D223" s="14"/>
      <c r="E223" s="14"/>
      <c r="F223" s="14"/>
    </row>
    <row r="224" spans="4:6">
      <c r="D224" s="14"/>
      <c r="E224" s="14"/>
      <c r="F224" s="14"/>
    </row>
    <row r="225" spans="4:6">
      <c r="D225" s="14"/>
      <c r="E225" s="14"/>
      <c r="F225" s="14"/>
    </row>
    <row r="226" spans="4:6">
      <c r="D226" s="14"/>
      <c r="E226" s="14"/>
      <c r="F226" s="14"/>
    </row>
    <row r="227" spans="4:6">
      <c r="D227" s="14"/>
      <c r="E227" s="14"/>
      <c r="F227" s="14"/>
    </row>
    <row r="228" spans="4:6">
      <c r="D228" s="14"/>
      <c r="E228" s="14"/>
      <c r="F228" s="14"/>
    </row>
    <row r="229" spans="4:6">
      <c r="D229" s="14"/>
      <c r="E229" s="14"/>
      <c r="F229" s="14"/>
    </row>
    <row r="230" spans="4:6">
      <c r="D230" s="14"/>
      <c r="E230" s="14"/>
      <c r="F230" s="14"/>
    </row>
    <row r="231" spans="4:6">
      <c r="D231" s="14"/>
      <c r="E231" s="14"/>
      <c r="F231" s="14"/>
    </row>
    <row r="232" spans="4:6">
      <c r="D232" s="14"/>
      <c r="E232" s="14"/>
      <c r="F232" s="14"/>
    </row>
    <row r="233" spans="4:6">
      <c r="D233" s="14"/>
      <c r="E233" s="14"/>
      <c r="F233" s="14"/>
    </row>
    <row r="234" spans="4:6">
      <c r="D234" s="14"/>
      <c r="E234" s="14"/>
      <c r="F234" s="14"/>
    </row>
    <row r="235" spans="4:6">
      <c r="D235" s="14"/>
      <c r="E235" s="14"/>
      <c r="F235" s="14"/>
    </row>
    <row r="236" spans="4:6">
      <c r="D236" s="14"/>
      <c r="E236" s="14"/>
      <c r="F236" s="14"/>
    </row>
    <row r="237" spans="4:6">
      <c r="D237" s="14"/>
      <c r="E237" s="14"/>
      <c r="F237" s="14"/>
    </row>
    <row r="238" spans="4:6">
      <c r="D238" s="14"/>
      <c r="E238" s="14"/>
      <c r="F238" s="14"/>
    </row>
    <row r="239" spans="4:6">
      <c r="D239" s="14"/>
      <c r="E239" s="14"/>
      <c r="F239" s="14"/>
    </row>
    <row r="240" spans="4:6">
      <c r="D240" s="14"/>
      <c r="E240" s="14"/>
      <c r="F240" s="14"/>
    </row>
    <row r="241" spans="4:6">
      <c r="D241" s="14"/>
      <c r="E241" s="14"/>
      <c r="F241" s="14"/>
    </row>
    <row r="242" spans="4:6">
      <c r="D242" s="14"/>
      <c r="E242" s="14"/>
      <c r="F242" s="14"/>
    </row>
    <row r="243" spans="4:6">
      <c r="D243" s="14"/>
      <c r="E243" s="14"/>
      <c r="F243" s="14"/>
    </row>
    <row r="244" spans="4:6">
      <c r="D244" s="14"/>
      <c r="E244" s="14"/>
      <c r="F244" s="14"/>
    </row>
    <row r="245" spans="4:6">
      <c r="D245" s="14"/>
      <c r="E245" s="14"/>
      <c r="F245" s="14"/>
    </row>
    <row r="246" spans="4:6">
      <c r="D246" s="14"/>
      <c r="E246" s="14"/>
      <c r="F246" s="14"/>
    </row>
    <row r="247" spans="4:6">
      <c r="D247" s="14"/>
      <c r="E247" s="14"/>
      <c r="F247" s="14"/>
    </row>
    <row r="248" spans="4:6">
      <c r="D248" s="14"/>
      <c r="E248" s="14"/>
      <c r="F248" s="14"/>
    </row>
    <row r="249" spans="4:6">
      <c r="D249" s="14"/>
      <c r="E249" s="14"/>
      <c r="F249" s="14"/>
    </row>
    <row r="250" spans="4:6">
      <c r="D250" s="14"/>
      <c r="E250" s="14"/>
      <c r="F250" s="14"/>
    </row>
    <row r="251" spans="4:6">
      <c r="D251" s="14"/>
      <c r="E251" s="14"/>
      <c r="F251" s="14"/>
    </row>
    <row r="252" spans="4:6">
      <c r="D252" s="14"/>
      <c r="E252" s="14"/>
      <c r="F252" s="14"/>
    </row>
    <row r="253" spans="4:6">
      <c r="D253" s="14"/>
      <c r="E253" s="14"/>
      <c r="F253" s="14"/>
    </row>
    <row r="254" spans="4:6">
      <c r="D254" s="14"/>
      <c r="E254" s="14"/>
      <c r="F254" s="14"/>
    </row>
    <row r="255" spans="4:6">
      <c r="D255" s="14"/>
      <c r="E255" s="14"/>
      <c r="F255" s="14"/>
    </row>
    <row r="256" spans="4:6">
      <c r="D256" s="14"/>
      <c r="E256" s="14"/>
      <c r="F256" s="14"/>
    </row>
    <row r="257" spans="4:6">
      <c r="D257" s="14"/>
      <c r="E257" s="14"/>
      <c r="F257" s="14"/>
    </row>
    <row r="258" spans="4:6">
      <c r="D258" s="14"/>
      <c r="E258" s="14"/>
      <c r="F258" s="14"/>
    </row>
    <row r="259" spans="4:6">
      <c r="D259" s="14"/>
      <c r="E259" s="14"/>
      <c r="F259" s="14"/>
    </row>
    <row r="260" spans="4:6">
      <c r="D260" s="14"/>
      <c r="E260" s="14"/>
      <c r="F260" s="14"/>
    </row>
    <row r="261" spans="4:6">
      <c r="D261" s="14"/>
      <c r="E261" s="14"/>
      <c r="F261" s="14"/>
    </row>
    <row r="262" spans="4:6">
      <c r="D262" s="14"/>
      <c r="E262" s="14"/>
      <c r="F262" s="14"/>
    </row>
    <row r="263" spans="4:6">
      <c r="D263" s="14"/>
      <c r="E263" s="14"/>
      <c r="F263" s="14"/>
    </row>
    <row r="264" spans="4:6">
      <c r="D264" s="14"/>
      <c r="E264" s="14"/>
      <c r="F264" s="14"/>
    </row>
    <row r="265" spans="4:6">
      <c r="D265" s="14"/>
      <c r="E265" s="14"/>
      <c r="F265" s="14"/>
    </row>
    <row r="266" spans="4:6">
      <c r="D266" s="14"/>
      <c r="E266" s="14"/>
      <c r="F266" s="14"/>
    </row>
    <row r="267" spans="4:6">
      <c r="D267" s="14"/>
      <c r="E267" s="14"/>
      <c r="F267" s="14"/>
    </row>
    <row r="268" spans="4:6">
      <c r="D268" s="14"/>
      <c r="E268" s="14"/>
      <c r="F268" s="14"/>
    </row>
    <row r="269" spans="4:6">
      <c r="D269" s="14"/>
      <c r="E269" s="14"/>
      <c r="F269" s="14"/>
    </row>
    <row r="270" spans="4:6">
      <c r="D270" s="14"/>
      <c r="E270" s="14"/>
      <c r="F270" s="14"/>
    </row>
    <row r="271" spans="4:6">
      <c r="D271" s="14"/>
      <c r="E271" s="14"/>
      <c r="F271" s="14"/>
    </row>
    <row r="272" spans="4:6">
      <c r="D272" s="14"/>
      <c r="E272" s="14"/>
      <c r="F272" s="14"/>
    </row>
    <row r="273" spans="4:6">
      <c r="D273" s="14"/>
      <c r="E273" s="14"/>
      <c r="F273" s="14"/>
    </row>
    <row r="274" spans="4:6">
      <c r="D274" s="14"/>
      <c r="E274" s="14"/>
      <c r="F274" s="14"/>
    </row>
    <row r="275" spans="4:6">
      <c r="D275" s="14"/>
      <c r="E275" s="14"/>
      <c r="F275" s="14"/>
    </row>
    <row r="276" spans="4:6">
      <c r="D276" s="14"/>
      <c r="E276" s="14"/>
      <c r="F276" s="14"/>
    </row>
    <row r="277" spans="4:6">
      <c r="D277" s="14"/>
      <c r="E277" s="14"/>
      <c r="F277" s="14"/>
    </row>
    <row r="278" spans="4:6">
      <c r="D278" s="14"/>
      <c r="E278" s="14"/>
      <c r="F278" s="14"/>
    </row>
    <row r="279" spans="4:6">
      <c r="D279" s="14"/>
      <c r="E279" s="14"/>
      <c r="F279" s="14"/>
    </row>
    <row r="280" spans="4:6">
      <c r="D280" s="14"/>
      <c r="E280" s="14"/>
      <c r="F280" s="14"/>
    </row>
    <row r="281" spans="4:6">
      <c r="D281" s="14"/>
      <c r="E281" s="14"/>
      <c r="F281" s="14"/>
    </row>
    <row r="282" spans="4:6">
      <c r="D282" s="14"/>
      <c r="E282" s="14"/>
      <c r="F282" s="14"/>
    </row>
    <row r="283" spans="4:6">
      <c r="D283" s="14"/>
      <c r="E283" s="14"/>
      <c r="F283" s="14"/>
    </row>
    <row r="284" spans="4:6">
      <c r="D284" s="14"/>
      <c r="E284" s="14"/>
      <c r="F284" s="14"/>
    </row>
    <row r="285" spans="4:6">
      <c r="D285" s="14"/>
      <c r="E285" s="14"/>
      <c r="F285" s="14"/>
    </row>
    <row r="286" spans="4:6">
      <c r="D286" s="14"/>
      <c r="E286" s="14"/>
      <c r="F286" s="14"/>
    </row>
    <row r="287" spans="4:6">
      <c r="D287" s="14"/>
      <c r="E287" s="14"/>
      <c r="F287" s="14"/>
    </row>
    <row r="288" spans="4:6">
      <c r="D288" s="14"/>
      <c r="E288" s="14"/>
      <c r="F288" s="14"/>
    </row>
    <row r="289" spans="4:6">
      <c r="D289" s="14"/>
      <c r="E289" s="14"/>
      <c r="F289" s="14"/>
    </row>
    <row r="290" spans="4:6">
      <c r="D290" s="14"/>
      <c r="E290" s="14"/>
      <c r="F290" s="14"/>
    </row>
    <row r="291" spans="4:6">
      <c r="D291" s="14"/>
      <c r="E291" s="14"/>
      <c r="F291" s="14"/>
    </row>
    <row r="292" spans="4:6">
      <c r="D292" s="14"/>
      <c r="E292" s="14"/>
      <c r="F292" s="14"/>
    </row>
    <row r="293" spans="4:6">
      <c r="D293" s="14"/>
      <c r="E293" s="14"/>
      <c r="F293" s="14"/>
    </row>
    <row r="294" spans="4:6">
      <c r="D294" s="14"/>
      <c r="E294" s="14"/>
      <c r="F294" s="14"/>
    </row>
    <row r="295" spans="4:6">
      <c r="D295" s="14"/>
      <c r="E295" s="14"/>
      <c r="F295" s="14"/>
    </row>
    <row r="296" spans="4:6">
      <c r="D296" s="14"/>
      <c r="E296" s="14"/>
      <c r="F296" s="14"/>
    </row>
    <row r="297" spans="4:6">
      <c r="D297" s="14"/>
      <c r="E297" s="14"/>
      <c r="F297" s="14"/>
    </row>
    <row r="298" spans="4:6">
      <c r="D298" s="14"/>
      <c r="E298" s="14"/>
      <c r="F298" s="14"/>
    </row>
    <row r="299" spans="4:6">
      <c r="D299" s="14"/>
      <c r="E299" s="14"/>
      <c r="F299" s="14"/>
    </row>
    <row r="300" spans="4:6">
      <c r="D300" s="14"/>
      <c r="E300" s="14"/>
      <c r="F300" s="14"/>
    </row>
    <row r="301" spans="4:6">
      <c r="D301" s="14"/>
      <c r="E301" s="14"/>
      <c r="F301" s="14"/>
    </row>
    <row r="302" spans="4:6">
      <c r="D302" s="14"/>
      <c r="E302" s="14"/>
      <c r="F302" s="14"/>
    </row>
    <row r="303" spans="4:6">
      <c r="D303" s="14"/>
      <c r="E303" s="14"/>
      <c r="F303" s="14"/>
    </row>
    <row r="304" spans="4:6">
      <c r="D304" s="14"/>
      <c r="E304" s="14"/>
      <c r="F304" s="14"/>
    </row>
    <row r="305" spans="4:6">
      <c r="D305" s="14"/>
      <c r="E305" s="14"/>
      <c r="F305" s="14"/>
    </row>
    <row r="306" spans="4:6">
      <c r="D306" s="14"/>
      <c r="E306" s="14"/>
      <c r="F306" s="14"/>
    </row>
    <row r="307" spans="4:6">
      <c r="D307" s="14"/>
      <c r="E307" s="14"/>
      <c r="F307" s="14"/>
    </row>
    <row r="308" spans="4:6">
      <c r="D308" s="14"/>
      <c r="E308" s="14"/>
      <c r="F308" s="14"/>
    </row>
    <row r="309" spans="4:6">
      <c r="D309" s="14"/>
      <c r="E309" s="14"/>
      <c r="F309" s="14"/>
    </row>
    <row r="310" spans="4:6">
      <c r="D310" s="14"/>
      <c r="E310" s="14"/>
      <c r="F310" s="14"/>
    </row>
    <row r="311" spans="4:6">
      <c r="D311" s="14"/>
      <c r="E311" s="14"/>
      <c r="F311" s="14"/>
    </row>
    <row r="312" spans="4:6">
      <c r="D312" s="14"/>
      <c r="E312" s="14"/>
      <c r="F312" s="14"/>
    </row>
    <row r="313" spans="4:6">
      <c r="D313" s="14"/>
      <c r="E313" s="14"/>
      <c r="F313" s="14"/>
    </row>
    <row r="314" spans="4:6">
      <c r="D314" s="14"/>
      <c r="E314" s="14"/>
      <c r="F314" s="14"/>
    </row>
    <row r="315" spans="4:6">
      <c r="D315" s="14"/>
      <c r="E315" s="14"/>
      <c r="F315" s="14"/>
    </row>
    <row r="316" spans="4:6">
      <c r="D316" s="14"/>
      <c r="E316" s="14"/>
      <c r="F316" s="14"/>
    </row>
    <row r="317" spans="4:6">
      <c r="D317" s="14"/>
      <c r="E317" s="14"/>
      <c r="F317" s="14"/>
    </row>
    <row r="318" spans="4:6">
      <c r="D318" s="14"/>
      <c r="E318" s="14"/>
      <c r="F318" s="14"/>
    </row>
    <row r="319" spans="4:6">
      <c r="D319" s="14"/>
      <c r="E319" s="14"/>
      <c r="F319" s="14"/>
    </row>
    <row r="320" spans="4:6">
      <c r="D320" s="14"/>
      <c r="E320" s="14"/>
      <c r="F320" s="14"/>
    </row>
    <row r="321" spans="4:6">
      <c r="D321" s="14"/>
      <c r="E321" s="14"/>
      <c r="F321" s="14"/>
    </row>
    <row r="322" spans="4:6">
      <c r="D322" s="14"/>
      <c r="E322" s="14"/>
      <c r="F322" s="14"/>
    </row>
    <row r="323" spans="4:6">
      <c r="D323" s="14"/>
      <c r="E323" s="14"/>
      <c r="F323" s="14"/>
    </row>
    <row r="324" spans="4:6">
      <c r="D324" s="14"/>
      <c r="E324" s="14"/>
      <c r="F324" s="14"/>
    </row>
    <row r="325" spans="4:6">
      <c r="D325" s="14"/>
      <c r="E325" s="14"/>
      <c r="F325" s="14"/>
    </row>
    <row r="326" spans="4:6">
      <c r="D326" s="14"/>
      <c r="E326" s="14"/>
      <c r="F326" s="14"/>
    </row>
    <row r="327" spans="4:6">
      <c r="D327" s="14"/>
      <c r="E327" s="14"/>
      <c r="F327" s="14"/>
    </row>
    <row r="328" spans="4:6">
      <c r="D328" s="14"/>
      <c r="E328" s="14"/>
      <c r="F328" s="14"/>
    </row>
    <row r="329" spans="4:6">
      <c r="D329" s="14"/>
      <c r="E329" s="14"/>
      <c r="F329" s="14"/>
    </row>
    <row r="330" spans="4:6">
      <c r="D330" s="14"/>
      <c r="E330" s="14"/>
      <c r="F330" s="14"/>
    </row>
    <row r="331" spans="4:6">
      <c r="D331" s="14"/>
      <c r="E331" s="14"/>
      <c r="F331" s="14"/>
    </row>
    <row r="332" spans="4:6">
      <c r="D332" s="14"/>
      <c r="E332" s="14"/>
      <c r="F332" s="14"/>
    </row>
    <row r="333" spans="4:6">
      <c r="D333" s="14"/>
      <c r="E333" s="14"/>
      <c r="F333" s="14"/>
    </row>
    <row r="334" spans="4:6">
      <c r="D334" s="14"/>
      <c r="E334" s="14"/>
      <c r="F334" s="14"/>
    </row>
    <row r="335" spans="4:6">
      <c r="D335" s="14"/>
      <c r="E335" s="14"/>
      <c r="F335" s="14"/>
    </row>
    <row r="336" spans="4:6">
      <c r="D336" s="14"/>
      <c r="E336" s="14"/>
      <c r="F336" s="14"/>
    </row>
    <row r="337" spans="4:6">
      <c r="D337" s="14"/>
      <c r="E337" s="14"/>
      <c r="F337" s="14"/>
    </row>
    <row r="338" spans="4:6">
      <c r="D338" s="14"/>
      <c r="E338" s="14"/>
      <c r="F338" s="14"/>
    </row>
    <row r="339" spans="4:6">
      <c r="D339" s="14"/>
      <c r="E339" s="14"/>
      <c r="F339" s="14"/>
    </row>
    <row r="340" spans="4:6">
      <c r="D340" s="14"/>
      <c r="E340" s="14"/>
      <c r="F340" s="14"/>
    </row>
    <row r="341" spans="4:6">
      <c r="D341" s="14"/>
      <c r="E341" s="14"/>
      <c r="F341" s="14"/>
    </row>
    <row r="342" spans="4:6">
      <c r="D342" s="14"/>
      <c r="E342" s="14"/>
      <c r="F342" s="14"/>
    </row>
    <row r="343" spans="4:6">
      <c r="D343" s="14"/>
      <c r="E343" s="14"/>
      <c r="F343" s="14"/>
    </row>
    <row r="344" spans="4:6">
      <c r="D344" s="14"/>
      <c r="E344" s="14"/>
      <c r="F344" s="14"/>
    </row>
    <row r="345" spans="4:6">
      <c r="D345" s="14"/>
      <c r="E345" s="14"/>
      <c r="F345" s="14"/>
    </row>
    <row r="346" spans="4:6">
      <c r="D346" s="14"/>
      <c r="E346" s="14"/>
      <c r="F346" s="14"/>
    </row>
    <row r="347" spans="4:6">
      <c r="D347" s="14"/>
      <c r="E347" s="14"/>
      <c r="F347" s="14"/>
    </row>
    <row r="348" spans="4:6">
      <c r="D348" s="14"/>
      <c r="E348" s="14"/>
      <c r="F348" s="14"/>
    </row>
    <row r="349" spans="4:6">
      <c r="D349" s="14"/>
      <c r="E349" s="14"/>
      <c r="F349" s="14"/>
    </row>
    <row r="350" spans="4:6">
      <c r="D350" s="14"/>
      <c r="E350" s="14"/>
      <c r="F350" s="14"/>
    </row>
    <row r="351" spans="4:6">
      <c r="D351" s="14"/>
      <c r="E351" s="14"/>
      <c r="F351" s="14"/>
    </row>
    <row r="352" spans="4:6">
      <c r="D352" s="14"/>
      <c r="E352" s="14"/>
      <c r="F352" s="14"/>
    </row>
    <row r="353" spans="2:6">
      <c r="D353" s="14"/>
      <c r="E353" s="14"/>
      <c r="F353" s="14"/>
    </row>
    <row r="354" spans="2:6">
      <c r="D354" s="14"/>
      <c r="E354" s="14"/>
      <c r="F354" s="14"/>
    </row>
    <row r="355" spans="2:6">
      <c r="D355" s="14"/>
      <c r="E355" s="14"/>
      <c r="F355" s="14"/>
    </row>
    <row r="356" spans="2:6">
      <c r="D356" s="14"/>
      <c r="E356" s="14"/>
      <c r="F356" s="14"/>
    </row>
    <row r="357" spans="2:6">
      <c r="D357" s="14"/>
      <c r="E357" s="14"/>
      <c r="F357" s="14"/>
    </row>
    <row r="358" spans="2:6">
      <c r="D358" s="14"/>
      <c r="E358" s="14"/>
      <c r="F358" s="14"/>
    </row>
    <row r="359" spans="2:6">
      <c r="D359" s="14"/>
      <c r="E359" s="14"/>
      <c r="F359" s="14"/>
    </row>
    <row r="360" spans="2:6">
      <c r="D360" s="14"/>
      <c r="E360" s="14"/>
      <c r="F360" s="14"/>
    </row>
    <row r="361" spans="2:6">
      <c r="D361" s="14"/>
      <c r="E361" s="14"/>
      <c r="F361" s="14"/>
    </row>
    <row r="362" spans="2:6">
      <c r="D362" s="14"/>
      <c r="E362" s="14"/>
      <c r="F362" s="14"/>
    </row>
    <row r="363" spans="2:6">
      <c r="D363" s="14"/>
      <c r="E363" s="14"/>
      <c r="F363" s="14"/>
    </row>
    <row r="364" spans="2:6">
      <c r="D364" s="14"/>
      <c r="E364" s="14"/>
      <c r="F364" s="14"/>
    </row>
    <row r="365" spans="2:6">
      <c r="D365" s="14"/>
      <c r="E365" s="14"/>
      <c r="F365" s="14"/>
    </row>
    <row r="366" spans="2:6">
      <c r="D366" s="14"/>
      <c r="E366" s="14"/>
      <c r="F366" s="14"/>
    </row>
    <row r="367" spans="2:6">
      <c r="B367" s="14"/>
      <c r="D367" s="14"/>
      <c r="E367" s="14"/>
      <c r="F367" s="14"/>
    </row>
    <row r="368" spans="2:6">
      <c r="B368" s="14"/>
      <c r="D368" s="14"/>
      <c r="E368" s="14"/>
      <c r="F368" s="14"/>
    </row>
    <row r="369" spans="2:6">
      <c r="B369" s="17"/>
      <c r="D369" s="14"/>
      <c r="E369" s="14"/>
      <c r="F369" s="14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4" customWidth="1"/>
    <col min="2" max="2" width="48.28515625" style="13" bestFit="1" customWidth="1"/>
    <col min="3" max="5" width="10.7109375" style="13" customWidth="1"/>
    <col min="6" max="13" width="10.7109375" style="14" customWidth="1"/>
    <col min="14" max="14" width="14.7109375" style="14" customWidth="1"/>
    <col min="15" max="15" width="11.7109375" style="14" customWidth="1"/>
    <col min="16" max="16" width="14.7109375" style="14" customWidth="1"/>
    <col min="17" max="19" width="10.7109375" style="14" customWidth="1"/>
    <col min="20" max="20" width="7.5703125" style="14" customWidth="1"/>
    <col min="21" max="21" width="6.7109375" style="14" customWidth="1"/>
    <col min="22" max="22" width="7.7109375" style="14" customWidth="1"/>
    <col min="23" max="23" width="7.140625" style="14" customWidth="1"/>
    <col min="24" max="24" width="6" style="14" customWidth="1"/>
    <col min="25" max="25" width="7.85546875" style="14" customWidth="1"/>
    <col min="26" max="26" width="8.140625" style="14" customWidth="1"/>
    <col min="27" max="27" width="6.28515625" style="14" customWidth="1"/>
    <col min="28" max="28" width="8" style="14" customWidth="1"/>
    <col min="29" max="29" width="8.7109375" style="14" customWidth="1"/>
    <col min="30" max="30" width="10" style="14" customWidth="1"/>
    <col min="31" max="31" width="9.5703125" style="14" customWidth="1"/>
    <col min="32" max="32" width="6.140625" style="14" customWidth="1"/>
    <col min="33" max="34" width="5.7109375" style="14" customWidth="1"/>
    <col min="35" max="35" width="6.85546875" style="14" customWidth="1"/>
    <col min="36" max="36" width="6.42578125" style="14" customWidth="1"/>
    <col min="37" max="37" width="6.7109375" style="14" customWidth="1"/>
    <col min="38" max="38" width="7.28515625" style="14" customWidth="1"/>
    <col min="39" max="50" width="5.7109375" style="14" customWidth="1"/>
    <col min="51" max="16384" width="9.140625" style="14"/>
  </cols>
  <sheetData>
    <row r="1" spans="2:81">
      <c r="B1" s="2" t="s">
        <v>0</v>
      </c>
      <c r="C1" t="s">
        <v>195</v>
      </c>
    </row>
    <row r="2" spans="2:81">
      <c r="B2" s="2" t="s">
        <v>1</v>
      </c>
    </row>
    <row r="3" spans="2:81">
      <c r="B3" s="2" t="s">
        <v>2</v>
      </c>
      <c r="C3" t="s">
        <v>196</v>
      </c>
    </row>
    <row r="4" spans="2:81">
      <c r="B4" s="2" t="s">
        <v>3</v>
      </c>
    </row>
    <row r="6" spans="2:81" ht="26.25" customHeight="1">
      <c r="B6" s="111" t="s">
        <v>134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3"/>
    </row>
    <row r="7" spans="2:81" ht="26.25" customHeight="1">
      <c r="B7" s="111" t="s">
        <v>87</v>
      </c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3"/>
    </row>
    <row r="8" spans="2:81" s="17" customFormat="1" ht="63">
      <c r="B8" s="4" t="s">
        <v>94</v>
      </c>
      <c r="C8" s="26" t="s">
        <v>47</v>
      </c>
      <c r="D8" s="26" t="s">
        <v>135</v>
      </c>
      <c r="E8" s="26" t="s">
        <v>48</v>
      </c>
      <c r="F8" s="26" t="s">
        <v>82</v>
      </c>
      <c r="G8" s="26" t="s">
        <v>49</v>
      </c>
      <c r="H8" s="26" t="s">
        <v>50</v>
      </c>
      <c r="I8" s="26" t="s">
        <v>69</v>
      </c>
      <c r="J8" s="26" t="s">
        <v>70</v>
      </c>
      <c r="K8" s="26" t="s">
        <v>51</v>
      </c>
      <c r="L8" s="26" t="s">
        <v>52</v>
      </c>
      <c r="M8" s="27" t="s">
        <v>53</v>
      </c>
      <c r="N8" s="27" t="s">
        <v>185</v>
      </c>
      <c r="O8" s="26" t="s">
        <v>186</v>
      </c>
      <c r="P8" s="26" t="s">
        <v>5</v>
      </c>
      <c r="Q8" s="26" t="s">
        <v>71</v>
      </c>
      <c r="R8" s="26" t="s">
        <v>55</v>
      </c>
      <c r="S8" s="34" t="s">
        <v>181</v>
      </c>
      <c r="U8" s="14"/>
      <c r="BZ8" s="14"/>
    </row>
    <row r="9" spans="2:81" s="17" customFormat="1" ht="19.5" customHeight="1">
      <c r="B9" s="18"/>
      <c r="C9" s="29"/>
      <c r="D9" s="19"/>
      <c r="E9" s="19"/>
      <c r="F9" s="29"/>
      <c r="G9" s="29"/>
      <c r="H9" s="29"/>
      <c r="I9" s="29" t="s">
        <v>72</v>
      </c>
      <c r="J9" s="29" t="s">
        <v>73</v>
      </c>
      <c r="K9" s="29"/>
      <c r="L9" s="29" t="s">
        <v>7</v>
      </c>
      <c r="M9" s="29" t="s">
        <v>7</v>
      </c>
      <c r="N9" s="29" t="s">
        <v>182</v>
      </c>
      <c r="O9" s="29"/>
      <c r="P9" s="29" t="s">
        <v>6</v>
      </c>
      <c r="Q9" s="29" t="s">
        <v>7</v>
      </c>
      <c r="R9" s="29" t="s">
        <v>7</v>
      </c>
      <c r="S9" s="30" t="s">
        <v>7</v>
      </c>
      <c r="BZ9" s="14"/>
    </row>
    <row r="10" spans="2:81" s="21" customFormat="1" ht="18" customHeight="1">
      <c r="B10" s="20"/>
      <c r="C10" s="6" t="s">
        <v>8</v>
      </c>
      <c r="D10" s="6" t="s">
        <v>9</v>
      </c>
      <c r="E10" s="6" t="s">
        <v>57</v>
      </c>
      <c r="F10" s="6" t="s">
        <v>58</v>
      </c>
      <c r="G10" s="6" t="s">
        <v>59</v>
      </c>
      <c r="H10" s="6" t="s">
        <v>60</v>
      </c>
      <c r="I10" s="6" t="s">
        <v>61</v>
      </c>
      <c r="J10" s="6" t="s">
        <v>62</v>
      </c>
      <c r="K10" s="6" t="s">
        <v>63</v>
      </c>
      <c r="L10" s="6" t="s">
        <v>64</v>
      </c>
      <c r="M10" s="6" t="s">
        <v>74</v>
      </c>
      <c r="N10" s="6" t="s">
        <v>75</v>
      </c>
      <c r="O10" s="6" t="s">
        <v>76</v>
      </c>
      <c r="P10" s="6" t="s">
        <v>77</v>
      </c>
      <c r="Q10" s="6" t="s">
        <v>78</v>
      </c>
      <c r="R10" s="32" t="s">
        <v>83</v>
      </c>
      <c r="S10" s="32" t="s">
        <v>84</v>
      </c>
      <c r="T10" s="33"/>
      <c r="BZ10" s="14"/>
    </row>
    <row r="11" spans="2:81" s="21" customFormat="1" ht="18" customHeight="1">
      <c r="B11" s="22" t="s">
        <v>136</v>
      </c>
      <c r="C11" s="6"/>
      <c r="D11" s="6"/>
      <c r="E11" s="6"/>
      <c r="F11" s="6"/>
      <c r="G11" s="6"/>
      <c r="H11" s="6"/>
      <c r="I11" s="6"/>
      <c r="J11" s="73">
        <v>4.08</v>
      </c>
      <c r="K11" s="6"/>
      <c r="L11" s="6"/>
      <c r="M11" s="74">
        <v>3.6600000000000001E-2</v>
      </c>
      <c r="N11" s="73">
        <v>207995802.99000001</v>
      </c>
      <c r="O11" s="6"/>
      <c r="P11" s="73">
        <v>215249.44495516369</v>
      </c>
      <c r="Q11" s="6"/>
      <c r="R11" s="74">
        <v>1</v>
      </c>
      <c r="S11" s="74">
        <v>1.04E-2</v>
      </c>
      <c r="T11" s="33"/>
      <c r="BZ11" s="14"/>
      <c r="CC11" s="14"/>
    </row>
    <row r="12" spans="2:81">
      <c r="B12" s="77" t="s">
        <v>203</v>
      </c>
      <c r="C12" s="14"/>
      <c r="D12" s="14"/>
      <c r="E12" s="14"/>
      <c r="J12" s="79">
        <v>4.08</v>
      </c>
      <c r="M12" s="78">
        <v>3.6600000000000001E-2</v>
      </c>
      <c r="N12" s="79">
        <v>207995802.99000001</v>
      </c>
      <c r="P12" s="79">
        <v>215249.44495516369</v>
      </c>
      <c r="R12" s="78">
        <v>1</v>
      </c>
      <c r="S12" s="78">
        <v>1.04E-2</v>
      </c>
    </row>
    <row r="13" spans="2:81">
      <c r="B13" s="77" t="s">
        <v>3332</v>
      </c>
      <c r="C13" s="14"/>
      <c r="D13" s="14"/>
      <c r="E13" s="14"/>
      <c r="J13" s="79">
        <v>8.51</v>
      </c>
      <c r="M13" s="78">
        <v>1.9099999999999999E-2</v>
      </c>
      <c r="N13" s="79">
        <v>54955736.880000003</v>
      </c>
      <c r="P13" s="79">
        <v>63532.46103324568</v>
      </c>
      <c r="R13" s="78">
        <v>0.29520000000000002</v>
      </c>
      <c r="S13" s="78">
        <v>3.0999999999999999E-3</v>
      </c>
    </row>
    <row r="14" spans="2:81">
      <c r="B14" t="s">
        <v>3336</v>
      </c>
      <c r="C14" t="s">
        <v>3337</v>
      </c>
      <c r="D14" t="s">
        <v>121</v>
      </c>
      <c r="E14" t="s">
        <v>3338</v>
      </c>
      <c r="F14" t="s">
        <v>1074</v>
      </c>
      <c r="G14" t="s">
        <v>208</v>
      </c>
      <c r="H14" t="s">
        <v>209</v>
      </c>
      <c r="I14" t="s">
        <v>3339</v>
      </c>
      <c r="J14" s="75">
        <v>0.89</v>
      </c>
      <c r="K14" t="s">
        <v>100</v>
      </c>
      <c r="L14" s="76">
        <v>2.9499999999999998E-2</v>
      </c>
      <c r="M14" s="76">
        <v>1.5299999999999999E-2</v>
      </c>
      <c r="N14" s="75">
        <v>231798.18</v>
      </c>
      <c r="O14" s="75">
        <v>109.27</v>
      </c>
      <c r="P14" s="75">
        <v>253.285871286</v>
      </c>
      <c r="Q14" s="76">
        <v>1.15E-2</v>
      </c>
      <c r="R14" s="76">
        <v>1.1999999999999999E-3</v>
      </c>
      <c r="S14" s="76">
        <v>0</v>
      </c>
    </row>
    <row r="15" spans="2:81">
      <c r="B15" t="s">
        <v>3340</v>
      </c>
      <c r="C15" t="s">
        <v>3341</v>
      </c>
      <c r="D15" t="s">
        <v>121</v>
      </c>
      <c r="E15" t="s">
        <v>450</v>
      </c>
      <c r="F15" t="s">
        <v>451</v>
      </c>
      <c r="G15" t="s">
        <v>208</v>
      </c>
      <c r="H15" t="s">
        <v>209</v>
      </c>
      <c r="I15" t="s">
        <v>3342</v>
      </c>
      <c r="J15" s="75">
        <v>10.48</v>
      </c>
      <c r="K15" t="s">
        <v>100</v>
      </c>
      <c r="L15" s="76">
        <v>4.1000000000000002E-2</v>
      </c>
      <c r="M15" s="76">
        <v>2.06E-2</v>
      </c>
      <c r="N15" s="75">
        <v>28166671.5</v>
      </c>
      <c r="O15" s="75">
        <v>138.63999999999999</v>
      </c>
      <c r="P15" s="75">
        <v>39050.273367599999</v>
      </c>
      <c r="Q15" s="76">
        <v>7.4999999999999997E-3</v>
      </c>
      <c r="R15" s="76">
        <v>0.18140000000000001</v>
      </c>
      <c r="S15" s="76">
        <v>1.9E-3</v>
      </c>
    </row>
    <row r="16" spans="2:81">
      <c r="B16" t="s">
        <v>3343</v>
      </c>
      <c r="C16" t="s">
        <v>3344</v>
      </c>
      <c r="D16" t="s">
        <v>121</v>
      </c>
      <c r="E16" t="s">
        <v>3345</v>
      </c>
      <c r="F16" t="s">
        <v>1035</v>
      </c>
      <c r="G16" t="s">
        <v>414</v>
      </c>
      <c r="H16" t="s">
        <v>148</v>
      </c>
      <c r="I16" t="s">
        <v>3346</v>
      </c>
      <c r="J16" s="75">
        <v>5.74</v>
      </c>
      <c r="K16" t="s">
        <v>100</v>
      </c>
      <c r="L16" s="76">
        <v>2.1399999999999999E-2</v>
      </c>
      <c r="M16" s="76">
        <v>1.8700000000000001E-2</v>
      </c>
      <c r="N16" s="75">
        <v>3809823.02</v>
      </c>
      <c r="O16" s="75">
        <v>113.19</v>
      </c>
      <c r="P16" s="75">
        <v>4312.3386763380004</v>
      </c>
      <c r="Q16" s="76">
        <v>8.9999999999999993E-3</v>
      </c>
      <c r="R16" s="76">
        <v>0.02</v>
      </c>
      <c r="S16" s="76">
        <v>2.0000000000000001E-4</v>
      </c>
    </row>
    <row r="17" spans="2:19">
      <c r="B17" t="s">
        <v>3347</v>
      </c>
      <c r="C17" t="s">
        <v>3348</v>
      </c>
      <c r="D17" t="s">
        <v>121</v>
      </c>
      <c r="E17" t="s">
        <v>3349</v>
      </c>
      <c r="F17" t="s">
        <v>451</v>
      </c>
      <c r="G17" t="s">
        <v>414</v>
      </c>
      <c r="H17" t="s">
        <v>148</v>
      </c>
      <c r="I17" t="s">
        <v>300</v>
      </c>
      <c r="J17" s="75">
        <v>5.31</v>
      </c>
      <c r="K17" t="s">
        <v>100</v>
      </c>
      <c r="L17" s="76">
        <v>1.55E-2</v>
      </c>
      <c r="M17" s="76">
        <v>2.1999999999999999E-2</v>
      </c>
      <c r="N17" s="75">
        <v>8127891</v>
      </c>
      <c r="O17" s="75">
        <v>98.71</v>
      </c>
      <c r="P17" s="75">
        <v>8088.5905260999998</v>
      </c>
      <c r="Q17" s="76">
        <v>1.35E-2</v>
      </c>
      <c r="R17" s="76">
        <v>3.7600000000000001E-2</v>
      </c>
      <c r="S17" s="76">
        <v>4.0000000000000002E-4</v>
      </c>
    </row>
    <row r="18" spans="2:19">
      <c r="B18" t="s">
        <v>3350</v>
      </c>
      <c r="C18" t="s">
        <v>3351</v>
      </c>
      <c r="D18" t="s">
        <v>121</v>
      </c>
      <c r="E18" t="s">
        <v>3349</v>
      </c>
      <c r="F18" t="s">
        <v>451</v>
      </c>
      <c r="G18" t="s">
        <v>414</v>
      </c>
      <c r="H18" t="s">
        <v>148</v>
      </c>
      <c r="I18" t="s">
        <v>3352</v>
      </c>
      <c r="J18" s="75">
        <v>7.91</v>
      </c>
      <c r="K18" t="s">
        <v>100</v>
      </c>
      <c r="L18" s="76">
        <v>1.7500000000000002E-2</v>
      </c>
      <c r="M18" s="76">
        <v>2.2800000000000001E-2</v>
      </c>
      <c r="N18" s="75">
        <v>3000000</v>
      </c>
      <c r="O18" s="75">
        <v>97.96</v>
      </c>
      <c r="P18" s="75">
        <v>2966.0567799999999</v>
      </c>
      <c r="Q18" s="76">
        <v>7.4999999999999997E-3</v>
      </c>
      <c r="R18" s="76">
        <v>1.38E-2</v>
      </c>
      <c r="S18" s="76">
        <v>1E-4</v>
      </c>
    </row>
    <row r="19" spans="2:19">
      <c r="B19" t="s">
        <v>3353</v>
      </c>
      <c r="C19" t="s">
        <v>3354</v>
      </c>
      <c r="D19" t="s">
        <v>121</v>
      </c>
      <c r="E19" t="s">
        <v>3355</v>
      </c>
      <c r="F19" t="s">
        <v>486</v>
      </c>
      <c r="G19" t="s">
        <v>414</v>
      </c>
      <c r="H19" t="s">
        <v>148</v>
      </c>
      <c r="I19" t="s">
        <v>3356</v>
      </c>
      <c r="J19" s="75">
        <v>8.52</v>
      </c>
      <c r="K19" t="s">
        <v>100</v>
      </c>
      <c r="L19" s="76">
        <v>8.3000000000000001E-3</v>
      </c>
      <c r="M19" s="76">
        <v>0.02</v>
      </c>
      <c r="N19" s="75">
        <v>4519837</v>
      </c>
      <c r="O19" s="75">
        <v>97.54</v>
      </c>
      <c r="P19" s="75">
        <v>4428.9112598000002</v>
      </c>
      <c r="Q19" s="76">
        <v>1.29E-2</v>
      </c>
      <c r="R19" s="76">
        <v>2.06E-2</v>
      </c>
      <c r="S19" s="76">
        <v>2.0000000000000001E-4</v>
      </c>
    </row>
    <row r="20" spans="2:19">
      <c r="B20" t="s">
        <v>3357</v>
      </c>
      <c r="C20" t="s">
        <v>3358</v>
      </c>
      <c r="D20" t="s">
        <v>121</v>
      </c>
      <c r="E20" t="s">
        <v>411</v>
      </c>
      <c r="F20" t="s">
        <v>399</v>
      </c>
      <c r="G20" t="s">
        <v>499</v>
      </c>
      <c r="H20" t="s">
        <v>209</v>
      </c>
      <c r="I20" t="s">
        <v>3359</v>
      </c>
      <c r="J20" s="75">
        <v>0</v>
      </c>
      <c r="K20" t="s">
        <v>100</v>
      </c>
      <c r="L20" s="76">
        <v>6.6000000000000003E-2</v>
      </c>
      <c r="M20" s="76">
        <v>0</v>
      </c>
      <c r="N20" s="75">
        <v>500000</v>
      </c>
      <c r="O20" s="75">
        <v>154.28</v>
      </c>
      <c r="P20" s="75">
        <v>771.4</v>
      </c>
      <c r="Q20" s="76">
        <v>0</v>
      </c>
      <c r="R20" s="76">
        <v>3.5999999999999999E-3</v>
      </c>
      <c r="S20" s="76">
        <v>0</v>
      </c>
    </row>
    <row r="21" spans="2:19">
      <c r="B21" t="s">
        <v>3360</v>
      </c>
      <c r="C21" t="s">
        <v>3361</v>
      </c>
      <c r="D21" t="s">
        <v>121</v>
      </c>
      <c r="E21" t="s">
        <v>3362</v>
      </c>
      <c r="F21" t="s">
        <v>782</v>
      </c>
      <c r="G21" t="s">
        <v>660</v>
      </c>
      <c r="H21" t="s">
        <v>148</v>
      </c>
      <c r="I21" t="s">
        <v>3363</v>
      </c>
      <c r="J21" s="75">
        <v>1.53</v>
      </c>
      <c r="K21" t="s">
        <v>100</v>
      </c>
      <c r="L21" s="76">
        <v>2.5000000000000001E-2</v>
      </c>
      <c r="M21" s="76">
        <v>2.9000000000000001E-2</v>
      </c>
      <c r="N21" s="75">
        <v>517507.64</v>
      </c>
      <c r="O21" s="75">
        <v>107.25</v>
      </c>
      <c r="P21" s="75">
        <v>555.02694389999999</v>
      </c>
      <c r="Q21" s="76">
        <v>8.3000000000000001E-3</v>
      </c>
      <c r="R21" s="76">
        <v>2.5999999999999999E-3</v>
      </c>
      <c r="S21" s="76">
        <v>0</v>
      </c>
    </row>
    <row r="22" spans="2:19">
      <c r="B22" t="s">
        <v>3364</v>
      </c>
      <c r="C22" t="s">
        <v>3365</v>
      </c>
      <c r="D22" t="s">
        <v>121</v>
      </c>
      <c r="E22" t="s">
        <v>781</v>
      </c>
      <c r="F22" t="s">
        <v>782</v>
      </c>
      <c r="G22" t="s">
        <v>737</v>
      </c>
      <c r="H22" t="s">
        <v>148</v>
      </c>
      <c r="I22" t="s">
        <v>3366</v>
      </c>
      <c r="J22" s="75">
        <v>0.5</v>
      </c>
      <c r="K22" t="s">
        <v>100</v>
      </c>
      <c r="L22" s="76">
        <v>3.15E-2</v>
      </c>
      <c r="M22" s="76">
        <v>-8.2000000000000007E-3</v>
      </c>
      <c r="N22" s="75">
        <v>1379240.58</v>
      </c>
      <c r="O22" s="75">
        <v>111.24</v>
      </c>
      <c r="P22" s="75">
        <v>3106.5775611919998</v>
      </c>
      <c r="Q22" s="76">
        <v>2.4E-2</v>
      </c>
      <c r="R22" s="76">
        <v>1.44E-2</v>
      </c>
      <c r="S22" s="76">
        <v>2.0000000000000001E-4</v>
      </c>
    </row>
    <row r="23" spans="2:19">
      <c r="B23" t="s">
        <v>3367</v>
      </c>
      <c r="C23" t="s">
        <v>3368</v>
      </c>
      <c r="D23" t="s">
        <v>121</v>
      </c>
      <c r="E23" t="s">
        <v>3369</v>
      </c>
      <c r="F23" t="s">
        <v>464</v>
      </c>
      <c r="G23" t="s">
        <v>249</v>
      </c>
      <c r="H23" t="s">
        <v>916</v>
      </c>
      <c r="I23" t="s">
        <v>3370</v>
      </c>
      <c r="J23" s="75">
        <v>0</v>
      </c>
      <c r="K23" t="s">
        <v>100</v>
      </c>
      <c r="L23" s="76">
        <v>0.08</v>
      </c>
      <c r="M23" s="76">
        <v>0</v>
      </c>
      <c r="N23" s="75">
        <v>2815079.1</v>
      </c>
      <c r="O23" s="75">
        <v>9.9999999999999995E-7</v>
      </c>
      <c r="P23" s="75">
        <v>2.8150791E-5</v>
      </c>
      <c r="Q23" s="76">
        <v>2.5000000000000001E-2</v>
      </c>
      <c r="R23" s="76">
        <v>0</v>
      </c>
      <c r="S23" s="76">
        <v>0</v>
      </c>
    </row>
    <row r="24" spans="2:19">
      <c r="B24" t="s">
        <v>3371</v>
      </c>
      <c r="C24" t="s">
        <v>3372</v>
      </c>
      <c r="D24" t="s">
        <v>121</v>
      </c>
      <c r="E24" t="s">
        <v>3373</v>
      </c>
      <c r="F24" t="s">
        <v>746</v>
      </c>
      <c r="G24" t="s">
        <v>249</v>
      </c>
      <c r="H24" t="s">
        <v>916</v>
      </c>
      <c r="I24" t="s">
        <v>3374</v>
      </c>
      <c r="J24" s="75">
        <v>0</v>
      </c>
      <c r="K24" t="s">
        <v>100</v>
      </c>
      <c r="L24" s="76">
        <v>7.4499999999999997E-2</v>
      </c>
      <c r="M24" s="76">
        <v>0</v>
      </c>
      <c r="N24" s="75">
        <v>608840</v>
      </c>
      <c r="O24" s="75">
        <v>9.9999999999999995E-7</v>
      </c>
      <c r="P24" s="75">
        <v>6.0884E-6</v>
      </c>
      <c r="Q24" s="76">
        <v>1.2500000000000001E-2</v>
      </c>
      <c r="R24" s="76">
        <v>0</v>
      </c>
      <c r="S24" s="76">
        <v>0</v>
      </c>
    </row>
    <row r="25" spans="2:19">
      <c r="B25" t="s">
        <v>3375</v>
      </c>
      <c r="C25" t="s">
        <v>3376</v>
      </c>
      <c r="D25" t="s">
        <v>121</v>
      </c>
      <c r="E25" t="s">
        <v>3373</v>
      </c>
      <c r="F25" t="s">
        <v>746</v>
      </c>
      <c r="G25" t="s">
        <v>249</v>
      </c>
      <c r="H25" t="s">
        <v>916</v>
      </c>
      <c r="I25" t="s">
        <v>3377</v>
      </c>
      <c r="J25" s="75">
        <v>0</v>
      </c>
      <c r="K25" t="s">
        <v>100</v>
      </c>
      <c r="L25" s="76">
        <v>7.4999999999999997E-2</v>
      </c>
      <c r="M25" s="76">
        <v>0</v>
      </c>
      <c r="N25" s="75">
        <v>475854.14</v>
      </c>
      <c r="O25" s="75">
        <v>9.9999999999999995E-7</v>
      </c>
      <c r="P25" s="75">
        <v>4.7585413999999997E-6</v>
      </c>
      <c r="Q25" s="76">
        <v>8.3000000000000001E-3</v>
      </c>
      <c r="R25" s="76">
        <v>0</v>
      </c>
      <c r="S25" s="76">
        <v>0</v>
      </c>
    </row>
    <row r="26" spans="2:19">
      <c r="B26" t="s">
        <v>3378</v>
      </c>
      <c r="C26" t="s">
        <v>3379</v>
      </c>
      <c r="D26" t="s">
        <v>121</v>
      </c>
      <c r="E26" t="s">
        <v>3373</v>
      </c>
      <c r="F26" t="s">
        <v>746</v>
      </c>
      <c r="G26" t="s">
        <v>249</v>
      </c>
      <c r="H26" t="s">
        <v>916</v>
      </c>
      <c r="J26" s="75">
        <v>0</v>
      </c>
      <c r="K26" t="s">
        <v>100</v>
      </c>
      <c r="L26" s="76">
        <v>7.4999999999999997E-2</v>
      </c>
      <c r="M26" s="76">
        <v>0</v>
      </c>
      <c r="N26" s="75">
        <v>158617.87</v>
      </c>
      <c r="O26" s="75">
        <v>9.9999999999999995E-7</v>
      </c>
      <c r="P26" s="75">
        <v>1.5861787E-6</v>
      </c>
      <c r="Q26" s="76">
        <v>0</v>
      </c>
      <c r="R26" s="76">
        <v>0</v>
      </c>
      <c r="S26" s="76">
        <v>0</v>
      </c>
    </row>
    <row r="27" spans="2:19">
      <c r="B27" t="s">
        <v>3380</v>
      </c>
      <c r="C27" t="s">
        <v>3381</v>
      </c>
      <c r="D27" t="s">
        <v>121</v>
      </c>
      <c r="E27" t="s">
        <v>3382</v>
      </c>
      <c r="F27" t="s">
        <v>464</v>
      </c>
      <c r="G27" t="s">
        <v>249</v>
      </c>
      <c r="H27" t="s">
        <v>916</v>
      </c>
      <c r="I27" t="s">
        <v>3366</v>
      </c>
      <c r="J27" s="75">
        <v>0</v>
      </c>
      <c r="K27" t="s">
        <v>100</v>
      </c>
      <c r="L27" s="76">
        <v>6.4000000000000001E-2</v>
      </c>
      <c r="M27" s="76">
        <v>0</v>
      </c>
      <c r="N27" s="75">
        <v>600000</v>
      </c>
      <c r="O27" s="75">
        <v>9.9999999999999995E-7</v>
      </c>
      <c r="P27" s="75">
        <v>6.0000000000000002E-6</v>
      </c>
      <c r="Q27" s="76">
        <v>4.0000000000000001E-3</v>
      </c>
      <c r="R27" s="76">
        <v>0</v>
      </c>
      <c r="S27" s="76">
        <v>0</v>
      </c>
    </row>
    <row r="28" spans="2:19">
      <c r="B28" t="s">
        <v>3383</v>
      </c>
      <c r="C28" t="s">
        <v>3384</v>
      </c>
      <c r="D28" t="s">
        <v>121</v>
      </c>
      <c r="E28" t="s">
        <v>3385</v>
      </c>
      <c r="F28" t="s">
        <v>451</v>
      </c>
      <c r="G28" t="s">
        <v>249</v>
      </c>
      <c r="H28" t="s">
        <v>916</v>
      </c>
      <c r="I28" t="s">
        <v>3366</v>
      </c>
      <c r="J28" s="75">
        <v>0</v>
      </c>
      <c r="K28" t="s">
        <v>100</v>
      </c>
      <c r="L28" s="76">
        <v>7.3999999999999996E-2</v>
      </c>
      <c r="M28" s="76">
        <v>0</v>
      </c>
      <c r="N28" s="75">
        <v>44576.85</v>
      </c>
      <c r="O28" s="75">
        <v>9.9999999999999995E-7</v>
      </c>
      <c r="P28" s="75">
        <v>4.4576850000000001E-7</v>
      </c>
      <c r="Q28" s="76">
        <v>0</v>
      </c>
      <c r="R28" s="76">
        <v>0</v>
      </c>
      <c r="S28" s="76">
        <v>0</v>
      </c>
    </row>
    <row r="29" spans="2:19">
      <c r="B29" s="77" t="s">
        <v>3333</v>
      </c>
      <c r="C29" s="14"/>
      <c r="D29" s="14"/>
      <c r="E29" s="14"/>
      <c r="J29" s="79">
        <v>2.23</v>
      </c>
      <c r="M29" s="78">
        <v>4.3900000000000002E-2</v>
      </c>
      <c r="N29" s="79">
        <v>153040066.11000001</v>
      </c>
      <c r="P29" s="79">
        <v>151716.983921918</v>
      </c>
      <c r="R29" s="78">
        <v>0.70479999999999998</v>
      </c>
      <c r="S29" s="78">
        <v>7.4000000000000003E-3</v>
      </c>
    </row>
    <row r="30" spans="2:19">
      <c r="B30" t="s">
        <v>3386</v>
      </c>
      <c r="C30" t="s">
        <v>3387</v>
      </c>
      <c r="D30" t="s">
        <v>121</v>
      </c>
      <c r="E30" t="s">
        <v>3345</v>
      </c>
      <c r="F30" t="s">
        <v>1035</v>
      </c>
      <c r="G30" t="s">
        <v>414</v>
      </c>
      <c r="H30" t="s">
        <v>148</v>
      </c>
      <c r="I30" t="s">
        <v>3346</v>
      </c>
      <c r="J30" s="75">
        <v>5.25</v>
      </c>
      <c r="K30" t="s">
        <v>100</v>
      </c>
      <c r="L30" s="76">
        <v>3.7400000000000003E-2</v>
      </c>
      <c r="M30" s="76">
        <v>4.82E-2</v>
      </c>
      <c r="N30" s="75">
        <v>9773173.3599999994</v>
      </c>
      <c r="O30" s="75">
        <v>95.85</v>
      </c>
      <c r="P30" s="75">
        <v>9367.5866655600003</v>
      </c>
      <c r="Q30" s="76">
        <v>1.44E-2</v>
      </c>
      <c r="R30" s="76">
        <v>4.3499999999999997E-2</v>
      </c>
      <c r="S30" s="76">
        <v>5.0000000000000001E-4</v>
      </c>
    </row>
    <row r="31" spans="2:19">
      <c r="B31" t="s">
        <v>3388</v>
      </c>
      <c r="C31" t="s">
        <v>3389</v>
      </c>
      <c r="D31" t="s">
        <v>121</v>
      </c>
      <c r="E31" t="s">
        <v>3345</v>
      </c>
      <c r="F31" t="s">
        <v>1035</v>
      </c>
      <c r="G31" t="s">
        <v>414</v>
      </c>
      <c r="H31" t="s">
        <v>148</v>
      </c>
      <c r="I31" t="s">
        <v>3346</v>
      </c>
      <c r="J31" s="75">
        <v>1.63</v>
      </c>
      <c r="K31" t="s">
        <v>100</v>
      </c>
      <c r="L31" s="76">
        <v>2.5000000000000001E-2</v>
      </c>
      <c r="M31" s="76">
        <v>4.3799999999999999E-2</v>
      </c>
      <c r="N31" s="75">
        <v>10478899.460000001</v>
      </c>
      <c r="O31" s="75">
        <v>97.83</v>
      </c>
      <c r="P31" s="75">
        <v>10251.507341717999</v>
      </c>
      <c r="Q31" s="76">
        <v>1.9300000000000001E-2</v>
      </c>
      <c r="R31" s="76">
        <v>4.7600000000000003E-2</v>
      </c>
      <c r="S31" s="76">
        <v>5.0000000000000001E-4</v>
      </c>
    </row>
    <row r="32" spans="2:19">
      <c r="B32" t="s">
        <v>3390</v>
      </c>
      <c r="C32" t="s">
        <v>3391</v>
      </c>
      <c r="D32" t="s">
        <v>121</v>
      </c>
      <c r="E32" t="s">
        <v>3392</v>
      </c>
      <c r="F32" t="s">
        <v>464</v>
      </c>
      <c r="G32" t="s">
        <v>1059</v>
      </c>
      <c r="H32" t="s">
        <v>148</v>
      </c>
      <c r="I32" t="s">
        <v>3393</v>
      </c>
      <c r="J32" s="75">
        <v>2.97</v>
      </c>
      <c r="K32" t="s">
        <v>100</v>
      </c>
      <c r="L32" s="76">
        <v>3.1E-2</v>
      </c>
      <c r="M32" s="76">
        <v>4.5499999999999999E-2</v>
      </c>
      <c r="N32" s="75">
        <v>12916866.699999999</v>
      </c>
      <c r="O32" s="75">
        <v>96.03</v>
      </c>
      <c r="P32" s="75">
        <v>12504.17280201</v>
      </c>
      <c r="Q32" s="76">
        <v>1.7000000000000001E-2</v>
      </c>
      <c r="R32" s="76">
        <v>5.8099999999999999E-2</v>
      </c>
      <c r="S32" s="76">
        <v>5.9999999999999995E-4</v>
      </c>
    </row>
    <row r="33" spans="2:19">
      <c r="B33" t="s">
        <v>3394</v>
      </c>
      <c r="C33" t="s">
        <v>3395</v>
      </c>
      <c r="D33" t="s">
        <v>121</v>
      </c>
      <c r="E33" t="s">
        <v>534</v>
      </c>
      <c r="F33" t="s">
        <v>464</v>
      </c>
      <c r="G33" t="s">
        <v>524</v>
      </c>
      <c r="H33" t="s">
        <v>209</v>
      </c>
      <c r="I33" t="s">
        <v>3396</v>
      </c>
      <c r="K33" t="s">
        <v>100</v>
      </c>
      <c r="L33" s="76">
        <v>3.7499999999999999E-2</v>
      </c>
      <c r="M33" s="76">
        <v>0</v>
      </c>
      <c r="N33" s="75">
        <v>800000</v>
      </c>
      <c r="O33" s="75">
        <v>100.05</v>
      </c>
      <c r="P33" s="75">
        <v>800.4</v>
      </c>
      <c r="Q33" s="76">
        <v>0</v>
      </c>
      <c r="R33" s="76">
        <v>3.7000000000000002E-3</v>
      </c>
      <c r="S33" s="76">
        <v>0</v>
      </c>
    </row>
    <row r="34" spans="2:19">
      <c r="B34" t="s">
        <v>3397</v>
      </c>
      <c r="C34" t="s">
        <v>3398</v>
      </c>
      <c r="D34" t="s">
        <v>121</v>
      </c>
      <c r="E34" t="s">
        <v>2036</v>
      </c>
      <c r="F34" t="s">
        <v>920</v>
      </c>
      <c r="G34" t="s">
        <v>641</v>
      </c>
      <c r="H34" t="s">
        <v>209</v>
      </c>
      <c r="I34" t="s">
        <v>3399</v>
      </c>
      <c r="J34" s="75">
        <v>3.89</v>
      </c>
      <c r="K34" t="s">
        <v>100</v>
      </c>
      <c r="L34" s="76">
        <v>3.3500000000000002E-2</v>
      </c>
      <c r="M34" s="76">
        <v>6.4299999999999996E-2</v>
      </c>
      <c r="N34" s="75">
        <v>21378018.600000001</v>
      </c>
      <c r="O34" s="75">
        <v>89.17</v>
      </c>
      <c r="P34" s="75">
        <v>19062.779185619998</v>
      </c>
      <c r="Q34" s="76">
        <v>2.3800000000000002E-2</v>
      </c>
      <c r="R34" s="76">
        <v>8.8599999999999998E-2</v>
      </c>
      <c r="S34" s="76">
        <v>8.9999999999999998E-4</v>
      </c>
    </row>
    <row r="35" spans="2:19">
      <c r="B35" t="s">
        <v>3400</v>
      </c>
      <c r="C35" t="s">
        <v>3401</v>
      </c>
      <c r="D35" t="s">
        <v>121</v>
      </c>
      <c r="E35" t="s">
        <v>1137</v>
      </c>
      <c r="F35" t="s">
        <v>1074</v>
      </c>
      <c r="G35" t="s">
        <v>660</v>
      </c>
      <c r="H35" t="s">
        <v>148</v>
      </c>
      <c r="I35" t="s">
        <v>1838</v>
      </c>
      <c r="K35" t="s">
        <v>100</v>
      </c>
      <c r="L35" s="76">
        <v>4.1500000000000002E-2</v>
      </c>
      <c r="M35" s="76">
        <v>0</v>
      </c>
      <c r="N35" s="75">
        <v>5000000</v>
      </c>
      <c r="O35" s="75">
        <v>100.41</v>
      </c>
      <c r="P35" s="75">
        <v>5020.5</v>
      </c>
      <c r="Q35" s="76">
        <v>0</v>
      </c>
      <c r="R35" s="76">
        <v>2.3300000000000001E-2</v>
      </c>
      <c r="S35" s="76">
        <v>2.0000000000000001E-4</v>
      </c>
    </row>
    <row r="36" spans="2:19">
      <c r="B36" t="s">
        <v>3402</v>
      </c>
      <c r="C36" t="s">
        <v>3403</v>
      </c>
      <c r="D36" t="s">
        <v>121</v>
      </c>
      <c r="E36" t="s">
        <v>3404</v>
      </c>
      <c r="F36" t="s">
        <v>464</v>
      </c>
      <c r="G36" t="s">
        <v>741</v>
      </c>
      <c r="H36" t="s">
        <v>209</v>
      </c>
      <c r="I36" t="s">
        <v>3405</v>
      </c>
      <c r="J36" s="75">
        <v>1.9</v>
      </c>
      <c r="K36" t="s">
        <v>100</v>
      </c>
      <c r="L36" s="76">
        <v>3.5499999999999997E-2</v>
      </c>
      <c r="M36" s="76">
        <v>4.1599999999999998E-2</v>
      </c>
      <c r="N36" s="75">
        <v>6741000.0099999998</v>
      </c>
      <c r="O36" s="75">
        <v>98.93</v>
      </c>
      <c r="P36" s="75">
        <v>7115.2218098929998</v>
      </c>
      <c r="Q36" s="76">
        <v>2.5100000000000001E-2</v>
      </c>
      <c r="R36" s="76">
        <v>3.3099999999999997E-2</v>
      </c>
      <c r="S36" s="76">
        <v>2.9999999999999997E-4</v>
      </c>
    </row>
    <row r="37" spans="2:19">
      <c r="B37" t="s">
        <v>3406</v>
      </c>
      <c r="C37" t="s">
        <v>3407</v>
      </c>
      <c r="D37" t="s">
        <v>121</v>
      </c>
      <c r="E37" t="s">
        <v>3408</v>
      </c>
      <c r="F37" t="s">
        <v>746</v>
      </c>
      <c r="G37" t="s">
        <v>737</v>
      </c>
      <c r="H37" t="s">
        <v>148</v>
      </c>
      <c r="I37" t="s">
        <v>3409</v>
      </c>
      <c r="J37" s="75">
        <v>2.42</v>
      </c>
      <c r="K37" t="s">
        <v>100</v>
      </c>
      <c r="L37" s="76">
        <v>2.1000000000000001E-2</v>
      </c>
      <c r="M37" s="76">
        <v>5.4800000000000001E-2</v>
      </c>
      <c r="N37" s="75">
        <v>4285715</v>
      </c>
      <c r="O37" s="75">
        <v>93.97</v>
      </c>
      <c r="P37" s="75">
        <v>4027.2863855000001</v>
      </c>
      <c r="Q37" s="76">
        <v>4.1700000000000001E-2</v>
      </c>
      <c r="R37" s="76">
        <v>1.8700000000000001E-2</v>
      </c>
      <c r="S37" s="76">
        <v>2.0000000000000001E-4</v>
      </c>
    </row>
    <row r="38" spans="2:19">
      <c r="B38" t="s">
        <v>3410</v>
      </c>
      <c r="C38" t="s">
        <v>3411</v>
      </c>
      <c r="D38" t="s">
        <v>121</v>
      </c>
      <c r="E38" t="s">
        <v>1454</v>
      </c>
      <c r="F38" t="s">
        <v>782</v>
      </c>
      <c r="G38" t="s">
        <v>741</v>
      </c>
      <c r="H38" t="s">
        <v>209</v>
      </c>
      <c r="I38" t="s">
        <v>3412</v>
      </c>
      <c r="K38" t="s">
        <v>100</v>
      </c>
      <c r="L38" s="76">
        <v>4.3499999999999997E-2</v>
      </c>
      <c r="M38" s="76">
        <v>0</v>
      </c>
      <c r="N38" s="75">
        <v>5000000</v>
      </c>
      <c r="O38" s="75">
        <v>100.19</v>
      </c>
      <c r="P38" s="75">
        <v>5009.5</v>
      </c>
      <c r="Q38" s="76">
        <v>0</v>
      </c>
      <c r="R38" s="76">
        <v>2.3300000000000001E-2</v>
      </c>
      <c r="S38" s="76">
        <v>2.0000000000000001E-4</v>
      </c>
    </row>
    <row r="39" spans="2:19">
      <c r="B39" t="s">
        <v>3413</v>
      </c>
      <c r="C39" t="s">
        <v>3414</v>
      </c>
      <c r="D39" t="s">
        <v>121</v>
      </c>
      <c r="E39" t="s">
        <v>3415</v>
      </c>
      <c r="F39" t="s">
        <v>1074</v>
      </c>
      <c r="G39" t="s">
        <v>805</v>
      </c>
      <c r="H39" t="s">
        <v>148</v>
      </c>
      <c r="I39" t="s">
        <v>3416</v>
      </c>
      <c r="J39" s="75">
        <v>0.78</v>
      </c>
      <c r="K39" t="s">
        <v>100</v>
      </c>
      <c r="L39" s="76">
        <v>3.4200000000000001E-2</v>
      </c>
      <c r="M39" s="76">
        <v>5.3900000000000003E-2</v>
      </c>
      <c r="N39" s="75">
        <v>18329.599999999999</v>
      </c>
      <c r="O39" s="75">
        <v>99.27</v>
      </c>
      <c r="P39" s="75">
        <v>18.19579392</v>
      </c>
      <c r="Q39" s="76">
        <v>5.0000000000000001E-4</v>
      </c>
      <c r="R39" s="76">
        <v>1E-4</v>
      </c>
      <c r="S39" s="76">
        <v>0</v>
      </c>
    </row>
    <row r="40" spans="2:19">
      <c r="B40" t="s">
        <v>3417</v>
      </c>
      <c r="C40" t="s">
        <v>3418</v>
      </c>
      <c r="D40" t="s">
        <v>121</v>
      </c>
      <c r="E40" t="s">
        <v>3419</v>
      </c>
      <c r="F40" t="s">
        <v>674</v>
      </c>
      <c r="G40" t="s">
        <v>805</v>
      </c>
      <c r="H40" t="s">
        <v>148</v>
      </c>
      <c r="I40" t="s">
        <v>3420</v>
      </c>
      <c r="J40" s="75">
        <v>1.92</v>
      </c>
      <c r="K40" t="s">
        <v>100</v>
      </c>
      <c r="L40" s="76">
        <v>4.1000000000000002E-2</v>
      </c>
      <c r="M40" s="76">
        <v>5.8799999999999998E-2</v>
      </c>
      <c r="N40" s="75">
        <v>12935939.119999999</v>
      </c>
      <c r="O40" s="75">
        <v>97.98</v>
      </c>
      <c r="P40" s="75">
        <v>12674.633149776</v>
      </c>
      <c r="Q40" s="76">
        <v>1.84E-2</v>
      </c>
      <c r="R40" s="76">
        <v>5.8900000000000001E-2</v>
      </c>
      <c r="S40" s="76">
        <v>5.9999999999999995E-4</v>
      </c>
    </row>
    <row r="41" spans="2:19">
      <c r="B41" t="s">
        <v>3421</v>
      </c>
      <c r="C41" t="s">
        <v>3422</v>
      </c>
      <c r="D41" t="s">
        <v>121</v>
      </c>
      <c r="E41" t="s">
        <v>3423</v>
      </c>
      <c r="F41" t="s">
        <v>746</v>
      </c>
      <c r="G41" t="s">
        <v>805</v>
      </c>
      <c r="H41" t="s">
        <v>148</v>
      </c>
      <c r="I41" t="s">
        <v>3424</v>
      </c>
      <c r="J41" s="75">
        <v>3.22</v>
      </c>
      <c r="K41" t="s">
        <v>100</v>
      </c>
      <c r="L41" s="76">
        <v>4.5999999999999999E-2</v>
      </c>
      <c r="M41" s="76">
        <v>5.8700000000000002E-2</v>
      </c>
      <c r="N41" s="75">
        <v>2489073.17</v>
      </c>
      <c r="O41" s="75">
        <v>96.32</v>
      </c>
      <c r="P41" s="75">
        <v>2454.7239573440002</v>
      </c>
      <c r="Q41" s="76">
        <v>4.8999999999999998E-3</v>
      </c>
      <c r="R41" s="76">
        <v>1.14E-2</v>
      </c>
      <c r="S41" s="76">
        <v>1E-4</v>
      </c>
    </row>
    <row r="42" spans="2:19">
      <c r="B42" t="s">
        <v>3425</v>
      </c>
      <c r="C42" t="s">
        <v>3426</v>
      </c>
      <c r="D42" t="s">
        <v>121</v>
      </c>
      <c r="E42" t="s">
        <v>3427</v>
      </c>
      <c r="F42" t="s">
        <v>746</v>
      </c>
      <c r="G42" t="s">
        <v>814</v>
      </c>
      <c r="H42" t="s">
        <v>209</v>
      </c>
      <c r="I42" t="s">
        <v>670</v>
      </c>
      <c r="J42" s="75">
        <v>3.28</v>
      </c>
      <c r="K42" t="s">
        <v>100</v>
      </c>
      <c r="L42" s="76">
        <v>2.86E-2</v>
      </c>
      <c r="M42" s="76">
        <v>5.1299999999999998E-2</v>
      </c>
      <c r="N42" s="75">
        <v>4285714.5</v>
      </c>
      <c r="O42" s="75">
        <v>93</v>
      </c>
      <c r="P42" s="75">
        <v>4861.413485</v>
      </c>
      <c r="Q42" s="76">
        <v>3.1199999999999999E-2</v>
      </c>
      <c r="R42" s="76">
        <v>2.2599999999999999E-2</v>
      </c>
      <c r="S42" s="76">
        <v>2.0000000000000001E-4</v>
      </c>
    </row>
    <row r="43" spans="2:19">
      <c r="B43" t="s">
        <v>3428</v>
      </c>
      <c r="C43" t="s">
        <v>3429</v>
      </c>
      <c r="D43" t="s">
        <v>121</v>
      </c>
      <c r="E43" t="s">
        <v>3430</v>
      </c>
      <c r="F43" t="s">
        <v>746</v>
      </c>
      <c r="G43" t="s">
        <v>805</v>
      </c>
      <c r="H43" t="s">
        <v>148</v>
      </c>
      <c r="I43" t="s">
        <v>3431</v>
      </c>
      <c r="J43" s="75">
        <v>3.2</v>
      </c>
      <c r="K43" t="s">
        <v>100</v>
      </c>
      <c r="L43" s="76">
        <v>4.4699999999999997E-2</v>
      </c>
      <c r="M43" s="76">
        <v>6.6699999999999995E-2</v>
      </c>
      <c r="N43" s="75">
        <v>16833141.989999998</v>
      </c>
      <c r="O43" s="75">
        <v>93.63</v>
      </c>
      <c r="P43" s="75">
        <v>17093.166935237001</v>
      </c>
      <c r="Q43" s="76">
        <v>3.1E-2</v>
      </c>
      <c r="R43" s="76">
        <v>7.9399999999999998E-2</v>
      </c>
      <c r="S43" s="76">
        <v>8.0000000000000004E-4</v>
      </c>
    </row>
    <row r="44" spans="2:19">
      <c r="B44" t="s">
        <v>3432</v>
      </c>
      <c r="C44" t="s">
        <v>3433</v>
      </c>
      <c r="D44" t="s">
        <v>121</v>
      </c>
      <c r="E44" t="s">
        <v>3434</v>
      </c>
      <c r="F44" t="s">
        <v>689</v>
      </c>
      <c r="G44" t="s">
        <v>881</v>
      </c>
      <c r="H44" t="s">
        <v>148</v>
      </c>
      <c r="I44" t="s">
        <v>3435</v>
      </c>
      <c r="J44" s="75">
        <v>2.77</v>
      </c>
      <c r="K44" t="s">
        <v>100</v>
      </c>
      <c r="L44" s="76">
        <v>4.2999999999999997E-2</v>
      </c>
      <c r="M44" s="76">
        <v>5.4699999999999999E-2</v>
      </c>
      <c r="N44" s="75">
        <v>9200000</v>
      </c>
      <c r="O44" s="75">
        <v>97.06</v>
      </c>
      <c r="P44" s="75">
        <v>10302.045</v>
      </c>
      <c r="Q44" s="76">
        <v>5.6300000000000003E-2</v>
      </c>
      <c r="R44" s="76">
        <v>4.7899999999999998E-2</v>
      </c>
      <c r="S44" s="76">
        <v>5.0000000000000001E-4</v>
      </c>
    </row>
    <row r="45" spans="2:19">
      <c r="B45" t="s">
        <v>3436</v>
      </c>
      <c r="C45" t="s">
        <v>3437</v>
      </c>
      <c r="D45" t="s">
        <v>121</v>
      </c>
      <c r="E45" t="s">
        <v>3438</v>
      </c>
      <c r="F45" t="s">
        <v>736</v>
      </c>
      <c r="G45" t="s">
        <v>249</v>
      </c>
      <c r="H45" t="s">
        <v>916</v>
      </c>
      <c r="I45" t="s">
        <v>3439</v>
      </c>
      <c r="J45" s="75">
        <v>0</v>
      </c>
      <c r="K45" t="s">
        <v>100</v>
      </c>
      <c r="L45" s="76">
        <v>8.6499999999999994E-2</v>
      </c>
      <c r="M45" s="76">
        <v>0</v>
      </c>
      <c r="N45" s="75">
        <v>54194.6</v>
      </c>
      <c r="O45" s="75">
        <v>51.29</v>
      </c>
      <c r="P45" s="75">
        <v>27.796410340000001</v>
      </c>
      <c r="Q45" s="76">
        <v>2E-3</v>
      </c>
      <c r="R45" s="76">
        <v>1E-4</v>
      </c>
      <c r="S45" s="76">
        <v>0</v>
      </c>
    </row>
    <row r="46" spans="2:19">
      <c r="B46" t="s">
        <v>3440</v>
      </c>
      <c r="C46" t="s">
        <v>3441</v>
      </c>
      <c r="D46" t="s">
        <v>121</v>
      </c>
      <c r="E46" t="s">
        <v>850</v>
      </c>
      <c r="F46" t="s">
        <v>736</v>
      </c>
      <c r="G46" t="s">
        <v>249</v>
      </c>
      <c r="H46" t="s">
        <v>916</v>
      </c>
      <c r="I46" t="s">
        <v>3442</v>
      </c>
      <c r="K46" t="s">
        <v>100</v>
      </c>
      <c r="L46" s="76">
        <v>4.5999999999999999E-2</v>
      </c>
      <c r="M46" s="76">
        <v>0</v>
      </c>
      <c r="N46" s="75">
        <v>10000000</v>
      </c>
      <c r="O46" s="75">
        <v>102.74</v>
      </c>
      <c r="P46" s="75">
        <v>10274</v>
      </c>
      <c r="Q46" s="76">
        <v>0</v>
      </c>
      <c r="R46" s="76">
        <v>4.7699999999999999E-2</v>
      </c>
      <c r="S46" s="76">
        <v>5.0000000000000001E-4</v>
      </c>
    </row>
    <row r="47" spans="2:19">
      <c r="B47" t="s">
        <v>3443</v>
      </c>
      <c r="C47" t="s">
        <v>3444</v>
      </c>
      <c r="D47" t="s">
        <v>121</v>
      </c>
      <c r="E47" t="s">
        <v>1454</v>
      </c>
      <c r="F47" t="s">
        <v>782</v>
      </c>
      <c r="G47" t="s">
        <v>249</v>
      </c>
      <c r="H47" t="s">
        <v>916</v>
      </c>
      <c r="I47" t="s">
        <v>3445</v>
      </c>
      <c r="K47" t="s">
        <v>100</v>
      </c>
      <c r="L47" s="76">
        <v>4.4499999999999998E-2</v>
      </c>
      <c r="M47" s="76">
        <v>0</v>
      </c>
      <c r="N47" s="75">
        <v>15000000</v>
      </c>
      <c r="O47" s="75">
        <v>102.59</v>
      </c>
      <c r="P47" s="75">
        <v>15388.5</v>
      </c>
      <c r="Q47" s="76">
        <v>0</v>
      </c>
      <c r="R47" s="76">
        <v>7.1499999999999994E-2</v>
      </c>
      <c r="S47" s="76">
        <v>6.9999999999999999E-4</v>
      </c>
    </row>
    <row r="48" spans="2:19">
      <c r="B48" t="s">
        <v>3446</v>
      </c>
      <c r="C48" t="s">
        <v>3447</v>
      </c>
      <c r="D48" t="s">
        <v>121</v>
      </c>
      <c r="E48" t="s">
        <v>3448</v>
      </c>
      <c r="F48" t="s">
        <v>1074</v>
      </c>
      <c r="G48" t="s">
        <v>249</v>
      </c>
      <c r="H48" t="s">
        <v>916</v>
      </c>
      <c r="I48" t="s">
        <v>3449</v>
      </c>
      <c r="J48" s="75">
        <v>0.64</v>
      </c>
      <c r="K48" t="s">
        <v>100</v>
      </c>
      <c r="L48" s="76">
        <v>4.1500000000000002E-2</v>
      </c>
      <c r="M48" s="76">
        <v>9.4200000000000006E-2</v>
      </c>
      <c r="N48" s="75">
        <v>2850000</v>
      </c>
      <c r="O48" s="75">
        <v>98.23</v>
      </c>
      <c r="P48" s="75">
        <v>2799.5549999999998</v>
      </c>
      <c r="Q48" s="76">
        <v>2.3800000000000002E-2</v>
      </c>
      <c r="R48" s="76">
        <v>1.2999999999999999E-2</v>
      </c>
      <c r="S48" s="76">
        <v>1E-4</v>
      </c>
    </row>
    <row r="49" spans="2:19">
      <c r="B49" t="s">
        <v>3450</v>
      </c>
      <c r="C49" t="s">
        <v>3451</v>
      </c>
      <c r="D49" t="s">
        <v>121</v>
      </c>
      <c r="E49" t="s">
        <v>3448</v>
      </c>
      <c r="F49" t="s">
        <v>1074</v>
      </c>
      <c r="G49" t="s">
        <v>249</v>
      </c>
      <c r="H49" t="s">
        <v>916</v>
      </c>
      <c r="I49" t="s">
        <v>783</v>
      </c>
      <c r="J49" s="75">
        <v>1.66</v>
      </c>
      <c r="K49" t="s">
        <v>100</v>
      </c>
      <c r="L49" s="76">
        <v>4.0500000000000001E-2</v>
      </c>
      <c r="M49" s="76">
        <v>0.13</v>
      </c>
      <c r="N49" s="75">
        <v>3000000</v>
      </c>
      <c r="O49" s="75">
        <v>88.8</v>
      </c>
      <c r="P49" s="75">
        <v>2664</v>
      </c>
      <c r="Q49" s="76">
        <v>2.4799999999999999E-2</v>
      </c>
      <c r="R49" s="76">
        <v>1.24E-2</v>
      </c>
      <c r="S49" s="76">
        <v>1E-4</v>
      </c>
    </row>
    <row r="50" spans="2:19">
      <c r="B50" s="77" t="s">
        <v>388</v>
      </c>
      <c r="C50" s="14"/>
      <c r="D50" s="14"/>
      <c r="E50" s="14"/>
      <c r="J50" s="79">
        <v>0</v>
      </c>
      <c r="M50" s="78">
        <v>0</v>
      </c>
      <c r="N50" s="79">
        <v>0</v>
      </c>
      <c r="P50" s="79">
        <v>0</v>
      </c>
      <c r="R50" s="78">
        <v>0</v>
      </c>
      <c r="S50" s="78">
        <v>0</v>
      </c>
    </row>
    <row r="51" spans="2:19">
      <c r="B51" t="s">
        <v>249</v>
      </c>
      <c r="C51" t="s">
        <v>249</v>
      </c>
      <c r="D51" s="14"/>
      <c r="E51" s="14"/>
      <c r="F51" t="s">
        <v>249</v>
      </c>
      <c r="G51" t="s">
        <v>249</v>
      </c>
      <c r="J51" s="75">
        <v>0</v>
      </c>
      <c r="K51" t="s">
        <v>249</v>
      </c>
      <c r="L51" s="76">
        <v>0</v>
      </c>
      <c r="M51" s="76">
        <v>0</v>
      </c>
      <c r="N51" s="75">
        <v>0</v>
      </c>
      <c r="O51" s="75">
        <v>0</v>
      </c>
      <c r="P51" s="75">
        <v>0</v>
      </c>
      <c r="Q51" s="76">
        <v>0</v>
      </c>
      <c r="R51" s="76">
        <v>0</v>
      </c>
      <c r="S51" s="76">
        <v>0</v>
      </c>
    </row>
    <row r="52" spans="2:19">
      <c r="B52" s="77" t="s">
        <v>1806</v>
      </c>
      <c r="C52" s="14"/>
      <c r="D52" s="14"/>
      <c r="E52" s="14"/>
      <c r="J52" s="79">
        <v>0</v>
      </c>
      <c r="M52" s="78">
        <v>0</v>
      </c>
      <c r="N52" s="79">
        <v>0</v>
      </c>
      <c r="P52" s="79">
        <v>0</v>
      </c>
      <c r="R52" s="78">
        <v>0</v>
      </c>
      <c r="S52" s="78">
        <v>0</v>
      </c>
    </row>
    <row r="53" spans="2:19">
      <c r="B53" t="s">
        <v>249</v>
      </c>
      <c r="C53" t="s">
        <v>249</v>
      </c>
      <c r="D53" s="14"/>
      <c r="E53" s="14"/>
      <c r="F53" t="s">
        <v>249</v>
      </c>
      <c r="G53" t="s">
        <v>249</v>
      </c>
      <c r="J53" s="75">
        <v>0</v>
      </c>
      <c r="K53" t="s">
        <v>249</v>
      </c>
      <c r="L53" s="76">
        <v>0</v>
      </c>
      <c r="M53" s="76">
        <v>0</v>
      </c>
      <c r="N53" s="75">
        <v>0</v>
      </c>
      <c r="O53" s="75">
        <v>0</v>
      </c>
      <c r="P53" s="75">
        <v>0</v>
      </c>
      <c r="Q53" s="76">
        <v>0</v>
      </c>
      <c r="R53" s="76">
        <v>0</v>
      </c>
      <c r="S53" s="76">
        <v>0</v>
      </c>
    </row>
    <row r="54" spans="2:19">
      <c r="B54" s="77" t="s">
        <v>254</v>
      </c>
      <c r="C54" s="14"/>
      <c r="D54" s="14"/>
      <c r="E54" s="14"/>
      <c r="J54" s="79">
        <v>0</v>
      </c>
      <c r="M54" s="78">
        <v>0</v>
      </c>
      <c r="N54" s="79">
        <v>0</v>
      </c>
      <c r="P54" s="79">
        <v>0</v>
      </c>
      <c r="R54" s="78">
        <v>0</v>
      </c>
      <c r="S54" s="78">
        <v>0</v>
      </c>
    </row>
    <row r="55" spans="2:19">
      <c r="B55" s="77" t="s">
        <v>389</v>
      </c>
      <c r="C55" s="14"/>
      <c r="D55" s="14"/>
      <c r="E55" s="14"/>
      <c r="J55" s="79">
        <v>0</v>
      </c>
      <c r="M55" s="78">
        <v>0</v>
      </c>
      <c r="N55" s="79">
        <v>0</v>
      </c>
      <c r="P55" s="79">
        <v>0</v>
      </c>
      <c r="R55" s="78">
        <v>0</v>
      </c>
      <c r="S55" s="78">
        <v>0</v>
      </c>
    </row>
    <row r="56" spans="2:19">
      <c r="B56" t="s">
        <v>249</v>
      </c>
      <c r="C56" t="s">
        <v>249</v>
      </c>
      <c r="D56" s="14"/>
      <c r="E56" s="14"/>
      <c r="F56" t="s">
        <v>249</v>
      </c>
      <c r="G56" t="s">
        <v>249</v>
      </c>
      <c r="J56" s="75">
        <v>0</v>
      </c>
      <c r="K56" t="s">
        <v>249</v>
      </c>
      <c r="L56" s="76">
        <v>0</v>
      </c>
      <c r="M56" s="76">
        <v>0</v>
      </c>
      <c r="N56" s="75">
        <v>0</v>
      </c>
      <c r="O56" s="75">
        <v>0</v>
      </c>
      <c r="P56" s="75">
        <v>0</v>
      </c>
      <c r="Q56" s="76">
        <v>0</v>
      </c>
      <c r="R56" s="76">
        <v>0</v>
      </c>
      <c r="S56" s="76">
        <v>0</v>
      </c>
    </row>
    <row r="57" spans="2:19">
      <c r="B57" s="77" t="s">
        <v>390</v>
      </c>
      <c r="C57" s="14"/>
      <c r="D57" s="14"/>
      <c r="E57" s="14"/>
      <c r="J57" s="79">
        <v>0</v>
      </c>
      <c r="M57" s="78">
        <v>0</v>
      </c>
      <c r="N57" s="79">
        <v>0</v>
      </c>
      <c r="P57" s="79">
        <v>0</v>
      </c>
      <c r="R57" s="78">
        <v>0</v>
      </c>
      <c r="S57" s="78">
        <v>0</v>
      </c>
    </row>
    <row r="58" spans="2:19">
      <c r="B58" t="s">
        <v>249</v>
      </c>
      <c r="C58" t="s">
        <v>249</v>
      </c>
      <c r="D58" s="14"/>
      <c r="E58" s="14"/>
      <c r="F58" t="s">
        <v>249</v>
      </c>
      <c r="G58" t="s">
        <v>249</v>
      </c>
      <c r="J58" s="75">
        <v>0</v>
      </c>
      <c r="K58" t="s">
        <v>249</v>
      </c>
      <c r="L58" s="76">
        <v>0</v>
      </c>
      <c r="M58" s="76">
        <v>0</v>
      </c>
      <c r="N58" s="75">
        <v>0</v>
      </c>
      <c r="O58" s="75">
        <v>0</v>
      </c>
      <c r="P58" s="75">
        <v>0</v>
      </c>
      <c r="Q58" s="76">
        <v>0</v>
      </c>
      <c r="R58" s="76">
        <v>0</v>
      </c>
      <c r="S58" s="76">
        <v>0</v>
      </c>
    </row>
    <row r="59" spans="2:19">
      <c r="B59" t="s">
        <v>256</v>
      </c>
      <c r="C59" s="14"/>
      <c r="D59" s="14"/>
      <c r="E59" s="14"/>
    </row>
    <row r="60" spans="2:19">
      <c r="B60" t="s">
        <v>383</v>
      </c>
      <c r="C60" s="14"/>
      <c r="D60" s="14"/>
      <c r="E60" s="14"/>
    </row>
    <row r="61" spans="2:19">
      <c r="B61" t="s">
        <v>384</v>
      </c>
      <c r="C61" s="14"/>
      <c r="D61" s="14"/>
      <c r="E61" s="14"/>
    </row>
    <row r="62" spans="2:19">
      <c r="B62" t="s">
        <v>385</v>
      </c>
      <c r="C62" s="14"/>
      <c r="D62" s="14"/>
      <c r="E62" s="14"/>
    </row>
    <row r="63" spans="2:19">
      <c r="C63" s="14"/>
      <c r="D63" s="14"/>
      <c r="E63" s="14"/>
    </row>
    <row r="64" spans="2:19">
      <c r="C64" s="14"/>
      <c r="D64" s="14"/>
      <c r="E64" s="14"/>
    </row>
    <row r="65" spans="3:5">
      <c r="C65" s="14"/>
      <c r="D65" s="14"/>
      <c r="E65" s="14"/>
    </row>
    <row r="66" spans="3:5">
      <c r="C66" s="14"/>
      <c r="D66" s="14"/>
      <c r="E66" s="14"/>
    </row>
    <row r="67" spans="3:5">
      <c r="C67" s="14"/>
      <c r="D67" s="14"/>
      <c r="E67" s="14"/>
    </row>
    <row r="68" spans="3:5">
      <c r="C68" s="14"/>
      <c r="D68" s="14"/>
      <c r="E68" s="14"/>
    </row>
    <row r="69" spans="3:5">
      <c r="C69" s="14"/>
      <c r="D69" s="14"/>
      <c r="E69" s="14"/>
    </row>
    <row r="70" spans="3:5">
      <c r="C70" s="14"/>
      <c r="D70" s="14"/>
      <c r="E70" s="14"/>
    </row>
    <row r="71" spans="3:5">
      <c r="C71" s="14"/>
      <c r="D71" s="14"/>
      <c r="E71" s="14"/>
    </row>
    <row r="72" spans="3:5">
      <c r="C72" s="14"/>
      <c r="D72" s="14"/>
      <c r="E72" s="14"/>
    </row>
    <row r="73" spans="3:5">
      <c r="C73" s="14"/>
      <c r="D73" s="14"/>
      <c r="E73" s="14"/>
    </row>
    <row r="74" spans="3:5">
      <c r="C74" s="14"/>
      <c r="D74" s="14"/>
      <c r="E74" s="14"/>
    </row>
    <row r="75" spans="3:5">
      <c r="C75" s="14"/>
      <c r="D75" s="14"/>
      <c r="E75" s="14"/>
    </row>
    <row r="76" spans="3:5">
      <c r="C76" s="14"/>
      <c r="D76" s="14"/>
      <c r="E76" s="14"/>
    </row>
    <row r="77" spans="3:5">
      <c r="C77" s="14"/>
      <c r="D77" s="14"/>
      <c r="E77" s="14"/>
    </row>
    <row r="78" spans="3:5">
      <c r="C78" s="14"/>
      <c r="D78" s="14"/>
      <c r="E78" s="14"/>
    </row>
    <row r="79" spans="3:5">
      <c r="C79" s="14"/>
      <c r="D79" s="14"/>
      <c r="E79" s="14"/>
    </row>
    <row r="80" spans="3:5">
      <c r="C80" s="14"/>
      <c r="D80" s="14"/>
      <c r="E80" s="14"/>
    </row>
    <row r="81" spans="3:5">
      <c r="C81" s="14"/>
      <c r="D81" s="14"/>
      <c r="E81" s="14"/>
    </row>
    <row r="82" spans="3:5">
      <c r="C82" s="14"/>
      <c r="D82" s="14"/>
      <c r="E82" s="14"/>
    </row>
    <row r="83" spans="3:5">
      <c r="C83" s="14"/>
      <c r="D83" s="14"/>
      <c r="E83" s="14"/>
    </row>
    <row r="84" spans="3:5">
      <c r="C84" s="14"/>
      <c r="D84" s="14"/>
      <c r="E84" s="14"/>
    </row>
    <row r="85" spans="3:5">
      <c r="C85" s="14"/>
      <c r="D85" s="14"/>
      <c r="E85" s="14"/>
    </row>
    <row r="86" spans="3:5">
      <c r="C86" s="14"/>
      <c r="D86" s="14"/>
      <c r="E86" s="14"/>
    </row>
    <row r="87" spans="3:5">
      <c r="C87" s="14"/>
      <c r="D87" s="14"/>
      <c r="E87" s="14"/>
    </row>
    <row r="88" spans="3:5">
      <c r="C88" s="14"/>
      <c r="D88" s="14"/>
      <c r="E88" s="14"/>
    </row>
    <row r="89" spans="3:5">
      <c r="C89" s="14"/>
      <c r="D89" s="14"/>
      <c r="E89" s="14"/>
    </row>
    <row r="90" spans="3:5">
      <c r="C90" s="14"/>
      <c r="D90" s="14"/>
      <c r="E90" s="14"/>
    </row>
    <row r="91" spans="3:5">
      <c r="C91" s="14"/>
      <c r="D91" s="14"/>
      <c r="E91" s="14"/>
    </row>
    <row r="92" spans="3:5">
      <c r="C92" s="14"/>
      <c r="D92" s="14"/>
      <c r="E92" s="14"/>
    </row>
    <row r="93" spans="3:5">
      <c r="C93" s="14"/>
      <c r="D93" s="14"/>
      <c r="E93" s="14"/>
    </row>
    <row r="94" spans="3:5">
      <c r="C94" s="14"/>
      <c r="D94" s="14"/>
      <c r="E94" s="14"/>
    </row>
    <row r="95" spans="3:5">
      <c r="C95" s="14"/>
      <c r="D95" s="14"/>
      <c r="E95" s="14"/>
    </row>
    <row r="96" spans="3:5">
      <c r="C96" s="14"/>
      <c r="D96" s="14"/>
      <c r="E96" s="14"/>
    </row>
    <row r="97" spans="3:5">
      <c r="C97" s="14"/>
      <c r="D97" s="14"/>
      <c r="E97" s="14"/>
    </row>
    <row r="98" spans="3:5">
      <c r="C98" s="14"/>
      <c r="D98" s="14"/>
      <c r="E98" s="14"/>
    </row>
    <row r="99" spans="3:5">
      <c r="C99" s="14"/>
      <c r="D99" s="14"/>
      <c r="E99" s="14"/>
    </row>
    <row r="100" spans="3:5">
      <c r="C100" s="14"/>
      <c r="D100" s="14"/>
      <c r="E100" s="14"/>
    </row>
    <row r="101" spans="3:5">
      <c r="C101" s="14"/>
      <c r="D101" s="14"/>
      <c r="E101" s="14"/>
    </row>
    <row r="102" spans="3:5">
      <c r="C102" s="14"/>
      <c r="D102" s="14"/>
      <c r="E102" s="14"/>
    </row>
    <row r="103" spans="3:5">
      <c r="C103" s="14"/>
      <c r="D103" s="14"/>
      <c r="E103" s="14"/>
    </row>
    <row r="104" spans="3:5">
      <c r="C104" s="14"/>
      <c r="D104" s="14"/>
      <c r="E104" s="14"/>
    </row>
    <row r="105" spans="3:5">
      <c r="C105" s="14"/>
      <c r="D105" s="14"/>
      <c r="E105" s="14"/>
    </row>
    <row r="106" spans="3:5">
      <c r="C106" s="14"/>
      <c r="D106" s="14"/>
      <c r="E106" s="14"/>
    </row>
    <row r="107" spans="3:5">
      <c r="C107" s="14"/>
      <c r="D107" s="14"/>
      <c r="E107" s="14"/>
    </row>
    <row r="108" spans="3:5">
      <c r="C108" s="14"/>
      <c r="D108" s="14"/>
      <c r="E108" s="14"/>
    </row>
    <row r="109" spans="3:5">
      <c r="C109" s="14"/>
      <c r="D109" s="14"/>
      <c r="E109" s="14"/>
    </row>
    <row r="110" spans="3:5">
      <c r="C110" s="14"/>
      <c r="D110" s="14"/>
      <c r="E110" s="14"/>
    </row>
    <row r="111" spans="3:5">
      <c r="C111" s="14"/>
      <c r="D111" s="14"/>
      <c r="E111" s="14"/>
    </row>
    <row r="112" spans="3:5">
      <c r="C112" s="14"/>
      <c r="D112" s="14"/>
      <c r="E112" s="14"/>
    </row>
    <row r="113" spans="3:5">
      <c r="C113" s="14"/>
      <c r="D113" s="14"/>
      <c r="E113" s="14"/>
    </row>
    <row r="114" spans="3:5">
      <c r="C114" s="14"/>
      <c r="D114" s="14"/>
      <c r="E114" s="14"/>
    </row>
    <row r="115" spans="3:5">
      <c r="C115" s="14"/>
      <c r="D115" s="14"/>
      <c r="E115" s="14"/>
    </row>
    <row r="116" spans="3:5">
      <c r="C116" s="14"/>
      <c r="D116" s="14"/>
      <c r="E116" s="14"/>
    </row>
    <row r="117" spans="3:5">
      <c r="C117" s="14"/>
      <c r="D117" s="14"/>
      <c r="E117" s="14"/>
    </row>
    <row r="118" spans="3:5">
      <c r="C118" s="14"/>
      <c r="D118" s="14"/>
      <c r="E118" s="14"/>
    </row>
    <row r="119" spans="3:5">
      <c r="C119" s="14"/>
      <c r="D119" s="14"/>
      <c r="E119" s="14"/>
    </row>
    <row r="120" spans="3:5">
      <c r="C120" s="14"/>
      <c r="D120" s="14"/>
      <c r="E120" s="14"/>
    </row>
    <row r="121" spans="3:5">
      <c r="C121" s="14"/>
      <c r="D121" s="14"/>
      <c r="E121" s="14"/>
    </row>
    <row r="122" spans="3:5">
      <c r="C122" s="14"/>
      <c r="D122" s="14"/>
      <c r="E122" s="14"/>
    </row>
    <row r="123" spans="3:5">
      <c r="C123" s="14"/>
      <c r="D123" s="14"/>
      <c r="E123" s="14"/>
    </row>
    <row r="124" spans="3:5">
      <c r="C124" s="14"/>
      <c r="D124" s="14"/>
      <c r="E124" s="14"/>
    </row>
    <row r="125" spans="3:5">
      <c r="C125" s="14"/>
      <c r="D125" s="14"/>
      <c r="E125" s="14"/>
    </row>
    <row r="126" spans="3:5">
      <c r="C126" s="14"/>
      <c r="D126" s="14"/>
      <c r="E126" s="14"/>
    </row>
    <row r="127" spans="3:5">
      <c r="C127" s="14"/>
      <c r="D127" s="14"/>
      <c r="E127" s="14"/>
    </row>
    <row r="128" spans="3:5">
      <c r="C128" s="14"/>
      <c r="D128" s="14"/>
      <c r="E128" s="14"/>
    </row>
    <row r="129" spans="3:5">
      <c r="C129" s="14"/>
      <c r="D129" s="14"/>
      <c r="E129" s="14"/>
    </row>
    <row r="130" spans="3:5">
      <c r="C130" s="14"/>
      <c r="D130" s="14"/>
      <c r="E130" s="14"/>
    </row>
    <row r="131" spans="3:5">
      <c r="C131" s="14"/>
      <c r="D131" s="14"/>
      <c r="E131" s="14"/>
    </row>
    <row r="132" spans="3:5">
      <c r="C132" s="14"/>
      <c r="D132" s="14"/>
      <c r="E132" s="14"/>
    </row>
    <row r="133" spans="3:5">
      <c r="C133" s="14"/>
      <c r="D133" s="14"/>
      <c r="E133" s="14"/>
    </row>
    <row r="134" spans="3:5">
      <c r="C134" s="14"/>
      <c r="D134" s="14"/>
      <c r="E134" s="14"/>
    </row>
    <row r="135" spans="3:5">
      <c r="C135" s="14"/>
      <c r="D135" s="14"/>
      <c r="E135" s="14"/>
    </row>
    <row r="136" spans="3:5">
      <c r="C136" s="14"/>
      <c r="D136" s="14"/>
      <c r="E136" s="14"/>
    </row>
    <row r="137" spans="3:5">
      <c r="C137" s="14"/>
      <c r="D137" s="14"/>
      <c r="E137" s="14"/>
    </row>
    <row r="138" spans="3:5">
      <c r="C138" s="14"/>
      <c r="D138" s="14"/>
      <c r="E138" s="14"/>
    </row>
    <row r="139" spans="3:5">
      <c r="C139" s="14"/>
      <c r="D139" s="14"/>
      <c r="E139" s="14"/>
    </row>
    <row r="140" spans="3:5">
      <c r="C140" s="14"/>
      <c r="D140" s="14"/>
      <c r="E140" s="14"/>
    </row>
    <row r="141" spans="3:5">
      <c r="C141" s="14"/>
      <c r="D141" s="14"/>
      <c r="E141" s="14"/>
    </row>
    <row r="142" spans="3:5">
      <c r="C142" s="14"/>
      <c r="D142" s="14"/>
      <c r="E142" s="14"/>
    </row>
    <row r="143" spans="3:5">
      <c r="C143" s="14"/>
      <c r="D143" s="14"/>
      <c r="E143" s="14"/>
    </row>
    <row r="144" spans="3:5">
      <c r="C144" s="14"/>
      <c r="D144" s="14"/>
      <c r="E144" s="14"/>
    </row>
    <row r="145" spans="3:5">
      <c r="C145" s="14"/>
      <c r="D145" s="14"/>
      <c r="E145" s="14"/>
    </row>
    <row r="146" spans="3:5">
      <c r="C146" s="14"/>
      <c r="D146" s="14"/>
      <c r="E146" s="14"/>
    </row>
    <row r="147" spans="3:5">
      <c r="C147" s="14"/>
      <c r="D147" s="14"/>
      <c r="E147" s="14"/>
    </row>
    <row r="148" spans="3:5">
      <c r="C148" s="14"/>
      <c r="D148" s="14"/>
      <c r="E148" s="14"/>
    </row>
    <row r="149" spans="3:5">
      <c r="C149" s="14"/>
      <c r="D149" s="14"/>
      <c r="E149" s="14"/>
    </row>
    <row r="150" spans="3:5">
      <c r="C150" s="14"/>
      <c r="D150" s="14"/>
      <c r="E150" s="14"/>
    </row>
    <row r="151" spans="3:5">
      <c r="C151" s="14"/>
      <c r="D151" s="14"/>
      <c r="E151" s="14"/>
    </row>
    <row r="152" spans="3:5">
      <c r="C152" s="14"/>
      <c r="D152" s="14"/>
      <c r="E152" s="14"/>
    </row>
    <row r="153" spans="3:5">
      <c r="C153" s="14"/>
      <c r="D153" s="14"/>
      <c r="E153" s="14"/>
    </row>
    <row r="154" spans="3:5">
      <c r="C154" s="14"/>
      <c r="D154" s="14"/>
      <c r="E154" s="14"/>
    </row>
    <row r="155" spans="3:5">
      <c r="C155" s="14"/>
      <c r="D155" s="14"/>
      <c r="E155" s="14"/>
    </row>
    <row r="156" spans="3:5">
      <c r="C156" s="14"/>
      <c r="D156" s="14"/>
      <c r="E156" s="14"/>
    </row>
    <row r="157" spans="3:5">
      <c r="C157" s="14"/>
      <c r="D157" s="14"/>
      <c r="E157" s="14"/>
    </row>
    <row r="158" spans="3:5">
      <c r="C158" s="14"/>
      <c r="D158" s="14"/>
      <c r="E158" s="14"/>
    </row>
    <row r="159" spans="3:5">
      <c r="C159" s="14"/>
      <c r="D159" s="14"/>
      <c r="E159" s="14"/>
    </row>
    <row r="160" spans="3:5">
      <c r="C160" s="14"/>
      <c r="D160" s="14"/>
      <c r="E160" s="14"/>
    </row>
    <row r="161" spans="3:5">
      <c r="C161" s="14"/>
      <c r="D161" s="14"/>
      <c r="E161" s="14"/>
    </row>
    <row r="162" spans="3:5">
      <c r="C162" s="14"/>
      <c r="D162" s="14"/>
      <c r="E162" s="14"/>
    </row>
    <row r="163" spans="3:5">
      <c r="C163" s="14"/>
      <c r="D163" s="14"/>
      <c r="E163" s="14"/>
    </row>
    <row r="164" spans="3:5">
      <c r="C164" s="14"/>
      <c r="D164" s="14"/>
      <c r="E164" s="14"/>
    </row>
    <row r="165" spans="3:5">
      <c r="C165" s="14"/>
      <c r="D165" s="14"/>
      <c r="E165" s="14"/>
    </row>
    <row r="166" spans="3:5">
      <c r="C166" s="14"/>
      <c r="D166" s="14"/>
      <c r="E166" s="14"/>
    </row>
    <row r="167" spans="3:5">
      <c r="C167" s="14"/>
      <c r="D167" s="14"/>
      <c r="E167" s="14"/>
    </row>
    <row r="168" spans="3:5">
      <c r="C168" s="14"/>
      <c r="D168" s="14"/>
      <c r="E168" s="14"/>
    </row>
    <row r="169" spans="3:5">
      <c r="C169" s="14"/>
      <c r="D169" s="14"/>
      <c r="E169" s="14"/>
    </row>
    <row r="170" spans="3:5">
      <c r="C170" s="14"/>
      <c r="D170" s="14"/>
      <c r="E170" s="14"/>
    </row>
    <row r="171" spans="3:5">
      <c r="C171" s="14"/>
      <c r="D171" s="14"/>
      <c r="E171" s="14"/>
    </row>
    <row r="172" spans="3:5">
      <c r="C172" s="14"/>
      <c r="D172" s="14"/>
      <c r="E172" s="14"/>
    </row>
    <row r="173" spans="3:5">
      <c r="C173" s="14"/>
      <c r="D173" s="14"/>
      <c r="E173" s="14"/>
    </row>
    <row r="174" spans="3:5">
      <c r="C174" s="14"/>
      <c r="D174" s="14"/>
      <c r="E174" s="14"/>
    </row>
    <row r="175" spans="3:5">
      <c r="C175" s="14"/>
      <c r="D175" s="14"/>
      <c r="E175" s="14"/>
    </row>
    <row r="176" spans="3:5">
      <c r="C176" s="14"/>
      <c r="D176" s="14"/>
      <c r="E176" s="14"/>
    </row>
    <row r="177" spans="3:5">
      <c r="C177" s="14"/>
      <c r="D177" s="14"/>
      <c r="E177" s="14"/>
    </row>
    <row r="178" spans="3:5">
      <c r="C178" s="14"/>
      <c r="D178" s="14"/>
      <c r="E178" s="14"/>
    </row>
    <row r="179" spans="3:5">
      <c r="C179" s="14"/>
      <c r="D179" s="14"/>
      <c r="E179" s="14"/>
    </row>
    <row r="180" spans="3:5">
      <c r="C180" s="14"/>
      <c r="D180" s="14"/>
      <c r="E180" s="14"/>
    </row>
    <row r="181" spans="3:5">
      <c r="C181" s="14"/>
      <c r="D181" s="14"/>
      <c r="E181" s="14"/>
    </row>
    <row r="182" spans="3:5">
      <c r="C182" s="14"/>
      <c r="D182" s="14"/>
      <c r="E182" s="14"/>
    </row>
    <row r="183" spans="3:5">
      <c r="C183" s="14"/>
      <c r="D183" s="14"/>
      <c r="E183" s="14"/>
    </row>
    <row r="184" spans="3:5">
      <c r="C184" s="14"/>
      <c r="D184" s="14"/>
      <c r="E184" s="14"/>
    </row>
    <row r="185" spans="3:5">
      <c r="C185" s="14"/>
      <c r="D185" s="14"/>
      <c r="E185" s="14"/>
    </row>
    <row r="186" spans="3:5">
      <c r="C186" s="14"/>
      <c r="D186" s="14"/>
      <c r="E186" s="14"/>
    </row>
    <row r="187" spans="3:5">
      <c r="C187" s="14"/>
      <c r="D187" s="14"/>
      <c r="E187" s="14"/>
    </row>
    <row r="188" spans="3:5">
      <c r="C188" s="14"/>
      <c r="D188" s="14"/>
      <c r="E188" s="14"/>
    </row>
    <row r="189" spans="3:5">
      <c r="C189" s="14"/>
      <c r="D189" s="14"/>
      <c r="E189" s="14"/>
    </row>
    <row r="190" spans="3:5">
      <c r="C190" s="14"/>
      <c r="D190" s="14"/>
      <c r="E190" s="14"/>
    </row>
    <row r="191" spans="3:5">
      <c r="C191" s="14"/>
      <c r="D191" s="14"/>
      <c r="E191" s="14"/>
    </row>
    <row r="192" spans="3:5">
      <c r="C192" s="14"/>
      <c r="D192" s="14"/>
      <c r="E192" s="14"/>
    </row>
    <row r="193" spans="3:5">
      <c r="C193" s="14"/>
      <c r="D193" s="14"/>
      <c r="E193" s="14"/>
    </row>
    <row r="194" spans="3:5">
      <c r="C194" s="14"/>
      <c r="D194" s="14"/>
      <c r="E194" s="14"/>
    </row>
    <row r="195" spans="3:5">
      <c r="C195" s="14"/>
      <c r="D195" s="14"/>
      <c r="E195" s="14"/>
    </row>
    <row r="196" spans="3:5">
      <c r="C196" s="14"/>
      <c r="D196" s="14"/>
      <c r="E196" s="14"/>
    </row>
    <row r="197" spans="3:5">
      <c r="C197" s="14"/>
      <c r="D197" s="14"/>
      <c r="E197" s="14"/>
    </row>
    <row r="198" spans="3:5">
      <c r="C198" s="14"/>
      <c r="D198" s="14"/>
      <c r="E198" s="14"/>
    </row>
    <row r="199" spans="3:5">
      <c r="C199" s="14"/>
      <c r="D199" s="14"/>
      <c r="E199" s="14"/>
    </row>
    <row r="200" spans="3:5">
      <c r="C200" s="14"/>
      <c r="D200" s="14"/>
      <c r="E200" s="14"/>
    </row>
    <row r="201" spans="3:5">
      <c r="C201" s="14"/>
      <c r="D201" s="14"/>
      <c r="E201" s="14"/>
    </row>
    <row r="202" spans="3:5">
      <c r="C202" s="14"/>
      <c r="D202" s="14"/>
      <c r="E202" s="14"/>
    </row>
    <row r="203" spans="3:5">
      <c r="C203" s="14"/>
      <c r="D203" s="14"/>
      <c r="E203" s="14"/>
    </row>
    <row r="204" spans="3:5">
      <c r="C204" s="14"/>
      <c r="D204" s="14"/>
      <c r="E204" s="14"/>
    </row>
    <row r="205" spans="3:5">
      <c r="C205" s="14"/>
      <c r="D205" s="14"/>
      <c r="E205" s="14"/>
    </row>
    <row r="206" spans="3:5">
      <c r="C206" s="14"/>
      <c r="D206" s="14"/>
      <c r="E206" s="14"/>
    </row>
    <row r="207" spans="3:5">
      <c r="C207" s="14"/>
      <c r="D207" s="14"/>
      <c r="E207" s="14"/>
    </row>
    <row r="208" spans="3:5">
      <c r="C208" s="14"/>
      <c r="D208" s="14"/>
      <c r="E208" s="14"/>
    </row>
    <row r="209" spans="3:5">
      <c r="C209" s="14"/>
      <c r="D209" s="14"/>
      <c r="E209" s="14"/>
    </row>
    <row r="210" spans="3:5">
      <c r="C210" s="14"/>
      <c r="D210" s="14"/>
      <c r="E210" s="14"/>
    </row>
    <row r="211" spans="3:5">
      <c r="C211" s="14"/>
      <c r="D211" s="14"/>
      <c r="E211" s="14"/>
    </row>
    <row r="212" spans="3:5">
      <c r="C212" s="14"/>
      <c r="D212" s="14"/>
      <c r="E212" s="14"/>
    </row>
    <row r="213" spans="3:5">
      <c r="C213" s="14"/>
      <c r="D213" s="14"/>
      <c r="E213" s="14"/>
    </row>
    <row r="214" spans="3:5">
      <c r="C214" s="14"/>
      <c r="D214" s="14"/>
      <c r="E214" s="14"/>
    </row>
    <row r="215" spans="3:5">
      <c r="C215" s="14"/>
      <c r="D215" s="14"/>
      <c r="E215" s="14"/>
    </row>
    <row r="216" spans="3:5">
      <c r="C216" s="14"/>
      <c r="D216" s="14"/>
      <c r="E216" s="14"/>
    </row>
    <row r="217" spans="3:5">
      <c r="C217" s="14"/>
      <c r="D217" s="14"/>
      <c r="E217" s="14"/>
    </row>
    <row r="218" spans="3:5">
      <c r="C218" s="14"/>
      <c r="D218" s="14"/>
      <c r="E218" s="14"/>
    </row>
    <row r="219" spans="3:5">
      <c r="C219" s="14"/>
      <c r="D219" s="14"/>
      <c r="E219" s="14"/>
    </row>
    <row r="220" spans="3:5">
      <c r="C220" s="14"/>
      <c r="D220" s="14"/>
      <c r="E220" s="14"/>
    </row>
    <row r="221" spans="3:5">
      <c r="C221" s="14"/>
      <c r="D221" s="14"/>
      <c r="E221" s="14"/>
    </row>
    <row r="222" spans="3:5">
      <c r="C222" s="14"/>
      <c r="D222" s="14"/>
      <c r="E222" s="14"/>
    </row>
    <row r="223" spans="3:5">
      <c r="C223" s="14"/>
      <c r="D223" s="14"/>
      <c r="E223" s="14"/>
    </row>
    <row r="224" spans="3:5">
      <c r="C224" s="14"/>
      <c r="D224" s="14"/>
      <c r="E224" s="14"/>
    </row>
    <row r="225" spans="3:5">
      <c r="C225" s="14"/>
      <c r="D225" s="14"/>
      <c r="E225" s="14"/>
    </row>
    <row r="226" spans="3:5">
      <c r="C226" s="14"/>
      <c r="D226" s="14"/>
      <c r="E226" s="14"/>
    </row>
    <row r="227" spans="3:5">
      <c r="C227" s="14"/>
      <c r="D227" s="14"/>
      <c r="E227" s="14"/>
    </row>
    <row r="228" spans="3:5">
      <c r="C228" s="14"/>
      <c r="D228" s="14"/>
      <c r="E228" s="14"/>
    </row>
    <row r="229" spans="3:5">
      <c r="C229" s="14"/>
      <c r="D229" s="14"/>
      <c r="E229" s="14"/>
    </row>
    <row r="230" spans="3:5">
      <c r="C230" s="14"/>
      <c r="D230" s="14"/>
      <c r="E230" s="14"/>
    </row>
    <row r="231" spans="3:5">
      <c r="C231" s="14"/>
      <c r="D231" s="14"/>
      <c r="E231" s="14"/>
    </row>
    <row r="232" spans="3:5">
      <c r="C232" s="14"/>
      <c r="D232" s="14"/>
      <c r="E232" s="14"/>
    </row>
    <row r="233" spans="3:5">
      <c r="C233" s="14"/>
      <c r="D233" s="14"/>
      <c r="E233" s="14"/>
    </row>
    <row r="234" spans="3:5">
      <c r="C234" s="14"/>
      <c r="D234" s="14"/>
      <c r="E234" s="14"/>
    </row>
    <row r="235" spans="3:5">
      <c r="C235" s="14"/>
      <c r="D235" s="14"/>
      <c r="E235" s="14"/>
    </row>
    <row r="236" spans="3:5">
      <c r="C236" s="14"/>
      <c r="D236" s="14"/>
      <c r="E236" s="14"/>
    </row>
    <row r="237" spans="3:5">
      <c r="C237" s="14"/>
      <c r="D237" s="14"/>
      <c r="E237" s="14"/>
    </row>
    <row r="238" spans="3:5">
      <c r="C238" s="14"/>
      <c r="D238" s="14"/>
      <c r="E238" s="14"/>
    </row>
    <row r="239" spans="3:5">
      <c r="C239" s="14"/>
      <c r="D239" s="14"/>
      <c r="E239" s="14"/>
    </row>
    <row r="240" spans="3:5">
      <c r="C240" s="14"/>
      <c r="D240" s="14"/>
      <c r="E240" s="14"/>
    </row>
    <row r="241" spans="3:5">
      <c r="C241" s="14"/>
      <c r="D241" s="14"/>
      <c r="E241" s="14"/>
    </row>
    <row r="242" spans="3:5">
      <c r="C242" s="14"/>
      <c r="D242" s="14"/>
      <c r="E242" s="14"/>
    </row>
    <row r="243" spans="3:5">
      <c r="C243" s="14"/>
      <c r="D243" s="14"/>
      <c r="E243" s="14"/>
    </row>
    <row r="244" spans="3:5">
      <c r="C244" s="14"/>
      <c r="D244" s="14"/>
      <c r="E244" s="14"/>
    </row>
    <row r="245" spans="3:5">
      <c r="C245" s="14"/>
      <c r="D245" s="14"/>
      <c r="E245" s="14"/>
    </row>
    <row r="246" spans="3:5">
      <c r="C246" s="14"/>
      <c r="D246" s="14"/>
      <c r="E246" s="14"/>
    </row>
    <row r="247" spans="3:5">
      <c r="C247" s="14"/>
      <c r="D247" s="14"/>
      <c r="E247" s="14"/>
    </row>
    <row r="248" spans="3:5">
      <c r="C248" s="14"/>
      <c r="D248" s="14"/>
      <c r="E248" s="14"/>
    </row>
    <row r="249" spans="3:5">
      <c r="C249" s="14"/>
      <c r="D249" s="14"/>
      <c r="E249" s="14"/>
    </row>
    <row r="250" spans="3:5">
      <c r="C250" s="14"/>
      <c r="D250" s="14"/>
      <c r="E250" s="14"/>
    </row>
    <row r="251" spans="3:5">
      <c r="C251" s="14"/>
      <c r="D251" s="14"/>
      <c r="E251" s="14"/>
    </row>
    <row r="252" spans="3:5">
      <c r="C252" s="14"/>
      <c r="D252" s="14"/>
      <c r="E252" s="14"/>
    </row>
    <row r="253" spans="3:5">
      <c r="C253" s="14"/>
      <c r="D253" s="14"/>
      <c r="E253" s="14"/>
    </row>
    <row r="254" spans="3:5">
      <c r="C254" s="14"/>
      <c r="D254" s="14"/>
      <c r="E254" s="14"/>
    </row>
    <row r="255" spans="3:5">
      <c r="C255" s="14"/>
      <c r="D255" s="14"/>
      <c r="E255" s="14"/>
    </row>
    <row r="256" spans="3:5">
      <c r="C256" s="14"/>
      <c r="D256" s="14"/>
      <c r="E256" s="14"/>
    </row>
    <row r="257" spans="3:5">
      <c r="C257" s="14"/>
      <c r="D257" s="14"/>
      <c r="E257" s="14"/>
    </row>
    <row r="258" spans="3:5">
      <c r="C258" s="14"/>
      <c r="D258" s="14"/>
      <c r="E258" s="14"/>
    </row>
    <row r="259" spans="3:5">
      <c r="C259" s="14"/>
      <c r="D259" s="14"/>
      <c r="E259" s="14"/>
    </row>
    <row r="260" spans="3:5">
      <c r="C260" s="14"/>
      <c r="D260" s="14"/>
      <c r="E260" s="14"/>
    </row>
    <row r="261" spans="3:5">
      <c r="C261" s="14"/>
      <c r="D261" s="14"/>
      <c r="E261" s="14"/>
    </row>
    <row r="262" spans="3:5">
      <c r="C262" s="14"/>
      <c r="D262" s="14"/>
      <c r="E262" s="14"/>
    </row>
    <row r="263" spans="3:5">
      <c r="C263" s="14"/>
      <c r="D263" s="14"/>
      <c r="E263" s="14"/>
    </row>
    <row r="264" spans="3:5">
      <c r="C264" s="14"/>
      <c r="D264" s="14"/>
      <c r="E264" s="14"/>
    </row>
    <row r="265" spans="3:5">
      <c r="C265" s="14"/>
      <c r="D265" s="14"/>
      <c r="E265" s="14"/>
    </row>
    <row r="266" spans="3:5">
      <c r="C266" s="14"/>
      <c r="D266" s="14"/>
      <c r="E266" s="14"/>
    </row>
    <row r="267" spans="3:5">
      <c r="C267" s="14"/>
      <c r="D267" s="14"/>
      <c r="E267" s="14"/>
    </row>
    <row r="268" spans="3:5">
      <c r="C268" s="14"/>
      <c r="D268" s="14"/>
      <c r="E268" s="14"/>
    </row>
    <row r="269" spans="3:5">
      <c r="C269" s="14"/>
      <c r="D269" s="14"/>
      <c r="E269" s="14"/>
    </row>
    <row r="270" spans="3:5">
      <c r="C270" s="14"/>
      <c r="D270" s="14"/>
      <c r="E270" s="14"/>
    </row>
    <row r="271" spans="3:5">
      <c r="C271" s="14"/>
      <c r="D271" s="14"/>
      <c r="E271" s="14"/>
    </row>
    <row r="272" spans="3:5">
      <c r="C272" s="14"/>
      <c r="D272" s="14"/>
      <c r="E272" s="14"/>
    </row>
    <row r="273" spans="3:5">
      <c r="C273" s="14"/>
      <c r="D273" s="14"/>
      <c r="E273" s="14"/>
    </row>
    <row r="274" spans="3:5">
      <c r="C274" s="14"/>
      <c r="D274" s="14"/>
      <c r="E274" s="14"/>
    </row>
    <row r="275" spans="3:5">
      <c r="C275" s="14"/>
      <c r="D275" s="14"/>
      <c r="E275" s="14"/>
    </row>
    <row r="276" spans="3:5">
      <c r="C276" s="14"/>
      <c r="D276" s="14"/>
      <c r="E276" s="14"/>
    </row>
    <row r="277" spans="3:5">
      <c r="C277" s="14"/>
      <c r="D277" s="14"/>
      <c r="E277" s="14"/>
    </row>
    <row r="278" spans="3:5">
      <c r="C278" s="14"/>
      <c r="D278" s="14"/>
      <c r="E278" s="14"/>
    </row>
    <row r="279" spans="3:5">
      <c r="C279" s="14"/>
      <c r="D279" s="14"/>
      <c r="E279" s="14"/>
    </row>
    <row r="280" spans="3:5">
      <c r="C280" s="14"/>
      <c r="D280" s="14"/>
      <c r="E280" s="14"/>
    </row>
    <row r="281" spans="3:5">
      <c r="C281" s="14"/>
      <c r="D281" s="14"/>
      <c r="E281" s="14"/>
    </row>
    <row r="282" spans="3:5">
      <c r="C282" s="14"/>
      <c r="D282" s="14"/>
      <c r="E282" s="14"/>
    </row>
    <row r="283" spans="3:5">
      <c r="C283" s="14"/>
      <c r="D283" s="14"/>
      <c r="E283" s="14"/>
    </row>
    <row r="284" spans="3:5">
      <c r="C284" s="14"/>
      <c r="D284" s="14"/>
      <c r="E284" s="14"/>
    </row>
    <row r="285" spans="3:5">
      <c r="C285" s="14"/>
      <c r="D285" s="14"/>
      <c r="E285" s="14"/>
    </row>
    <row r="286" spans="3:5">
      <c r="C286" s="14"/>
      <c r="D286" s="14"/>
      <c r="E286" s="14"/>
    </row>
    <row r="287" spans="3:5">
      <c r="C287" s="14"/>
      <c r="D287" s="14"/>
      <c r="E287" s="14"/>
    </row>
    <row r="288" spans="3:5">
      <c r="C288" s="14"/>
      <c r="D288" s="14"/>
      <c r="E288" s="14"/>
    </row>
    <row r="289" spans="3:5">
      <c r="C289" s="14"/>
      <c r="D289" s="14"/>
      <c r="E289" s="14"/>
    </row>
    <row r="290" spans="3:5">
      <c r="C290" s="14"/>
      <c r="D290" s="14"/>
      <c r="E290" s="14"/>
    </row>
    <row r="291" spans="3:5">
      <c r="C291" s="14"/>
      <c r="D291" s="14"/>
      <c r="E291" s="14"/>
    </row>
    <row r="292" spans="3:5">
      <c r="C292" s="14"/>
      <c r="D292" s="14"/>
      <c r="E292" s="14"/>
    </row>
    <row r="293" spans="3:5">
      <c r="C293" s="14"/>
      <c r="D293" s="14"/>
      <c r="E293" s="14"/>
    </row>
    <row r="294" spans="3:5">
      <c r="C294" s="14"/>
      <c r="D294" s="14"/>
      <c r="E294" s="14"/>
    </row>
    <row r="295" spans="3:5">
      <c r="C295" s="14"/>
      <c r="D295" s="14"/>
      <c r="E295" s="14"/>
    </row>
    <row r="296" spans="3:5">
      <c r="C296" s="14"/>
      <c r="D296" s="14"/>
      <c r="E296" s="14"/>
    </row>
    <row r="297" spans="3:5">
      <c r="C297" s="14"/>
      <c r="D297" s="14"/>
      <c r="E297" s="14"/>
    </row>
    <row r="298" spans="3:5">
      <c r="C298" s="14"/>
      <c r="D298" s="14"/>
      <c r="E298" s="14"/>
    </row>
    <row r="299" spans="3:5">
      <c r="C299" s="14"/>
      <c r="D299" s="14"/>
      <c r="E299" s="14"/>
    </row>
    <row r="300" spans="3:5">
      <c r="C300" s="14"/>
      <c r="D300" s="14"/>
      <c r="E300" s="14"/>
    </row>
    <row r="301" spans="3:5">
      <c r="C301" s="14"/>
      <c r="D301" s="14"/>
      <c r="E301" s="14"/>
    </row>
    <row r="302" spans="3:5">
      <c r="C302" s="14"/>
      <c r="D302" s="14"/>
      <c r="E302" s="14"/>
    </row>
    <row r="303" spans="3:5">
      <c r="C303" s="14"/>
      <c r="D303" s="14"/>
      <c r="E303" s="14"/>
    </row>
    <row r="304" spans="3:5">
      <c r="C304" s="14"/>
      <c r="D304" s="14"/>
      <c r="E304" s="14"/>
    </row>
    <row r="305" spans="3:5">
      <c r="C305" s="14"/>
      <c r="D305" s="14"/>
      <c r="E305" s="14"/>
    </row>
    <row r="306" spans="3:5">
      <c r="C306" s="14"/>
      <c r="D306" s="14"/>
      <c r="E306" s="14"/>
    </row>
    <row r="307" spans="3:5">
      <c r="C307" s="14"/>
      <c r="D307" s="14"/>
      <c r="E307" s="14"/>
    </row>
    <row r="308" spans="3:5">
      <c r="C308" s="14"/>
      <c r="D308" s="14"/>
      <c r="E308" s="14"/>
    </row>
    <row r="309" spans="3:5">
      <c r="C309" s="14"/>
      <c r="D309" s="14"/>
      <c r="E309" s="14"/>
    </row>
    <row r="310" spans="3:5">
      <c r="C310" s="14"/>
      <c r="D310" s="14"/>
      <c r="E310" s="14"/>
    </row>
    <row r="311" spans="3:5">
      <c r="C311" s="14"/>
      <c r="D311" s="14"/>
      <c r="E311" s="14"/>
    </row>
    <row r="312" spans="3:5">
      <c r="C312" s="14"/>
      <c r="D312" s="14"/>
      <c r="E312" s="14"/>
    </row>
    <row r="313" spans="3:5">
      <c r="C313" s="14"/>
      <c r="D313" s="14"/>
      <c r="E313" s="14"/>
    </row>
    <row r="314" spans="3:5">
      <c r="C314" s="14"/>
      <c r="D314" s="14"/>
      <c r="E314" s="14"/>
    </row>
    <row r="315" spans="3:5">
      <c r="C315" s="14"/>
      <c r="D315" s="14"/>
      <c r="E315" s="14"/>
    </row>
    <row r="316" spans="3:5">
      <c r="C316" s="14"/>
      <c r="D316" s="14"/>
      <c r="E316" s="14"/>
    </row>
    <row r="317" spans="3:5">
      <c r="C317" s="14"/>
      <c r="D317" s="14"/>
      <c r="E317" s="14"/>
    </row>
    <row r="318" spans="3:5">
      <c r="C318" s="14"/>
      <c r="D318" s="14"/>
      <c r="E318" s="14"/>
    </row>
    <row r="319" spans="3:5">
      <c r="C319" s="14"/>
      <c r="D319" s="14"/>
      <c r="E319" s="14"/>
    </row>
    <row r="320" spans="3:5">
      <c r="C320" s="14"/>
      <c r="D320" s="14"/>
      <c r="E320" s="14"/>
    </row>
    <row r="321" spans="3:5">
      <c r="C321" s="14"/>
      <c r="D321" s="14"/>
      <c r="E321" s="14"/>
    </row>
    <row r="322" spans="3:5">
      <c r="C322" s="14"/>
      <c r="D322" s="14"/>
      <c r="E322" s="14"/>
    </row>
    <row r="323" spans="3:5">
      <c r="C323" s="14"/>
      <c r="D323" s="14"/>
      <c r="E323" s="14"/>
    </row>
    <row r="324" spans="3:5">
      <c r="C324" s="14"/>
      <c r="D324" s="14"/>
      <c r="E324" s="14"/>
    </row>
    <row r="325" spans="3:5">
      <c r="C325" s="14"/>
      <c r="D325" s="14"/>
      <c r="E325" s="14"/>
    </row>
    <row r="326" spans="3:5">
      <c r="C326" s="14"/>
      <c r="D326" s="14"/>
      <c r="E326" s="14"/>
    </row>
    <row r="327" spans="3:5">
      <c r="C327" s="14"/>
      <c r="D327" s="14"/>
      <c r="E327" s="14"/>
    </row>
    <row r="328" spans="3:5">
      <c r="C328" s="14"/>
      <c r="D328" s="14"/>
      <c r="E328" s="14"/>
    </row>
    <row r="329" spans="3:5">
      <c r="C329" s="14"/>
      <c r="D329" s="14"/>
      <c r="E329" s="14"/>
    </row>
    <row r="330" spans="3:5">
      <c r="C330" s="14"/>
      <c r="D330" s="14"/>
      <c r="E330" s="14"/>
    </row>
    <row r="331" spans="3:5">
      <c r="C331" s="14"/>
      <c r="D331" s="14"/>
      <c r="E331" s="14"/>
    </row>
    <row r="332" spans="3:5">
      <c r="C332" s="14"/>
      <c r="D332" s="14"/>
      <c r="E332" s="14"/>
    </row>
    <row r="333" spans="3:5">
      <c r="C333" s="14"/>
      <c r="D333" s="14"/>
      <c r="E333" s="14"/>
    </row>
    <row r="334" spans="3:5">
      <c r="C334" s="14"/>
      <c r="D334" s="14"/>
      <c r="E334" s="14"/>
    </row>
    <row r="335" spans="3:5">
      <c r="C335" s="14"/>
      <c r="D335" s="14"/>
      <c r="E335" s="14"/>
    </row>
    <row r="336" spans="3:5">
      <c r="C336" s="14"/>
      <c r="D336" s="14"/>
      <c r="E336" s="14"/>
    </row>
    <row r="337" spans="3:5">
      <c r="C337" s="14"/>
      <c r="D337" s="14"/>
      <c r="E337" s="14"/>
    </row>
    <row r="338" spans="3:5">
      <c r="C338" s="14"/>
      <c r="D338" s="14"/>
      <c r="E338" s="14"/>
    </row>
    <row r="339" spans="3:5">
      <c r="C339" s="14"/>
      <c r="D339" s="14"/>
      <c r="E339" s="14"/>
    </row>
    <row r="340" spans="3:5">
      <c r="C340" s="14"/>
      <c r="D340" s="14"/>
      <c r="E340" s="14"/>
    </row>
    <row r="341" spans="3:5">
      <c r="C341" s="14"/>
      <c r="D341" s="14"/>
      <c r="E341" s="14"/>
    </row>
    <row r="342" spans="3:5">
      <c r="C342" s="14"/>
      <c r="D342" s="14"/>
      <c r="E342" s="14"/>
    </row>
    <row r="343" spans="3:5">
      <c r="C343" s="14"/>
      <c r="D343" s="14"/>
      <c r="E343" s="14"/>
    </row>
    <row r="344" spans="3:5">
      <c r="C344" s="14"/>
      <c r="D344" s="14"/>
      <c r="E344" s="14"/>
    </row>
    <row r="345" spans="3:5">
      <c r="C345" s="14"/>
      <c r="D345" s="14"/>
      <c r="E345" s="14"/>
    </row>
    <row r="346" spans="3:5">
      <c r="C346" s="14"/>
      <c r="D346" s="14"/>
      <c r="E346" s="14"/>
    </row>
    <row r="347" spans="3:5">
      <c r="C347" s="14"/>
      <c r="D347" s="14"/>
      <c r="E347" s="14"/>
    </row>
    <row r="348" spans="3:5">
      <c r="C348" s="14"/>
      <c r="D348" s="14"/>
      <c r="E348" s="14"/>
    </row>
    <row r="349" spans="3:5">
      <c r="C349" s="14"/>
      <c r="D349" s="14"/>
      <c r="E349" s="14"/>
    </row>
    <row r="350" spans="3:5">
      <c r="C350" s="14"/>
      <c r="D350" s="14"/>
      <c r="E350" s="14"/>
    </row>
    <row r="351" spans="3:5">
      <c r="C351" s="14"/>
      <c r="D351" s="14"/>
      <c r="E351" s="14"/>
    </row>
    <row r="352" spans="3:5">
      <c r="C352" s="14"/>
      <c r="D352" s="14"/>
      <c r="E352" s="14"/>
    </row>
    <row r="353" spans="3:5">
      <c r="C353" s="14"/>
      <c r="D353" s="14"/>
      <c r="E353" s="14"/>
    </row>
    <row r="354" spans="3:5">
      <c r="C354" s="14"/>
      <c r="D354" s="14"/>
      <c r="E354" s="14"/>
    </row>
    <row r="355" spans="3:5">
      <c r="C355" s="14"/>
      <c r="D355" s="14"/>
      <c r="E355" s="14"/>
    </row>
    <row r="356" spans="3:5">
      <c r="C356" s="14"/>
      <c r="D356" s="14"/>
      <c r="E356" s="14"/>
    </row>
    <row r="357" spans="3:5">
      <c r="C357" s="14"/>
      <c r="D357" s="14"/>
      <c r="E357" s="14"/>
    </row>
    <row r="358" spans="3:5">
      <c r="C358" s="14"/>
      <c r="D358" s="14"/>
      <c r="E358" s="14"/>
    </row>
    <row r="359" spans="3:5">
      <c r="C359" s="14"/>
      <c r="D359" s="14"/>
      <c r="E359" s="14"/>
    </row>
    <row r="360" spans="3:5">
      <c r="C360" s="14"/>
      <c r="D360" s="14"/>
      <c r="E360" s="14"/>
    </row>
    <row r="361" spans="3:5">
      <c r="C361" s="14"/>
      <c r="D361" s="14"/>
      <c r="E361" s="14"/>
    </row>
    <row r="362" spans="3:5">
      <c r="C362" s="14"/>
      <c r="D362" s="14"/>
      <c r="E362" s="14"/>
    </row>
    <row r="363" spans="3:5">
      <c r="C363" s="14"/>
      <c r="D363" s="14"/>
      <c r="E363" s="14"/>
    </row>
    <row r="364" spans="3:5">
      <c r="C364" s="14"/>
      <c r="D364" s="14"/>
      <c r="E364" s="14"/>
    </row>
    <row r="365" spans="3:5">
      <c r="C365" s="14"/>
      <c r="D365" s="14"/>
      <c r="E365" s="14"/>
    </row>
    <row r="366" spans="3:5">
      <c r="C366" s="14"/>
      <c r="D366" s="14"/>
      <c r="E366" s="14"/>
    </row>
    <row r="367" spans="3:5">
      <c r="C367" s="14"/>
      <c r="D367" s="14"/>
      <c r="E367" s="14"/>
    </row>
    <row r="368" spans="3:5">
      <c r="C368" s="14"/>
      <c r="D368" s="14"/>
      <c r="E368" s="14"/>
    </row>
    <row r="369" spans="3:5">
      <c r="C369" s="14"/>
      <c r="D369" s="14"/>
      <c r="E369" s="14"/>
    </row>
    <row r="370" spans="3:5">
      <c r="C370" s="14"/>
      <c r="D370" s="14"/>
      <c r="E370" s="14"/>
    </row>
    <row r="371" spans="3:5">
      <c r="C371" s="14"/>
      <c r="D371" s="14"/>
      <c r="E371" s="14"/>
    </row>
    <row r="372" spans="3:5">
      <c r="C372" s="14"/>
      <c r="D372" s="14"/>
      <c r="E372" s="14"/>
    </row>
    <row r="373" spans="3:5">
      <c r="C373" s="14"/>
      <c r="D373" s="14"/>
      <c r="E373" s="14"/>
    </row>
    <row r="374" spans="3:5">
      <c r="C374" s="14"/>
      <c r="D374" s="14"/>
      <c r="E374" s="14"/>
    </row>
    <row r="375" spans="3:5">
      <c r="C375" s="14"/>
      <c r="D375" s="14"/>
      <c r="E375" s="14"/>
    </row>
    <row r="376" spans="3:5">
      <c r="C376" s="14"/>
      <c r="D376" s="14"/>
      <c r="E376" s="14"/>
    </row>
    <row r="377" spans="3:5">
      <c r="C377" s="14"/>
      <c r="D377" s="14"/>
      <c r="E377" s="14"/>
    </row>
    <row r="378" spans="3:5">
      <c r="C378" s="14"/>
      <c r="D378" s="14"/>
      <c r="E378" s="14"/>
    </row>
    <row r="379" spans="3:5">
      <c r="C379" s="14"/>
      <c r="D379" s="14"/>
      <c r="E379" s="14"/>
    </row>
    <row r="380" spans="3:5">
      <c r="C380" s="14"/>
      <c r="D380" s="14"/>
      <c r="E380" s="14"/>
    </row>
    <row r="381" spans="3:5">
      <c r="C381" s="14"/>
      <c r="D381" s="14"/>
      <c r="E381" s="14"/>
    </row>
    <row r="382" spans="3:5">
      <c r="C382" s="14"/>
      <c r="D382" s="14"/>
      <c r="E382" s="14"/>
    </row>
    <row r="383" spans="3:5">
      <c r="C383" s="14"/>
      <c r="D383" s="14"/>
      <c r="E383" s="14"/>
    </row>
    <row r="384" spans="3:5">
      <c r="C384" s="14"/>
      <c r="D384" s="14"/>
      <c r="E384" s="14"/>
    </row>
    <row r="385" spans="3:5">
      <c r="C385" s="14"/>
      <c r="D385" s="14"/>
      <c r="E385" s="14"/>
    </row>
    <row r="386" spans="3:5">
      <c r="C386" s="14"/>
      <c r="D386" s="14"/>
      <c r="E386" s="14"/>
    </row>
    <row r="387" spans="3:5">
      <c r="C387" s="14"/>
      <c r="D387" s="14"/>
      <c r="E387" s="14"/>
    </row>
    <row r="388" spans="3:5">
      <c r="C388" s="14"/>
      <c r="D388" s="14"/>
      <c r="E388" s="14"/>
    </row>
    <row r="389" spans="3:5">
      <c r="C389" s="14"/>
      <c r="D389" s="14"/>
      <c r="E389" s="14"/>
    </row>
    <row r="390" spans="3:5">
      <c r="C390" s="14"/>
      <c r="D390" s="14"/>
      <c r="E390" s="14"/>
    </row>
    <row r="391" spans="3:5">
      <c r="C391" s="14"/>
      <c r="D391" s="14"/>
      <c r="E391" s="14"/>
    </row>
    <row r="392" spans="3:5">
      <c r="C392" s="14"/>
      <c r="D392" s="14"/>
      <c r="E392" s="14"/>
    </row>
    <row r="393" spans="3:5">
      <c r="C393" s="14"/>
      <c r="D393" s="14"/>
      <c r="E393" s="14"/>
    </row>
    <row r="394" spans="3:5">
      <c r="C394" s="14"/>
      <c r="D394" s="14"/>
      <c r="E394" s="14"/>
    </row>
    <row r="395" spans="3:5">
      <c r="C395" s="14"/>
      <c r="D395" s="14"/>
      <c r="E395" s="14"/>
    </row>
    <row r="396" spans="3:5">
      <c r="C396" s="14"/>
      <c r="D396" s="14"/>
      <c r="E396" s="14"/>
    </row>
    <row r="397" spans="3:5">
      <c r="C397" s="14"/>
      <c r="D397" s="14"/>
      <c r="E397" s="14"/>
    </row>
    <row r="398" spans="3:5">
      <c r="C398" s="14"/>
      <c r="D398" s="14"/>
      <c r="E398" s="14"/>
    </row>
    <row r="399" spans="3:5">
      <c r="C399" s="14"/>
      <c r="D399" s="14"/>
      <c r="E399" s="14"/>
    </row>
    <row r="400" spans="3:5">
      <c r="C400" s="14"/>
      <c r="D400" s="14"/>
      <c r="E400" s="14"/>
    </row>
    <row r="401" spans="3:5">
      <c r="C401" s="14"/>
      <c r="D401" s="14"/>
      <c r="E401" s="14"/>
    </row>
    <row r="402" spans="3:5">
      <c r="C402" s="14"/>
      <c r="D402" s="14"/>
      <c r="E402" s="14"/>
    </row>
    <row r="403" spans="3:5">
      <c r="C403" s="14"/>
      <c r="D403" s="14"/>
      <c r="E403" s="14"/>
    </row>
    <row r="404" spans="3:5">
      <c r="C404" s="14"/>
      <c r="D404" s="14"/>
      <c r="E404" s="14"/>
    </row>
    <row r="405" spans="3:5">
      <c r="C405" s="14"/>
      <c r="D405" s="14"/>
      <c r="E405" s="14"/>
    </row>
    <row r="406" spans="3:5">
      <c r="C406" s="14"/>
      <c r="D406" s="14"/>
      <c r="E406" s="14"/>
    </row>
    <row r="407" spans="3:5">
      <c r="C407" s="14"/>
      <c r="D407" s="14"/>
      <c r="E407" s="14"/>
    </row>
    <row r="408" spans="3:5">
      <c r="C408" s="14"/>
      <c r="D408" s="14"/>
      <c r="E408" s="14"/>
    </row>
    <row r="409" spans="3:5">
      <c r="C409" s="14"/>
      <c r="D409" s="14"/>
      <c r="E409" s="14"/>
    </row>
    <row r="410" spans="3:5">
      <c r="C410" s="14"/>
      <c r="D410" s="14"/>
      <c r="E410" s="14"/>
    </row>
    <row r="411" spans="3:5">
      <c r="C411" s="14"/>
      <c r="D411" s="14"/>
      <c r="E411" s="14"/>
    </row>
    <row r="412" spans="3:5">
      <c r="C412" s="14"/>
      <c r="D412" s="14"/>
      <c r="E412" s="14"/>
    </row>
    <row r="413" spans="3:5">
      <c r="C413" s="14"/>
      <c r="D413" s="14"/>
      <c r="E413" s="14"/>
    </row>
    <row r="414" spans="3:5">
      <c r="C414" s="14"/>
      <c r="D414" s="14"/>
      <c r="E414" s="14"/>
    </row>
    <row r="415" spans="3:5">
      <c r="C415" s="14"/>
      <c r="D415" s="14"/>
      <c r="E415" s="14"/>
    </row>
    <row r="416" spans="3:5">
      <c r="C416" s="14"/>
      <c r="D416" s="14"/>
      <c r="E416" s="14"/>
    </row>
    <row r="417" spans="3:5">
      <c r="C417" s="14"/>
      <c r="D417" s="14"/>
      <c r="E417" s="14"/>
    </row>
    <row r="418" spans="3:5">
      <c r="C418" s="14"/>
      <c r="D418" s="14"/>
      <c r="E418" s="14"/>
    </row>
    <row r="419" spans="3:5">
      <c r="C419" s="14"/>
      <c r="D419" s="14"/>
      <c r="E419" s="14"/>
    </row>
    <row r="420" spans="3:5">
      <c r="C420" s="14"/>
      <c r="D420" s="14"/>
      <c r="E420" s="14"/>
    </row>
    <row r="421" spans="3:5">
      <c r="C421" s="14"/>
      <c r="D421" s="14"/>
      <c r="E421" s="14"/>
    </row>
    <row r="422" spans="3:5">
      <c r="C422" s="14"/>
      <c r="D422" s="14"/>
      <c r="E422" s="14"/>
    </row>
    <row r="423" spans="3:5">
      <c r="C423" s="14"/>
      <c r="D423" s="14"/>
      <c r="E423" s="14"/>
    </row>
    <row r="424" spans="3:5">
      <c r="C424" s="14"/>
      <c r="D424" s="14"/>
      <c r="E424" s="14"/>
    </row>
    <row r="425" spans="3:5">
      <c r="C425" s="14"/>
      <c r="D425" s="14"/>
      <c r="E425" s="14"/>
    </row>
    <row r="426" spans="3:5">
      <c r="C426" s="14"/>
      <c r="D426" s="14"/>
      <c r="E426" s="14"/>
    </row>
    <row r="427" spans="3:5">
      <c r="C427" s="14"/>
      <c r="D427" s="14"/>
      <c r="E427" s="14"/>
    </row>
    <row r="428" spans="3:5">
      <c r="C428" s="14"/>
      <c r="D428" s="14"/>
      <c r="E428" s="14"/>
    </row>
    <row r="429" spans="3:5">
      <c r="C429" s="14"/>
      <c r="D429" s="14"/>
      <c r="E429" s="14"/>
    </row>
    <row r="430" spans="3:5">
      <c r="C430" s="14"/>
      <c r="D430" s="14"/>
      <c r="E430" s="14"/>
    </row>
    <row r="431" spans="3:5">
      <c r="C431" s="14"/>
      <c r="D431" s="14"/>
      <c r="E431" s="14"/>
    </row>
    <row r="432" spans="3:5">
      <c r="C432" s="14"/>
      <c r="D432" s="14"/>
      <c r="E432" s="14"/>
    </row>
    <row r="433" spans="3:5">
      <c r="C433" s="14"/>
      <c r="D433" s="14"/>
      <c r="E433" s="14"/>
    </row>
    <row r="434" spans="3:5">
      <c r="C434" s="14"/>
      <c r="D434" s="14"/>
      <c r="E434" s="14"/>
    </row>
    <row r="435" spans="3:5">
      <c r="C435" s="14"/>
      <c r="D435" s="14"/>
      <c r="E435" s="14"/>
    </row>
    <row r="436" spans="3:5">
      <c r="C436" s="14"/>
      <c r="D436" s="14"/>
      <c r="E436" s="14"/>
    </row>
    <row r="437" spans="3:5">
      <c r="C437" s="14"/>
      <c r="D437" s="14"/>
      <c r="E437" s="14"/>
    </row>
    <row r="438" spans="3:5">
      <c r="C438" s="14"/>
      <c r="D438" s="14"/>
      <c r="E438" s="14"/>
    </row>
    <row r="439" spans="3:5">
      <c r="C439" s="14"/>
      <c r="D439" s="14"/>
      <c r="E439" s="14"/>
    </row>
    <row r="440" spans="3:5">
      <c r="C440" s="14"/>
      <c r="D440" s="14"/>
      <c r="E440" s="14"/>
    </row>
    <row r="441" spans="3:5">
      <c r="C441" s="14"/>
      <c r="D441" s="14"/>
      <c r="E441" s="14"/>
    </row>
    <row r="442" spans="3:5">
      <c r="C442" s="14"/>
      <c r="D442" s="14"/>
      <c r="E442" s="14"/>
    </row>
    <row r="443" spans="3:5">
      <c r="C443" s="14"/>
      <c r="D443" s="14"/>
      <c r="E443" s="14"/>
    </row>
    <row r="444" spans="3:5">
      <c r="C444" s="14"/>
      <c r="D444" s="14"/>
      <c r="E444" s="14"/>
    </row>
    <row r="445" spans="3:5">
      <c r="C445" s="14"/>
      <c r="D445" s="14"/>
      <c r="E445" s="14"/>
    </row>
    <row r="446" spans="3:5">
      <c r="C446" s="14"/>
      <c r="D446" s="14"/>
      <c r="E446" s="14"/>
    </row>
    <row r="447" spans="3:5">
      <c r="C447" s="14"/>
      <c r="D447" s="14"/>
      <c r="E447" s="14"/>
    </row>
    <row r="448" spans="3:5">
      <c r="C448" s="14"/>
      <c r="D448" s="14"/>
      <c r="E448" s="14"/>
    </row>
    <row r="449" spans="3:5">
      <c r="C449" s="14"/>
      <c r="D449" s="14"/>
      <c r="E449" s="14"/>
    </row>
    <row r="450" spans="3:5">
      <c r="C450" s="14"/>
      <c r="D450" s="14"/>
      <c r="E450" s="14"/>
    </row>
    <row r="451" spans="3:5">
      <c r="C451" s="14"/>
      <c r="D451" s="14"/>
      <c r="E451" s="14"/>
    </row>
    <row r="452" spans="3:5">
      <c r="C452" s="14"/>
      <c r="D452" s="14"/>
      <c r="E452" s="14"/>
    </row>
    <row r="453" spans="3:5">
      <c r="C453" s="14"/>
      <c r="D453" s="14"/>
      <c r="E453" s="14"/>
    </row>
    <row r="454" spans="3:5">
      <c r="C454" s="14"/>
      <c r="D454" s="14"/>
      <c r="E454" s="14"/>
    </row>
    <row r="455" spans="3:5">
      <c r="C455" s="14"/>
      <c r="D455" s="14"/>
      <c r="E455" s="14"/>
    </row>
    <row r="456" spans="3:5">
      <c r="C456" s="14"/>
      <c r="D456" s="14"/>
      <c r="E456" s="14"/>
    </row>
    <row r="457" spans="3:5">
      <c r="C457" s="14"/>
      <c r="D457" s="14"/>
      <c r="E457" s="14"/>
    </row>
    <row r="458" spans="3:5">
      <c r="C458" s="14"/>
      <c r="D458" s="14"/>
      <c r="E458" s="14"/>
    </row>
    <row r="459" spans="3:5">
      <c r="C459" s="14"/>
      <c r="D459" s="14"/>
      <c r="E459" s="14"/>
    </row>
    <row r="460" spans="3:5">
      <c r="C460" s="14"/>
      <c r="D460" s="14"/>
      <c r="E460" s="14"/>
    </row>
    <row r="461" spans="3:5">
      <c r="C461" s="14"/>
      <c r="D461" s="14"/>
      <c r="E461" s="14"/>
    </row>
    <row r="462" spans="3:5">
      <c r="C462" s="14"/>
      <c r="D462" s="14"/>
      <c r="E462" s="14"/>
    </row>
    <row r="463" spans="3:5">
      <c r="C463" s="14"/>
      <c r="D463" s="14"/>
      <c r="E463" s="14"/>
    </row>
    <row r="464" spans="3:5">
      <c r="C464" s="14"/>
      <c r="D464" s="14"/>
      <c r="E464" s="14"/>
    </row>
    <row r="465" spans="3:5">
      <c r="C465" s="14"/>
      <c r="D465" s="14"/>
      <c r="E465" s="14"/>
    </row>
    <row r="466" spans="3:5">
      <c r="C466" s="14"/>
      <c r="D466" s="14"/>
      <c r="E466" s="14"/>
    </row>
    <row r="467" spans="3:5">
      <c r="C467" s="14"/>
      <c r="D467" s="14"/>
      <c r="E467" s="14"/>
    </row>
    <row r="468" spans="3:5">
      <c r="C468" s="14"/>
      <c r="D468" s="14"/>
      <c r="E468" s="14"/>
    </row>
    <row r="469" spans="3:5">
      <c r="C469" s="14"/>
      <c r="D469" s="14"/>
      <c r="E469" s="14"/>
    </row>
    <row r="470" spans="3:5">
      <c r="C470" s="14"/>
      <c r="D470" s="14"/>
      <c r="E470" s="14"/>
    </row>
    <row r="471" spans="3:5">
      <c r="C471" s="14"/>
      <c r="D471" s="14"/>
      <c r="E471" s="14"/>
    </row>
    <row r="472" spans="3:5">
      <c r="C472" s="14"/>
      <c r="D472" s="14"/>
      <c r="E472" s="14"/>
    </row>
    <row r="473" spans="3:5">
      <c r="C473" s="14"/>
      <c r="D473" s="14"/>
      <c r="E473" s="14"/>
    </row>
    <row r="474" spans="3:5">
      <c r="C474" s="14"/>
      <c r="D474" s="14"/>
      <c r="E474" s="14"/>
    </row>
    <row r="475" spans="3:5">
      <c r="C475" s="14"/>
      <c r="D475" s="14"/>
      <c r="E475" s="14"/>
    </row>
    <row r="476" spans="3:5">
      <c r="C476" s="14"/>
      <c r="D476" s="14"/>
      <c r="E476" s="14"/>
    </row>
    <row r="477" spans="3:5">
      <c r="C477" s="14"/>
      <c r="D477" s="14"/>
      <c r="E477" s="14"/>
    </row>
    <row r="478" spans="3:5">
      <c r="C478" s="14"/>
      <c r="D478" s="14"/>
      <c r="E478" s="14"/>
    </row>
    <row r="479" spans="3:5">
      <c r="C479" s="14"/>
      <c r="D479" s="14"/>
      <c r="E479" s="14"/>
    </row>
    <row r="480" spans="3:5">
      <c r="C480" s="14"/>
      <c r="D480" s="14"/>
      <c r="E480" s="14"/>
    </row>
    <row r="481" spans="3:5">
      <c r="C481" s="14"/>
      <c r="D481" s="14"/>
      <c r="E481" s="14"/>
    </row>
    <row r="482" spans="3:5">
      <c r="C482" s="14"/>
      <c r="D482" s="14"/>
      <c r="E482" s="14"/>
    </row>
    <row r="483" spans="3:5">
      <c r="C483" s="14"/>
      <c r="D483" s="14"/>
      <c r="E483" s="14"/>
    </row>
    <row r="484" spans="3:5">
      <c r="C484" s="14"/>
      <c r="D484" s="14"/>
      <c r="E484" s="14"/>
    </row>
    <row r="485" spans="3:5">
      <c r="C485" s="14"/>
      <c r="D485" s="14"/>
      <c r="E485" s="14"/>
    </row>
    <row r="486" spans="3:5">
      <c r="C486" s="14"/>
      <c r="D486" s="14"/>
      <c r="E486" s="14"/>
    </row>
    <row r="487" spans="3:5">
      <c r="C487" s="14"/>
      <c r="D487" s="14"/>
      <c r="E487" s="14"/>
    </row>
    <row r="488" spans="3:5">
      <c r="C488" s="14"/>
      <c r="D488" s="14"/>
      <c r="E488" s="14"/>
    </row>
    <row r="489" spans="3:5">
      <c r="C489" s="14"/>
      <c r="D489" s="14"/>
      <c r="E489" s="14"/>
    </row>
    <row r="490" spans="3:5">
      <c r="C490" s="14"/>
      <c r="D490" s="14"/>
      <c r="E490" s="14"/>
    </row>
    <row r="491" spans="3:5">
      <c r="C491" s="14"/>
      <c r="D491" s="14"/>
      <c r="E491" s="14"/>
    </row>
    <row r="492" spans="3:5">
      <c r="C492" s="14"/>
      <c r="D492" s="14"/>
      <c r="E492" s="14"/>
    </row>
    <row r="493" spans="3:5">
      <c r="C493" s="14"/>
      <c r="D493" s="14"/>
      <c r="E493" s="14"/>
    </row>
    <row r="494" spans="3:5">
      <c r="C494" s="14"/>
      <c r="D494" s="14"/>
      <c r="E494" s="14"/>
    </row>
    <row r="495" spans="3:5">
      <c r="C495" s="14"/>
      <c r="D495" s="14"/>
      <c r="E495" s="14"/>
    </row>
    <row r="496" spans="3:5">
      <c r="C496" s="14"/>
      <c r="D496" s="14"/>
      <c r="E496" s="14"/>
    </row>
    <row r="497" spans="3:5">
      <c r="C497" s="14"/>
      <c r="D497" s="14"/>
      <c r="E497" s="14"/>
    </row>
    <row r="498" spans="3:5">
      <c r="C498" s="14"/>
      <c r="D498" s="14"/>
      <c r="E498" s="14"/>
    </row>
    <row r="499" spans="3:5">
      <c r="C499" s="14"/>
      <c r="D499" s="14"/>
      <c r="E499" s="14"/>
    </row>
    <row r="500" spans="3:5">
      <c r="C500" s="14"/>
      <c r="D500" s="14"/>
      <c r="E500" s="14"/>
    </row>
    <row r="501" spans="3:5">
      <c r="C501" s="14"/>
      <c r="D501" s="14"/>
      <c r="E501" s="14"/>
    </row>
    <row r="502" spans="3:5">
      <c r="C502" s="14"/>
      <c r="D502" s="14"/>
      <c r="E502" s="14"/>
    </row>
    <row r="503" spans="3:5">
      <c r="C503" s="14"/>
      <c r="D503" s="14"/>
      <c r="E503" s="14"/>
    </row>
    <row r="504" spans="3:5">
      <c r="C504" s="14"/>
      <c r="D504" s="14"/>
      <c r="E504" s="14"/>
    </row>
    <row r="505" spans="3:5">
      <c r="C505" s="14"/>
      <c r="D505" s="14"/>
      <c r="E505" s="14"/>
    </row>
    <row r="506" spans="3:5">
      <c r="C506" s="14"/>
      <c r="D506" s="14"/>
      <c r="E506" s="14"/>
    </row>
    <row r="507" spans="3:5">
      <c r="C507" s="14"/>
      <c r="D507" s="14"/>
      <c r="E507" s="14"/>
    </row>
    <row r="508" spans="3:5">
      <c r="C508" s="14"/>
      <c r="D508" s="14"/>
      <c r="E508" s="14"/>
    </row>
    <row r="509" spans="3:5">
      <c r="C509" s="14"/>
      <c r="D509" s="14"/>
      <c r="E509" s="14"/>
    </row>
    <row r="510" spans="3:5">
      <c r="C510" s="14"/>
      <c r="D510" s="14"/>
      <c r="E510" s="14"/>
    </row>
    <row r="514" spans="2:2">
      <c r="B514" s="14"/>
    </row>
    <row r="515" spans="2:2">
      <c r="B515" s="14"/>
    </row>
    <row r="516" spans="2:2">
      <c r="B516" s="17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topLeftCell="A4" workbookViewId="0">
      <selection activeCell="J24" sqref="J24"/>
    </sheetView>
  </sheetViews>
  <sheetFormatPr defaultColWidth="9.140625" defaultRowHeight="18"/>
  <cols>
    <col min="1" max="1" width="6.28515625" style="14" customWidth="1"/>
    <col min="2" max="2" width="38.42578125" style="13" customWidth="1"/>
    <col min="3" max="5" width="10.7109375" style="13" customWidth="1"/>
    <col min="6" max="7" width="10.7109375" style="14" customWidth="1"/>
    <col min="8" max="8" width="14.7109375" style="14" customWidth="1"/>
    <col min="9" max="9" width="12.7109375" style="14" bestFit="1" customWidth="1"/>
    <col min="10" max="10" width="14.7109375" style="14" customWidth="1"/>
    <col min="11" max="13" width="10.7109375" style="14" customWidth="1"/>
    <col min="14" max="14" width="6.7109375" style="14" customWidth="1"/>
    <col min="15" max="15" width="7.7109375" style="14" customWidth="1"/>
    <col min="16" max="16" width="7.140625" style="14" customWidth="1"/>
    <col min="17" max="17" width="6" style="14" customWidth="1"/>
    <col min="18" max="18" width="7.85546875" style="14" customWidth="1"/>
    <col min="19" max="19" width="8.140625" style="14" customWidth="1"/>
    <col min="20" max="20" width="6.28515625" style="14" customWidth="1"/>
    <col min="21" max="21" width="8" style="14" customWidth="1"/>
    <col min="22" max="22" width="8.7109375" style="14" customWidth="1"/>
    <col min="23" max="23" width="10" style="14" customWidth="1"/>
    <col min="24" max="24" width="9.5703125" style="14" customWidth="1"/>
    <col min="25" max="25" width="6.140625" style="14" customWidth="1"/>
    <col min="26" max="27" width="5.7109375" style="14" customWidth="1"/>
    <col min="28" max="28" width="6.85546875" style="14" customWidth="1"/>
    <col min="29" max="29" width="6.42578125" style="14" customWidth="1"/>
    <col min="30" max="30" width="6.7109375" style="14" customWidth="1"/>
    <col min="31" max="31" width="7.28515625" style="14" customWidth="1"/>
    <col min="32" max="43" width="5.7109375" style="14" customWidth="1"/>
    <col min="44" max="16384" width="9.140625" style="14"/>
  </cols>
  <sheetData>
    <row r="1" spans="2:98">
      <c r="B1" s="2" t="s">
        <v>0</v>
      </c>
      <c r="C1" t="s">
        <v>195</v>
      </c>
    </row>
    <row r="2" spans="2:98">
      <c r="B2" s="2" t="s">
        <v>1</v>
      </c>
    </row>
    <row r="3" spans="2:98">
      <c r="B3" s="2" t="s">
        <v>2</v>
      </c>
      <c r="C3" t="s">
        <v>196</v>
      </c>
    </row>
    <row r="4" spans="2:98">
      <c r="B4" s="2" t="s">
        <v>3</v>
      </c>
    </row>
    <row r="6" spans="2:98" ht="26.25" customHeight="1">
      <c r="B6" s="111" t="s">
        <v>134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3"/>
    </row>
    <row r="7" spans="2:98" ht="26.25" customHeight="1">
      <c r="B7" s="111" t="s">
        <v>89</v>
      </c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3"/>
    </row>
    <row r="8" spans="2:98" s="17" customFormat="1" ht="63">
      <c r="B8" s="4" t="s">
        <v>94</v>
      </c>
      <c r="C8" s="26" t="s">
        <v>47</v>
      </c>
      <c r="D8" s="26" t="s">
        <v>135</v>
      </c>
      <c r="E8" s="26" t="s">
        <v>48</v>
      </c>
      <c r="F8" s="26" t="s">
        <v>82</v>
      </c>
      <c r="G8" s="26" t="s">
        <v>51</v>
      </c>
      <c r="H8" s="26" t="s">
        <v>185</v>
      </c>
      <c r="I8" s="26" t="s">
        <v>186</v>
      </c>
      <c r="J8" s="26" t="s">
        <v>5</v>
      </c>
      <c r="K8" s="26" t="s">
        <v>71</v>
      </c>
      <c r="L8" s="26" t="s">
        <v>55</v>
      </c>
      <c r="M8" s="34" t="s">
        <v>181</v>
      </c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CT8" s="14"/>
    </row>
    <row r="9" spans="2:98" s="17" customFormat="1" ht="14.25" customHeight="1">
      <c r="B9" s="18"/>
      <c r="C9" s="29"/>
      <c r="D9" s="19"/>
      <c r="E9" s="19"/>
      <c r="F9" s="29"/>
      <c r="G9" s="29"/>
      <c r="H9" s="29" t="s">
        <v>182</v>
      </c>
      <c r="I9" s="29"/>
      <c r="J9" s="29" t="s">
        <v>6</v>
      </c>
      <c r="K9" s="29" t="s">
        <v>7</v>
      </c>
      <c r="L9" s="29" t="s">
        <v>7</v>
      </c>
      <c r="M9" s="30" t="s">
        <v>7</v>
      </c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CT9" s="14"/>
    </row>
    <row r="10" spans="2:98" s="21" customFormat="1" ht="18" customHeight="1">
      <c r="B10" s="20"/>
      <c r="C10" s="6" t="s">
        <v>8</v>
      </c>
      <c r="D10" s="6" t="s">
        <v>9</v>
      </c>
      <c r="E10" s="6" t="s">
        <v>57</v>
      </c>
      <c r="F10" s="6" t="s">
        <v>58</v>
      </c>
      <c r="G10" s="6" t="s">
        <v>59</v>
      </c>
      <c r="H10" s="6" t="s">
        <v>60</v>
      </c>
      <c r="I10" s="6" t="s">
        <v>61</v>
      </c>
      <c r="J10" s="6" t="s">
        <v>62</v>
      </c>
      <c r="K10" s="6" t="s">
        <v>63</v>
      </c>
      <c r="L10" s="32" t="s">
        <v>64</v>
      </c>
      <c r="M10" s="32" t="s">
        <v>74</v>
      </c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CT10" s="14"/>
    </row>
    <row r="11" spans="2:98" s="21" customFormat="1" ht="18" customHeight="1">
      <c r="B11" s="22" t="s">
        <v>90</v>
      </c>
      <c r="C11" s="6"/>
      <c r="D11" s="6"/>
      <c r="E11" s="6"/>
      <c r="F11" s="6"/>
      <c r="G11" s="6"/>
      <c r="H11" s="73">
        <f>H12+H25</f>
        <v>32619143.289999999</v>
      </c>
      <c r="I11" s="6"/>
      <c r="J11" s="73">
        <f>J12+J25</f>
        <v>374626.94262661855</v>
      </c>
      <c r="K11" s="6"/>
      <c r="L11" s="74">
        <f>J11/$J$11</f>
        <v>1</v>
      </c>
      <c r="M11" s="74">
        <f>J11/'סכום נכסי הקרן'!$C$42</f>
        <v>1.8157365365658359E-2</v>
      </c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CT11" s="14"/>
    </row>
    <row r="12" spans="2:98">
      <c r="B12" s="77" t="s">
        <v>203</v>
      </c>
      <c r="C12" s="14"/>
      <c r="D12" s="14"/>
      <c r="E12" s="14"/>
      <c r="H12" s="79">
        <f>SUM(H13:H24)</f>
        <v>13117741.699999999</v>
      </c>
      <c r="J12" s="79">
        <f>SUM(J13:J24)</f>
        <v>300964.43549756648</v>
      </c>
      <c r="L12" s="78">
        <f t="shared" ref="L12:L31" si="0">J12/$J$11</f>
        <v>0.8033710372975772</v>
      </c>
      <c r="M12" s="78">
        <f>J12/'סכום נכסי הקרן'!$C$42</f>
        <v>1.4587101448400058E-2</v>
      </c>
    </row>
    <row r="13" spans="2:98">
      <c r="B13" t="s">
        <v>3452</v>
      </c>
      <c r="C13" t="s">
        <v>3453</v>
      </c>
      <c r="D13" t="s">
        <v>121</v>
      </c>
      <c r="E13" t="s">
        <v>3454</v>
      </c>
      <c r="F13" t="s">
        <v>1035</v>
      </c>
      <c r="G13" t="s">
        <v>104</v>
      </c>
      <c r="H13" s="75">
        <v>1714824</v>
      </c>
      <c r="I13" s="75">
        <v>344.99170000000038</v>
      </c>
      <c r="J13" s="75">
        <v>20818.4056525505</v>
      </c>
      <c r="K13" s="76">
        <v>4.9000000000000002E-2</v>
      </c>
      <c r="L13" s="76">
        <f t="shared" si="0"/>
        <v>5.5571031561655972E-2</v>
      </c>
      <c r="M13" s="76">
        <f>J13/'סכום נכסי הקרן'!$C$42</f>
        <v>1.0090235238115197E-3</v>
      </c>
    </row>
    <row r="14" spans="2:98">
      <c r="B14" t="s">
        <v>3455</v>
      </c>
      <c r="C14" t="s">
        <v>3456</v>
      </c>
      <c r="D14" t="s">
        <v>121</v>
      </c>
      <c r="E14" t="s">
        <v>3457</v>
      </c>
      <c r="F14" t="s">
        <v>746</v>
      </c>
      <c r="G14" t="s">
        <v>100</v>
      </c>
      <c r="H14" s="75">
        <v>115593</v>
      </c>
      <c r="I14" s="75">
        <v>38408.029839000046</v>
      </c>
      <c r="J14" s="75">
        <v>44396.993931795303</v>
      </c>
      <c r="K14" s="76">
        <v>8.2199999999999995E-2</v>
      </c>
      <c r="L14" s="76">
        <f t="shared" si="0"/>
        <v>0.11850987977670548</v>
      </c>
      <c r="M14" s="76">
        <f>J14/'סכום נכסי הקרן'!$C$42</f>
        <v>2.1518271865458879E-3</v>
      </c>
    </row>
    <row r="15" spans="2:98">
      <c r="B15" t="s">
        <v>3458</v>
      </c>
      <c r="C15" t="s">
        <v>3459</v>
      </c>
      <c r="D15" t="s">
        <v>121</v>
      </c>
      <c r="E15" t="s">
        <v>3460</v>
      </c>
      <c r="F15" t="s">
        <v>2429</v>
      </c>
      <c r="G15" t="s">
        <v>100</v>
      </c>
      <c r="H15" s="75">
        <v>800</v>
      </c>
      <c r="I15" s="75">
        <v>500000</v>
      </c>
      <c r="J15" s="75">
        <v>4000</v>
      </c>
      <c r="K15" s="76">
        <v>1.61E-2</v>
      </c>
      <c r="L15" s="76">
        <f t="shared" si="0"/>
        <v>1.0677288643349664E-2</v>
      </c>
      <c r="M15" s="76">
        <f>J15/'סכום נכסי הקרן'!$C$42</f>
        <v>1.938714310118945E-4</v>
      </c>
    </row>
    <row r="16" spans="2:98">
      <c r="B16" t="s">
        <v>3461</v>
      </c>
      <c r="C16" t="s">
        <v>3462</v>
      </c>
      <c r="D16" t="s">
        <v>121</v>
      </c>
      <c r="E16" t="s">
        <v>2438</v>
      </c>
      <c r="F16" t="s">
        <v>2072</v>
      </c>
      <c r="G16" t="s">
        <v>100</v>
      </c>
      <c r="H16" s="75">
        <v>25650</v>
      </c>
      <c r="I16" s="75">
        <v>389.86354799999998</v>
      </c>
      <c r="J16" s="75">
        <v>100.000000062</v>
      </c>
      <c r="K16" s="76">
        <v>0.1487</v>
      </c>
      <c r="L16" s="76">
        <f t="shared" si="0"/>
        <v>2.6693221624923954E-4</v>
      </c>
      <c r="M16" s="76">
        <f>J16/'סכום נכסי הקרן'!$C$42</f>
        <v>4.8467857783023702E-6</v>
      </c>
    </row>
    <row r="17" spans="2:13">
      <c r="B17" t="s">
        <v>3463</v>
      </c>
      <c r="C17" t="s">
        <v>3464</v>
      </c>
      <c r="D17" t="s">
        <v>121</v>
      </c>
      <c r="E17" t="s">
        <v>3465</v>
      </c>
      <c r="F17" t="s">
        <v>1572</v>
      </c>
      <c r="G17" t="s">
        <v>100</v>
      </c>
      <c r="H17" s="75">
        <v>174</v>
      </c>
      <c r="I17" s="75">
        <v>36663758.620690003</v>
      </c>
      <c r="J17" s="75">
        <v>63794.940000000599</v>
      </c>
      <c r="K17" s="76">
        <v>0.16500000000000001</v>
      </c>
      <c r="L17" s="76">
        <f t="shared" si="0"/>
        <v>0.17028924709129489</v>
      </c>
      <c r="M17" s="76">
        <f>J17/'סכום נכסי הקרן'!$C$42</f>
        <v>3.0920040772795163E-3</v>
      </c>
    </row>
    <row r="18" spans="2:13">
      <c r="B18" t="s">
        <v>3466</v>
      </c>
      <c r="C18" t="s">
        <v>3467</v>
      </c>
      <c r="D18" t="s">
        <v>121</v>
      </c>
      <c r="E18" t="s">
        <v>3468</v>
      </c>
      <c r="F18" t="s">
        <v>689</v>
      </c>
      <c r="G18" t="s">
        <v>104</v>
      </c>
      <c r="H18" s="75">
        <v>12841.7</v>
      </c>
      <c r="I18" s="75">
        <v>81081.905000000042</v>
      </c>
      <c r="J18" s="75">
        <v>36640.866085240799</v>
      </c>
      <c r="K18" s="76">
        <v>3.3000000000000002E-2</v>
      </c>
      <c r="L18" s="76">
        <f t="shared" si="0"/>
        <v>9.7806275833609346E-2</v>
      </c>
      <c r="M18" s="76">
        <f>J18/'סכום נכסי הקרן'!$C$42</f>
        <v>1.7759042853652067E-3</v>
      </c>
    </row>
    <row r="19" spans="2:13">
      <c r="B19" t="s">
        <v>3471</v>
      </c>
      <c r="C19" t="s">
        <v>3472</v>
      </c>
      <c r="D19" t="s">
        <v>121</v>
      </c>
      <c r="E19" t="s">
        <v>3473</v>
      </c>
      <c r="F19" t="s">
        <v>464</v>
      </c>
      <c r="G19" t="s">
        <v>100</v>
      </c>
      <c r="H19" s="75">
        <v>735</v>
      </c>
      <c r="I19" s="75">
        <v>5628100</v>
      </c>
      <c r="J19" s="75">
        <v>41366.535000000003</v>
      </c>
      <c r="K19" s="76">
        <v>0.36749999999999999</v>
      </c>
      <c r="L19" s="76">
        <v>0.1104</v>
      </c>
      <c r="M19" s="76">
        <v>2E-3</v>
      </c>
    </row>
    <row r="20" spans="2:13">
      <c r="B20" t="s">
        <v>3469</v>
      </c>
      <c r="C20" t="s">
        <v>3470</v>
      </c>
      <c r="D20" t="s">
        <v>121</v>
      </c>
      <c r="E20" t="s">
        <v>3468</v>
      </c>
      <c r="F20" t="s">
        <v>689</v>
      </c>
      <c r="G20" t="s">
        <v>104</v>
      </c>
      <c r="H20" s="75">
        <v>4280645</v>
      </c>
      <c r="I20" s="75">
        <v>100</v>
      </c>
      <c r="J20" s="75">
        <v>15063.589755000001</v>
      </c>
      <c r="K20" s="76">
        <v>3.6700000000000003E-2</v>
      </c>
      <c r="L20" s="76">
        <f t="shared" si="0"/>
        <v>4.0209573954784958E-2</v>
      </c>
      <c r="M20" s="76">
        <f>J20/'סכום נכסי הקרן'!$C$42</f>
        <v>7.3009992549449094E-4</v>
      </c>
    </row>
    <row r="21" spans="2:13">
      <c r="B21" t="s">
        <v>3474</v>
      </c>
      <c r="C21" t="s">
        <v>3475</v>
      </c>
      <c r="D21" t="s">
        <v>121</v>
      </c>
      <c r="E21" t="s">
        <v>3476</v>
      </c>
      <c r="F21" t="s">
        <v>464</v>
      </c>
      <c r="G21" t="s">
        <v>108</v>
      </c>
      <c r="H21" s="75">
        <v>500000</v>
      </c>
      <c r="I21" s="75">
        <v>1E-26</v>
      </c>
      <c r="J21" s="75">
        <v>1.876E-25</v>
      </c>
      <c r="K21" s="76">
        <v>0</v>
      </c>
      <c r="L21" s="76">
        <f t="shared" si="0"/>
        <v>5.0076483737309916E-31</v>
      </c>
      <c r="M21" s="76">
        <f>J21/'סכום נכסי הקרן'!$C$42</f>
        <v>9.092570114457852E-33</v>
      </c>
    </row>
    <row r="22" spans="2:13">
      <c r="B22" t="s">
        <v>3477</v>
      </c>
      <c r="C22" t="s">
        <v>3478</v>
      </c>
      <c r="D22" t="s">
        <v>121</v>
      </c>
      <c r="E22" t="s">
        <v>3479</v>
      </c>
      <c r="F22" t="s">
        <v>464</v>
      </c>
      <c r="G22" t="s">
        <v>100</v>
      </c>
      <c r="H22" s="75">
        <v>5727</v>
      </c>
      <c r="I22" s="75">
        <v>506658.94614899991</v>
      </c>
      <c r="J22" s="75">
        <v>29016.3578459532</v>
      </c>
      <c r="K22" s="76">
        <v>0.12727272727272726</v>
      </c>
      <c r="L22" s="76">
        <f t="shared" si="0"/>
        <v>7.74540070249915E-2</v>
      </c>
      <c r="M22" s="76">
        <f>J22/'סכום נכסי הקרן'!$C$42</f>
        <v>1.4063607045870399E-3</v>
      </c>
    </row>
    <row r="23" spans="2:13">
      <c r="B23" t="s">
        <v>3480</v>
      </c>
      <c r="C23" t="s">
        <v>3481</v>
      </c>
      <c r="D23" t="s">
        <v>121</v>
      </c>
      <c r="E23" t="s">
        <v>3482</v>
      </c>
      <c r="F23" t="s">
        <v>2277</v>
      </c>
      <c r="G23" t="s">
        <v>100</v>
      </c>
      <c r="H23" s="75">
        <v>3231018</v>
      </c>
      <c r="I23" s="75">
        <v>375</v>
      </c>
      <c r="J23" s="75">
        <v>12116.317499999999</v>
      </c>
      <c r="K23" s="76">
        <v>2.18E-2</v>
      </c>
      <c r="L23" s="76">
        <f t="shared" si="0"/>
        <v>3.2342354810492191E-2</v>
      </c>
      <c r="M23" s="76">
        <f>J23/'סכום נכסי הקרן'!$C$42</f>
        <v>5.8725195307986503E-4</v>
      </c>
    </row>
    <row r="24" spans="2:13">
      <c r="B24" t="s">
        <v>3483</v>
      </c>
      <c r="C24" t="s">
        <v>3484</v>
      </c>
      <c r="D24" t="s">
        <v>121</v>
      </c>
      <c r="E24" t="s">
        <v>3485</v>
      </c>
      <c r="F24" t="s">
        <v>1074</v>
      </c>
      <c r="G24" t="s">
        <v>104</v>
      </c>
      <c r="H24" s="75">
        <v>3229734</v>
      </c>
      <c r="I24" s="75">
        <v>296.07694600000019</v>
      </c>
      <c r="J24" s="75">
        <v>33650.429726964103</v>
      </c>
      <c r="K24" s="76">
        <v>3.2099999999999997E-2</v>
      </c>
      <c r="L24" s="76">
        <f t="shared" si="0"/>
        <v>8.9823837791887434E-2</v>
      </c>
      <c r="M24" s="76">
        <f>J24/'סכום נכסי הקרן'!$C$42</f>
        <v>1.6309642413329312E-3</v>
      </c>
    </row>
    <row r="25" spans="2:13">
      <c r="B25" s="77" t="s">
        <v>254</v>
      </c>
      <c r="C25" s="14"/>
      <c r="D25" s="14"/>
      <c r="E25" s="14"/>
      <c r="H25" s="79">
        <v>19501401.59</v>
      </c>
      <c r="J25" s="79">
        <v>73662.507129052072</v>
      </c>
      <c r="L25" s="78">
        <f t="shared" si="0"/>
        <v>0.19662896270242283</v>
      </c>
      <c r="M25" s="78">
        <f>J25/'סכום נכסי הקרן'!$C$42</f>
        <v>3.5702639172583016E-3</v>
      </c>
    </row>
    <row r="26" spans="2:13">
      <c r="B26" s="77" t="s">
        <v>389</v>
      </c>
      <c r="C26" s="14"/>
      <c r="D26" s="14"/>
      <c r="E26" s="14"/>
      <c r="H26" s="79">
        <v>0</v>
      </c>
      <c r="J26" s="79">
        <v>0</v>
      </c>
      <c r="L26" s="78">
        <f t="shared" si="0"/>
        <v>0</v>
      </c>
      <c r="M26" s="78">
        <f>J26/'סכום נכסי הקרן'!$C$42</f>
        <v>0</v>
      </c>
    </row>
    <row r="27" spans="2:13">
      <c r="B27" t="s">
        <v>249</v>
      </c>
      <c r="C27" t="s">
        <v>249</v>
      </c>
      <c r="D27" s="14"/>
      <c r="E27" s="14"/>
      <c r="F27" t="s">
        <v>249</v>
      </c>
      <c r="G27" t="s">
        <v>249</v>
      </c>
      <c r="H27" s="75">
        <v>0</v>
      </c>
      <c r="I27" s="75">
        <v>0</v>
      </c>
      <c r="J27" s="75">
        <v>0</v>
      </c>
      <c r="K27" s="76">
        <v>0</v>
      </c>
      <c r="L27" s="76">
        <f t="shared" si="0"/>
        <v>0</v>
      </c>
      <c r="M27" s="76">
        <f>J27/'סכום נכסי הקרן'!$C$42</f>
        <v>0</v>
      </c>
    </row>
    <row r="28" spans="2:13">
      <c r="B28" s="77" t="s">
        <v>390</v>
      </c>
      <c r="C28" s="14"/>
      <c r="D28" s="14"/>
      <c r="E28" s="14"/>
      <c r="H28" s="79">
        <v>19501401.59</v>
      </c>
      <c r="J28" s="79">
        <v>73662.507129052072</v>
      </c>
      <c r="L28" s="78">
        <f t="shared" si="0"/>
        <v>0.19662896270242283</v>
      </c>
      <c r="M28" s="78">
        <f>J28/'סכום נכסי הקרן'!$C$42</f>
        <v>3.5702639172583016E-3</v>
      </c>
    </row>
    <row r="29" spans="2:13">
      <c r="B29" t="s">
        <v>3486</v>
      </c>
      <c r="C29" t="s">
        <v>3487</v>
      </c>
      <c r="D29" t="s">
        <v>121</v>
      </c>
      <c r="E29" t="s">
        <v>3488</v>
      </c>
      <c r="F29" t="s">
        <v>1922</v>
      </c>
      <c r="G29" t="s">
        <v>108</v>
      </c>
      <c r="H29" s="75">
        <v>10000000</v>
      </c>
      <c r="I29" s="75">
        <v>100</v>
      </c>
      <c r="J29" s="75">
        <v>37530</v>
      </c>
      <c r="K29" s="76">
        <v>7.2700000000000001E-2</v>
      </c>
      <c r="L29" s="76">
        <f t="shared" si="0"/>
        <v>0.10017966069622822</v>
      </c>
      <c r="M29" s="76">
        <f>J29/'סכום נכסי הקרן'!$C$42</f>
        <v>1.8189987014691003E-3</v>
      </c>
    </row>
    <row r="30" spans="2:13">
      <c r="B30" t="s">
        <v>3489</v>
      </c>
      <c r="C30" t="s">
        <v>3490</v>
      </c>
      <c r="D30" t="s">
        <v>121</v>
      </c>
      <c r="E30" t="s">
        <v>3491</v>
      </c>
      <c r="F30" t="s">
        <v>1922</v>
      </c>
      <c r="G30" t="s">
        <v>108</v>
      </c>
      <c r="H30" s="75">
        <v>7999999</v>
      </c>
      <c r="I30" s="75">
        <v>108.4865429999998</v>
      </c>
      <c r="J30" s="75">
        <v>32571.9955988201</v>
      </c>
      <c r="K30" s="76">
        <v>5.8099999999999999E-2</v>
      </c>
      <c r="L30" s="76">
        <f t="shared" si="0"/>
        <v>8.6945149674629268E-2</v>
      </c>
      <c r="M30" s="76">
        <f>J30/'סכום נכסי הקרן'!$C$42</f>
        <v>1.5786948494140955E-3</v>
      </c>
    </row>
    <row r="31" spans="2:13">
      <c r="B31" t="s">
        <v>3492</v>
      </c>
      <c r="C31" t="s">
        <v>3493</v>
      </c>
      <c r="D31" t="s">
        <v>121</v>
      </c>
      <c r="E31" t="s">
        <v>3465</v>
      </c>
      <c r="F31" t="s">
        <v>1922</v>
      </c>
      <c r="G31" t="s">
        <v>108</v>
      </c>
      <c r="H31" s="75">
        <v>1501402.59</v>
      </c>
      <c r="I31" s="75">
        <v>63.188299999999764</v>
      </c>
      <c r="J31" s="75">
        <v>3560.51153023197</v>
      </c>
      <c r="K31" s="76">
        <v>0.14000000000000001</v>
      </c>
      <c r="L31" s="76">
        <f t="shared" si="0"/>
        <v>9.504152331565336E-3</v>
      </c>
      <c r="M31" s="76">
        <f>J31/'סכום נכסי הקרן'!$C$42</f>
        <v>1.7257036637510558E-4</v>
      </c>
    </row>
    <row r="32" spans="2:13">
      <c r="B32" t="s">
        <v>256</v>
      </c>
      <c r="C32" s="14"/>
      <c r="D32" s="14"/>
      <c r="E32" s="14"/>
    </row>
    <row r="33" spans="2:5">
      <c r="B33" t="s">
        <v>383</v>
      </c>
      <c r="C33" s="14"/>
      <c r="D33" s="14"/>
      <c r="E33" s="14"/>
    </row>
    <row r="34" spans="2:5">
      <c r="B34" t="s">
        <v>384</v>
      </c>
      <c r="C34" s="14"/>
      <c r="D34" s="14"/>
      <c r="E34" s="14"/>
    </row>
    <row r="35" spans="2:5">
      <c r="B35" t="s">
        <v>385</v>
      </c>
      <c r="C35" s="14"/>
      <c r="D35" s="14"/>
      <c r="E35" s="14"/>
    </row>
    <row r="36" spans="2:5">
      <c r="C36" s="14"/>
      <c r="D36" s="14"/>
      <c r="E36" s="14"/>
    </row>
    <row r="37" spans="2:5">
      <c r="C37" s="14"/>
      <c r="D37" s="14"/>
      <c r="E37" s="14"/>
    </row>
    <row r="38" spans="2:5">
      <c r="C38" s="14"/>
      <c r="D38" s="14"/>
      <c r="E38" s="14"/>
    </row>
    <row r="39" spans="2:5">
      <c r="C39" s="14"/>
      <c r="D39" s="14"/>
      <c r="E39" s="14"/>
    </row>
    <row r="40" spans="2:5">
      <c r="C40" s="14"/>
      <c r="D40" s="14"/>
      <c r="E40" s="14"/>
    </row>
    <row r="41" spans="2:5">
      <c r="C41" s="14"/>
      <c r="D41" s="14"/>
      <c r="E41" s="14"/>
    </row>
    <row r="42" spans="2:5">
      <c r="C42" s="14"/>
      <c r="D42" s="14"/>
      <c r="E42" s="14"/>
    </row>
    <row r="43" spans="2:5">
      <c r="C43" s="14"/>
      <c r="D43" s="14"/>
      <c r="E43" s="14"/>
    </row>
    <row r="44" spans="2:5">
      <c r="C44" s="14"/>
      <c r="D44" s="14"/>
      <c r="E44" s="14"/>
    </row>
    <row r="45" spans="2:5">
      <c r="C45" s="14"/>
      <c r="D45" s="14"/>
      <c r="E45" s="14"/>
    </row>
    <row r="46" spans="2:5">
      <c r="C46" s="14"/>
      <c r="D46" s="14"/>
      <c r="E46" s="14"/>
    </row>
    <row r="47" spans="2:5">
      <c r="C47" s="14"/>
      <c r="D47" s="14"/>
      <c r="E47" s="14"/>
    </row>
    <row r="48" spans="2:5">
      <c r="C48" s="14"/>
      <c r="D48" s="14"/>
      <c r="E48" s="14"/>
    </row>
    <row r="49" spans="3:5">
      <c r="C49" s="14"/>
      <c r="D49" s="14"/>
      <c r="E49" s="14"/>
    </row>
    <row r="50" spans="3:5">
      <c r="C50" s="14"/>
      <c r="D50" s="14"/>
      <c r="E50" s="14"/>
    </row>
    <row r="51" spans="3:5">
      <c r="C51" s="14"/>
      <c r="D51" s="14"/>
      <c r="E51" s="14"/>
    </row>
    <row r="52" spans="3:5">
      <c r="C52" s="14"/>
      <c r="D52" s="14"/>
      <c r="E52" s="14"/>
    </row>
    <row r="53" spans="3:5">
      <c r="C53" s="14"/>
      <c r="D53" s="14"/>
      <c r="E53" s="14"/>
    </row>
    <row r="54" spans="3:5">
      <c r="C54" s="14"/>
      <c r="D54" s="14"/>
      <c r="E54" s="14"/>
    </row>
    <row r="55" spans="3:5">
      <c r="C55" s="14"/>
      <c r="D55" s="14"/>
      <c r="E55" s="14"/>
    </row>
    <row r="56" spans="3:5">
      <c r="C56" s="14"/>
      <c r="D56" s="14"/>
      <c r="E56" s="14"/>
    </row>
    <row r="57" spans="3:5">
      <c r="C57" s="14"/>
      <c r="D57" s="14"/>
      <c r="E57" s="14"/>
    </row>
    <row r="58" spans="3:5">
      <c r="C58" s="14"/>
      <c r="D58" s="14"/>
      <c r="E58" s="14"/>
    </row>
    <row r="59" spans="3:5">
      <c r="C59" s="14"/>
      <c r="D59" s="14"/>
      <c r="E59" s="14"/>
    </row>
    <row r="60" spans="3:5">
      <c r="C60" s="14"/>
      <c r="D60" s="14"/>
      <c r="E60" s="14"/>
    </row>
    <row r="61" spans="3:5">
      <c r="C61" s="14"/>
      <c r="D61" s="14"/>
      <c r="E61" s="14"/>
    </row>
    <row r="62" spans="3:5">
      <c r="C62" s="14"/>
      <c r="D62" s="14"/>
      <c r="E62" s="14"/>
    </row>
    <row r="63" spans="3:5">
      <c r="C63" s="14"/>
      <c r="D63" s="14"/>
      <c r="E63" s="14"/>
    </row>
    <row r="64" spans="3:5">
      <c r="C64" s="14"/>
      <c r="D64" s="14"/>
      <c r="E64" s="14"/>
    </row>
    <row r="65" spans="3:5">
      <c r="C65" s="14"/>
      <c r="D65" s="14"/>
      <c r="E65" s="14"/>
    </row>
    <row r="66" spans="3:5">
      <c r="C66" s="14"/>
      <c r="D66" s="14"/>
      <c r="E66" s="14"/>
    </row>
    <row r="67" spans="3:5">
      <c r="C67" s="14"/>
      <c r="D67" s="14"/>
      <c r="E67" s="14"/>
    </row>
    <row r="68" spans="3:5">
      <c r="C68" s="14"/>
      <c r="D68" s="14"/>
      <c r="E68" s="14"/>
    </row>
    <row r="69" spans="3:5">
      <c r="C69" s="14"/>
      <c r="D69" s="14"/>
      <c r="E69" s="14"/>
    </row>
    <row r="70" spans="3:5">
      <c r="C70" s="14"/>
      <c r="D70" s="14"/>
      <c r="E70" s="14"/>
    </row>
    <row r="71" spans="3:5">
      <c r="C71" s="14"/>
      <c r="D71" s="14"/>
      <c r="E71" s="14"/>
    </row>
    <row r="72" spans="3:5">
      <c r="C72" s="14"/>
      <c r="D72" s="14"/>
      <c r="E72" s="14"/>
    </row>
    <row r="73" spans="3:5">
      <c r="C73" s="14"/>
      <c r="D73" s="14"/>
      <c r="E73" s="14"/>
    </row>
    <row r="74" spans="3:5">
      <c r="C74" s="14"/>
      <c r="D74" s="14"/>
      <c r="E74" s="14"/>
    </row>
    <row r="75" spans="3:5">
      <c r="C75" s="14"/>
      <c r="D75" s="14"/>
      <c r="E75" s="14"/>
    </row>
    <row r="76" spans="3:5">
      <c r="C76" s="14"/>
      <c r="D76" s="14"/>
      <c r="E76" s="14"/>
    </row>
    <row r="77" spans="3:5">
      <c r="C77" s="14"/>
      <c r="D77" s="14"/>
      <c r="E77" s="14"/>
    </row>
    <row r="78" spans="3:5">
      <c r="C78" s="14"/>
      <c r="D78" s="14"/>
      <c r="E78" s="14"/>
    </row>
    <row r="79" spans="3:5">
      <c r="C79" s="14"/>
      <c r="D79" s="14"/>
      <c r="E79" s="14"/>
    </row>
    <row r="80" spans="3:5">
      <c r="C80" s="14"/>
      <c r="D80" s="14"/>
      <c r="E80" s="14"/>
    </row>
    <row r="81" spans="3:5">
      <c r="C81" s="14"/>
      <c r="D81" s="14"/>
      <c r="E81" s="14"/>
    </row>
    <row r="82" spans="3:5">
      <c r="C82" s="14"/>
      <c r="D82" s="14"/>
      <c r="E82" s="14"/>
    </row>
    <row r="83" spans="3:5">
      <c r="C83" s="14"/>
      <c r="D83" s="14"/>
      <c r="E83" s="14"/>
    </row>
    <row r="84" spans="3:5">
      <c r="C84" s="14"/>
      <c r="D84" s="14"/>
      <c r="E84" s="14"/>
    </row>
    <row r="85" spans="3:5">
      <c r="C85" s="14"/>
      <c r="D85" s="14"/>
      <c r="E85" s="14"/>
    </row>
    <row r="86" spans="3:5">
      <c r="C86" s="14"/>
      <c r="D86" s="14"/>
      <c r="E86" s="14"/>
    </row>
    <row r="87" spans="3:5">
      <c r="C87" s="14"/>
      <c r="D87" s="14"/>
      <c r="E87" s="14"/>
    </row>
    <row r="88" spans="3:5">
      <c r="C88" s="14"/>
      <c r="D88" s="14"/>
      <c r="E88" s="14"/>
    </row>
    <row r="89" spans="3:5">
      <c r="C89" s="14"/>
      <c r="D89" s="14"/>
      <c r="E89" s="14"/>
    </row>
    <row r="90" spans="3:5">
      <c r="C90" s="14"/>
      <c r="D90" s="14"/>
      <c r="E90" s="14"/>
    </row>
    <row r="91" spans="3:5">
      <c r="C91" s="14"/>
      <c r="D91" s="14"/>
      <c r="E91" s="14"/>
    </row>
    <row r="92" spans="3:5">
      <c r="C92" s="14"/>
      <c r="D92" s="14"/>
      <c r="E92" s="14"/>
    </row>
    <row r="93" spans="3:5">
      <c r="C93" s="14"/>
      <c r="D93" s="14"/>
      <c r="E93" s="14"/>
    </row>
    <row r="94" spans="3:5">
      <c r="C94" s="14"/>
      <c r="D94" s="14"/>
      <c r="E94" s="14"/>
    </row>
    <row r="95" spans="3:5">
      <c r="C95" s="14"/>
      <c r="D95" s="14"/>
      <c r="E95" s="14"/>
    </row>
    <row r="96" spans="3:5">
      <c r="C96" s="14"/>
      <c r="D96" s="14"/>
      <c r="E96" s="14"/>
    </row>
    <row r="97" spans="3:5">
      <c r="C97" s="14"/>
      <c r="D97" s="14"/>
      <c r="E97" s="14"/>
    </row>
    <row r="98" spans="3:5">
      <c r="C98" s="14"/>
      <c r="D98" s="14"/>
      <c r="E98" s="14"/>
    </row>
    <row r="99" spans="3:5">
      <c r="C99" s="14"/>
      <c r="D99" s="14"/>
      <c r="E99" s="14"/>
    </row>
    <row r="100" spans="3:5">
      <c r="C100" s="14"/>
      <c r="D100" s="14"/>
      <c r="E100" s="14"/>
    </row>
    <row r="101" spans="3:5">
      <c r="C101" s="14"/>
      <c r="D101" s="14"/>
      <c r="E101" s="14"/>
    </row>
    <row r="102" spans="3:5">
      <c r="C102" s="14"/>
      <c r="D102" s="14"/>
      <c r="E102" s="14"/>
    </row>
    <row r="103" spans="3:5">
      <c r="C103" s="14"/>
      <c r="D103" s="14"/>
      <c r="E103" s="14"/>
    </row>
    <row r="104" spans="3:5">
      <c r="C104" s="14"/>
      <c r="D104" s="14"/>
      <c r="E104" s="14"/>
    </row>
    <row r="105" spans="3:5">
      <c r="C105" s="14"/>
      <c r="D105" s="14"/>
      <c r="E105" s="14"/>
    </row>
    <row r="106" spans="3:5">
      <c r="C106" s="14"/>
      <c r="D106" s="14"/>
      <c r="E106" s="14"/>
    </row>
    <row r="107" spans="3:5">
      <c r="C107" s="14"/>
      <c r="D107" s="14"/>
      <c r="E107" s="14"/>
    </row>
    <row r="108" spans="3:5">
      <c r="C108" s="14"/>
      <c r="D108" s="14"/>
      <c r="E108" s="14"/>
    </row>
    <row r="109" spans="3:5">
      <c r="C109" s="14"/>
      <c r="D109" s="14"/>
      <c r="E109" s="14"/>
    </row>
    <row r="110" spans="3:5">
      <c r="C110" s="14"/>
      <c r="D110" s="14"/>
      <c r="E110" s="14"/>
    </row>
    <row r="111" spans="3:5">
      <c r="C111" s="14"/>
      <c r="D111" s="14"/>
      <c r="E111" s="14"/>
    </row>
    <row r="112" spans="3:5">
      <c r="C112" s="14"/>
      <c r="D112" s="14"/>
      <c r="E112" s="14"/>
    </row>
    <row r="113" spans="3:5">
      <c r="C113" s="14"/>
      <c r="D113" s="14"/>
      <c r="E113" s="14"/>
    </row>
    <row r="114" spans="3:5">
      <c r="C114" s="14"/>
      <c r="D114" s="14"/>
      <c r="E114" s="14"/>
    </row>
    <row r="115" spans="3:5">
      <c r="C115" s="14"/>
      <c r="D115" s="14"/>
      <c r="E115" s="14"/>
    </row>
    <row r="116" spans="3:5">
      <c r="C116" s="14"/>
      <c r="D116" s="14"/>
      <c r="E116" s="14"/>
    </row>
    <row r="117" spans="3:5">
      <c r="C117" s="14"/>
      <c r="D117" s="14"/>
      <c r="E117" s="14"/>
    </row>
    <row r="118" spans="3:5">
      <c r="C118" s="14"/>
      <c r="D118" s="14"/>
      <c r="E118" s="14"/>
    </row>
    <row r="119" spans="3:5">
      <c r="C119" s="14"/>
      <c r="D119" s="14"/>
      <c r="E119" s="14"/>
    </row>
    <row r="120" spans="3:5">
      <c r="C120" s="14"/>
      <c r="D120" s="14"/>
      <c r="E120" s="14"/>
    </row>
    <row r="121" spans="3:5">
      <c r="C121" s="14"/>
      <c r="D121" s="14"/>
      <c r="E121" s="14"/>
    </row>
    <row r="122" spans="3:5">
      <c r="C122" s="14"/>
      <c r="D122" s="14"/>
      <c r="E122" s="14"/>
    </row>
    <row r="123" spans="3:5">
      <c r="C123" s="14"/>
      <c r="D123" s="14"/>
      <c r="E123" s="14"/>
    </row>
    <row r="124" spans="3:5">
      <c r="C124" s="14"/>
      <c r="D124" s="14"/>
      <c r="E124" s="14"/>
    </row>
    <row r="125" spans="3:5">
      <c r="C125" s="14"/>
      <c r="D125" s="14"/>
      <c r="E125" s="14"/>
    </row>
    <row r="126" spans="3:5">
      <c r="C126" s="14"/>
      <c r="D126" s="14"/>
      <c r="E126" s="14"/>
    </row>
    <row r="127" spans="3:5">
      <c r="C127" s="14"/>
      <c r="D127" s="14"/>
      <c r="E127" s="14"/>
    </row>
    <row r="128" spans="3:5">
      <c r="C128" s="14"/>
      <c r="D128" s="14"/>
      <c r="E128" s="14"/>
    </row>
    <row r="129" spans="3:5">
      <c r="C129" s="14"/>
      <c r="D129" s="14"/>
      <c r="E129" s="14"/>
    </row>
    <row r="130" spans="3:5">
      <c r="C130" s="14"/>
      <c r="D130" s="14"/>
      <c r="E130" s="14"/>
    </row>
    <row r="131" spans="3:5">
      <c r="C131" s="14"/>
      <c r="D131" s="14"/>
      <c r="E131" s="14"/>
    </row>
    <row r="132" spans="3:5">
      <c r="C132" s="14"/>
      <c r="D132" s="14"/>
      <c r="E132" s="14"/>
    </row>
    <row r="133" spans="3:5">
      <c r="C133" s="14"/>
      <c r="D133" s="14"/>
      <c r="E133" s="14"/>
    </row>
    <row r="134" spans="3:5">
      <c r="C134" s="14"/>
      <c r="D134" s="14"/>
      <c r="E134" s="14"/>
    </row>
    <row r="135" spans="3:5">
      <c r="C135" s="14"/>
      <c r="D135" s="14"/>
      <c r="E135" s="14"/>
    </row>
    <row r="136" spans="3:5">
      <c r="C136" s="14"/>
      <c r="D136" s="14"/>
      <c r="E136" s="14"/>
    </row>
    <row r="137" spans="3:5">
      <c r="C137" s="14"/>
      <c r="D137" s="14"/>
      <c r="E137" s="14"/>
    </row>
    <row r="138" spans="3:5">
      <c r="C138" s="14"/>
      <c r="D138" s="14"/>
      <c r="E138" s="14"/>
    </row>
    <row r="139" spans="3:5">
      <c r="C139" s="14"/>
      <c r="D139" s="14"/>
      <c r="E139" s="14"/>
    </row>
    <row r="140" spans="3:5">
      <c r="C140" s="14"/>
      <c r="D140" s="14"/>
      <c r="E140" s="14"/>
    </row>
    <row r="141" spans="3:5">
      <c r="C141" s="14"/>
      <c r="D141" s="14"/>
      <c r="E141" s="14"/>
    </row>
    <row r="142" spans="3:5">
      <c r="C142" s="14"/>
      <c r="D142" s="14"/>
      <c r="E142" s="14"/>
    </row>
    <row r="143" spans="3:5">
      <c r="C143" s="14"/>
      <c r="D143" s="14"/>
      <c r="E143" s="14"/>
    </row>
    <row r="144" spans="3:5">
      <c r="C144" s="14"/>
      <c r="D144" s="14"/>
      <c r="E144" s="14"/>
    </row>
    <row r="145" spans="3:5">
      <c r="C145" s="14"/>
      <c r="D145" s="14"/>
      <c r="E145" s="14"/>
    </row>
    <row r="146" spans="3:5">
      <c r="C146" s="14"/>
      <c r="D146" s="14"/>
      <c r="E146" s="14"/>
    </row>
    <row r="147" spans="3:5">
      <c r="C147" s="14"/>
      <c r="D147" s="14"/>
      <c r="E147" s="14"/>
    </row>
    <row r="148" spans="3:5">
      <c r="C148" s="14"/>
      <c r="D148" s="14"/>
      <c r="E148" s="14"/>
    </row>
    <row r="149" spans="3:5">
      <c r="C149" s="14"/>
      <c r="D149" s="14"/>
      <c r="E149" s="14"/>
    </row>
    <row r="150" spans="3:5">
      <c r="C150" s="14"/>
      <c r="D150" s="14"/>
      <c r="E150" s="14"/>
    </row>
    <row r="151" spans="3:5">
      <c r="C151" s="14"/>
      <c r="D151" s="14"/>
      <c r="E151" s="14"/>
    </row>
    <row r="152" spans="3:5">
      <c r="C152" s="14"/>
      <c r="D152" s="14"/>
      <c r="E152" s="14"/>
    </row>
    <row r="153" spans="3:5">
      <c r="C153" s="14"/>
      <c r="D153" s="14"/>
      <c r="E153" s="14"/>
    </row>
    <row r="154" spans="3:5">
      <c r="C154" s="14"/>
      <c r="D154" s="14"/>
      <c r="E154" s="14"/>
    </row>
    <row r="155" spans="3:5">
      <c r="C155" s="14"/>
      <c r="D155" s="14"/>
      <c r="E155" s="14"/>
    </row>
    <row r="156" spans="3:5">
      <c r="C156" s="14"/>
      <c r="D156" s="14"/>
      <c r="E156" s="14"/>
    </row>
    <row r="157" spans="3:5">
      <c r="C157" s="14"/>
      <c r="D157" s="14"/>
      <c r="E157" s="14"/>
    </row>
    <row r="158" spans="3:5">
      <c r="C158" s="14"/>
      <c r="D158" s="14"/>
      <c r="E158" s="14"/>
    </row>
    <row r="159" spans="3:5">
      <c r="C159" s="14"/>
      <c r="D159" s="14"/>
      <c r="E159" s="14"/>
    </row>
    <row r="160" spans="3:5">
      <c r="C160" s="14"/>
      <c r="D160" s="14"/>
      <c r="E160" s="14"/>
    </row>
    <row r="161" spans="3:5">
      <c r="C161" s="14"/>
      <c r="D161" s="14"/>
      <c r="E161" s="14"/>
    </row>
    <row r="162" spans="3:5">
      <c r="C162" s="14"/>
      <c r="D162" s="14"/>
      <c r="E162" s="14"/>
    </row>
    <row r="163" spans="3:5">
      <c r="C163" s="14"/>
      <c r="D163" s="14"/>
      <c r="E163" s="14"/>
    </row>
    <row r="164" spans="3:5">
      <c r="C164" s="14"/>
      <c r="D164" s="14"/>
      <c r="E164" s="14"/>
    </row>
    <row r="165" spans="3:5">
      <c r="C165" s="14"/>
      <c r="D165" s="14"/>
      <c r="E165" s="14"/>
    </row>
    <row r="166" spans="3:5">
      <c r="C166" s="14"/>
      <c r="D166" s="14"/>
      <c r="E166" s="14"/>
    </row>
    <row r="167" spans="3:5">
      <c r="C167" s="14"/>
      <c r="D167" s="14"/>
      <c r="E167" s="14"/>
    </row>
    <row r="168" spans="3:5">
      <c r="C168" s="14"/>
      <c r="D168" s="14"/>
      <c r="E168" s="14"/>
    </row>
    <row r="169" spans="3:5">
      <c r="C169" s="14"/>
      <c r="D169" s="14"/>
      <c r="E169" s="14"/>
    </row>
    <row r="170" spans="3:5">
      <c r="C170" s="14"/>
      <c r="D170" s="14"/>
      <c r="E170" s="14"/>
    </row>
    <row r="171" spans="3:5">
      <c r="C171" s="14"/>
      <c r="D171" s="14"/>
      <c r="E171" s="14"/>
    </row>
    <row r="172" spans="3:5">
      <c r="C172" s="14"/>
      <c r="D172" s="14"/>
      <c r="E172" s="14"/>
    </row>
    <row r="173" spans="3:5">
      <c r="C173" s="14"/>
      <c r="D173" s="14"/>
      <c r="E173" s="14"/>
    </row>
    <row r="174" spans="3:5">
      <c r="C174" s="14"/>
      <c r="D174" s="14"/>
      <c r="E174" s="14"/>
    </row>
    <row r="175" spans="3:5">
      <c r="C175" s="14"/>
      <c r="D175" s="14"/>
      <c r="E175" s="14"/>
    </row>
    <row r="176" spans="3:5">
      <c r="C176" s="14"/>
      <c r="D176" s="14"/>
      <c r="E176" s="14"/>
    </row>
    <row r="177" spans="3:5">
      <c r="C177" s="14"/>
      <c r="D177" s="14"/>
      <c r="E177" s="14"/>
    </row>
    <row r="178" spans="3:5">
      <c r="C178" s="14"/>
      <c r="D178" s="14"/>
      <c r="E178" s="14"/>
    </row>
    <row r="179" spans="3:5">
      <c r="C179" s="14"/>
      <c r="D179" s="14"/>
      <c r="E179" s="14"/>
    </row>
    <row r="180" spans="3:5">
      <c r="C180" s="14"/>
      <c r="D180" s="14"/>
      <c r="E180" s="14"/>
    </row>
    <row r="181" spans="3:5">
      <c r="C181" s="14"/>
      <c r="D181" s="14"/>
      <c r="E181" s="14"/>
    </row>
    <row r="182" spans="3:5">
      <c r="C182" s="14"/>
      <c r="D182" s="14"/>
      <c r="E182" s="14"/>
    </row>
    <row r="183" spans="3:5">
      <c r="C183" s="14"/>
      <c r="D183" s="14"/>
      <c r="E183" s="14"/>
    </row>
    <row r="184" spans="3:5">
      <c r="C184" s="14"/>
      <c r="D184" s="14"/>
      <c r="E184" s="14"/>
    </row>
    <row r="185" spans="3:5">
      <c r="C185" s="14"/>
      <c r="D185" s="14"/>
      <c r="E185" s="14"/>
    </row>
    <row r="186" spans="3:5">
      <c r="C186" s="14"/>
      <c r="D186" s="14"/>
      <c r="E186" s="14"/>
    </row>
    <row r="187" spans="3:5">
      <c r="C187" s="14"/>
      <c r="D187" s="14"/>
      <c r="E187" s="14"/>
    </row>
    <row r="188" spans="3:5">
      <c r="C188" s="14"/>
      <c r="D188" s="14"/>
      <c r="E188" s="14"/>
    </row>
    <row r="189" spans="3:5">
      <c r="C189" s="14"/>
      <c r="D189" s="14"/>
      <c r="E189" s="14"/>
    </row>
    <row r="190" spans="3:5">
      <c r="C190" s="14"/>
      <c r="D190" s="14"/>
      <c r="E190" s="14"/>
    </row>
    <row r="191" spans="3:5">
      <c r="C191" s="14"/>
      <c r="D191" s="14"/>
      <c r="E191" s="14"/>
    </row>
    <row r="192" spans="3:5">
      <c r="C192" s="14"/>
      <c r="D192" s="14"/>
      <c r="E192" s="14"/>
    </row>
    <row r="193" spans="3:5">
      <c r="C193" s="14"/>
      <c r="D193" s="14"/>
      <c r="E193" s="14"/>
    </row>
    <row r="194" spans="3:5">
      <c r="C194" s="14"/>
      <c r="D194" s="14"/>
      <c r="E194" s="14"/>
    </row>
    <row r="195" spans="3:5">
      <c r="C195" s="14"/>
      <c r="D195" s="14"/>
      <c r="E195" s="14"/>
    </row>
    <row r="196" spans="3:5">
      <c r="C196" s="14"/>
      <c r="D196" s="14"/>
      <c r="E196" s="14"/>
    </row>
    <row r="197" spans="3:5">
      <c r="C197" s="14"/>
      <c r="D197" s="14"/>
      <c r="E197" s="14"/>
    </row>
    <row r="198" spans="3:5">
      <c r="C198" s="14"/>
      <c r="D198" s="14"/>
      <c r="E198" s="14"/>
    </row>
    <row r="199" spans="3:5">
      <c r="C199" s="14"/>
      <c r="D199" s="14"/>
      <c r="E199" s="14"/>
    </row>
    <row r="200" spans="3:5">
      <c r="C200" s="14"/>
      <c r="D200" s="14"/>
      <c r="E200" s="14"/>
    </row>
    <row r="201" spans="3:5">
      <c r="C201" s="14"/>
      <c r="D201" s="14"/>
      <c r="E201" s="14"/>
    </row>
    <row r="202" spans="3:5">
      <c r="C202" s="14"/>
      <c r="D202" s="14"/>
      <c r="E202" s="14"/>
    </row>
    <row r="203" spans="3:5">
      <c r="C203" s="14"/>
      <c r="D203" s="14"/>
      <c r="E203" s="14"/>
    </row>
    <row r="204" spans="3:5">
      <c r="C204" s="14"/>
      <c r="D204" s="14"/>
      <c r="E204" s="14"/>
    </row>
    <row r="205" spans="3:5">
      <c r="C205" s="14"/>
      <c r="D205" s="14"/>
      <c r="E205" s="14"/>
    </row>
    <row r="206" spans="3:5">
      <c r="C206" s="14"/>
      <c r="D206" s="14"/>
      <c r="E206" s="14"/>
    </row>
    <row r="207" spans="3:5">
      <c r="C207" s="14"/>
      <c r="D207" s="14"/>
      <c r="E207" s="14"/>
    </row>
    <row r="208" spans="3:5">
      <c r="C208" s="14"/>
      <c r="D208" s="14"/>
      <c r="E208" s="14"/>
    </row>
    <row r="209" spans="3:5">
      <c r="C209" s="14"/>
      <c r="D209" s="14"/>
      <c r="E209" s="14"/>
    </row>
    <row r="210" spans="3:5">
      <c r="C210" s="14"/>
      <c r="D210" s="14"/>
      <c r="E210" s="14"/>
    </row>
    <row r="211" spans="3:5">
      <c r="C211" s="14"/>
      <c r="D211" s="14"/>
      <c r="E211" s="14"/>
    </row>
    <row r="212" spans="3:5">
      <c r="C212" s="14"/>
      <c r="D212" s="14"/>
      <c r="E212" s="14"/>
    </row>
    <row r="213" spans="3:5">
      <c r="C213" s="14"/>
      <c r="D213" s="14"/>
      <c r="E213" s="14"/>
    </row>
    <row r="214" spans="3:5">
      <c r="C214" s="14"/>
      <c r="D214" s="14"/>
      <c r="E214" s="14"/>
    </row>
    <row r="215" spans="3:5">
      <c r="C215" s="14"/>
      <c r="D215" s="14"/>
      <c r="E215" s="14"/>
    </row>
    <row r="216" spans="3:5">
      <c r="C216" s="14"/>
      <c r="D216" s="14"/>
      <c r="E216" s="14"/>
    </row>
    <row r="217" spans="3:5">
      <c r="C217" s="14"/>
      <c r="D217" s="14"/>
      <c r="E217" s="14"/>
    </row>
    <row r="218" spans="3:5">
      <c r="C218" s="14"/>
      <c r="D218" s="14"/>
      <c r="E218" s="14"/>
    </row>
    <row r="219" spans="3:5">
      <c r="C219" s="14"/>
      <c r="D219" s="14"/>
      <c r="E219" s="14"/>
    </row>
    <row r="220" spans="3:5">
      <c r="C220" s="14"/>
      <c r="D220" s="14"/>
      <c r="E220" s="14"/>
    </row>
    <row r="221" spans="3:5">
      <c r="C221" s="14"/>
      <c r="D221" s="14"/>
      <c r="E221" s="14"/>
    </row>
    <row r="222" spans="3:5">
      <c r="C222" s="14"/>
      <c r="D222" s="14"/>
      <c r="E222" s="14"/>
    </row>
    <row r="223" spans="3:5">
      <c r="C223" s="14"/>
      <c r="D223" s="14"/>
      <c r="E223" s="14"/>
    </row>
    <row r="224" spans="3:5">
      <c r="C224" s="14"/>
      <c r="D224" s="14"/>
      <c r="E224" s="14"/>
    </row>
    <row r="225" spans="3:5">
      <c r="C225" s="14"/>
      <c r="D225" s="14"/>
      <c r="E225" s="14"/>
    </row>
    <row r="226" spans="3:5">
      <c r="C226" s="14"/>
      <c r="D226" s="14"/>
      <c r="E226" s="14"/>
    </row>
    <row r="227" spans="3:5">
      <c r="C227" s="14"/>
      <c r="D227" s="14"/>
      <c r="E227" s="14"/>
    </row>
    <row r="228" spans="3:5">
      <c r="C228" s="14"/>
      <c r="D228" s="14"/>
      <c r="E228" s="14"/>
    </row>
    <row r="229" spans="3:5">
      <c r="C229" s="14"/>
      <c r="D229" s="14"/>
      <c r="E229" s="14"/>
    </row>
    <row r="230" spans="3:5">
      <c r="C230" s="14"/>
      <c r="D230" s="14"/>
      <c r="E230" s="14"/>
    </row>
    <row r="231" spans="3:5">
      <c r="C231" s="14"/>
      <c r="D231" s="14"/>
      <c r="E231" s="14"/>
    </row>
    <row r="232" spans="3:5">
      <c r="C232" s="14"/>
      <c r="D232" s="14"/>
      <c r="E232" s="14"/>
    </row>
    <row r="233" spans="3:5">
      <c r="C233" s="14"/>
      <c r="D233" s="14"/>
      <c r="E233" s="14"/>
    </row>
    <row r="234" spans="3:5">
      <c r="C234" s="14"/>
      <c r="D234" s="14"/>
      <c r="E234" s="14"/>
    </row>
    <row r="235" spans="3:5">
      <c r="C235" s="14"/>
      <c r="D235" s="14"/>
      <c r="E235" s="14"/>
    </row>
    <row r="236" spans="3:5">
      <c r="C236" s="14"/>
      <c r="D236" s="14"/>
      <c r="E236" s="14"/>
    </row>
    <row r="237" spans="3:5">
      <c r="C237" s="14"/>
      <c r="D237" s="14"/>
      <c r="E237" s="14"/>
    </row>
    <row r="238" spans="3:5">
      <c r="C238" s="14"/>
      <c r="D238" s="14"/>
      <c r="E238" s="14"/>
    </row>
    <row r="239" spans="3:5">
      <c r="C239" s="14"/>
      <c r="D239" s="14"/>
      <c r="E239" s="14"/>
    </row>
    <row r="240" spans="3:5">
      <c r="C240" s="14"/>
      <c r="D240" s="14"/>
      <c r="E240" s="14"/>
    </row>
    <row r="241" spans="3:5">
      <c r="C241" s="14"/>
      <c r="D241" s="14"/>
      <c r="E241" s="14"/>
    </row>
    <row r="242" spans="3:5">
      <c r="C242" s="14"/>
      <c r="D242" s="14"/>
      <c r="E242" s="14"/>
    </row>
    <row r="243" spans="3:5">
      <c r="C243" s="14"/>
      <c r="D243" s="14"/>
      <c r="E243" s="14"/>
    </row>
    <row r="244" spans="3:5">
      <c r="C244" s="14"/>
      <c r="D244" s="14"/>
      <c r="E244" s="14"/>
    </row>
    <row r="245" spans="3:5">
      <c r="C245" s="14"/>
      <c r="D245" s="14"/>
      <c r="E245" s="14"/>
    </row>
    <row r="246" spans="3:5">
      <c r="C246" s="14"/>
      <c r="D246" s="14"/>
      <c r="E246" s="14"/>
    </row>
    <row r="247" spans="3:5">
      <c r="C247" s="14"/>
      <c r="D247" s="14"/>
      <c r="E247" s="14"/>
    </row>
    <row r="248" spans="3:5">
      <c r="C248" s="14"/>
      <c r="D248" s="14"/>
      <c r="E248" s="14"/>
    </row>
    <row r="249" spans="3:5">
      <c r="C249" s="14"/>
      <c r="D249" s="14"/>
      <c r="E249" s="14"/>
    </row>
    <row r="250" spans="3:5">
      <c r="C250" s="14"/>
      <c r="D250" s="14"/>
      <c r="E250" s="14"/>
    </row>
    <row r="251" spans="3:5">
      <c r="C251" s="14"/>
      <c r="D251" s="14"/>
      <c r="E251" s="14"/>
    </row>
    <row r="252" spans="3:5">
      <c r="C252" s="14"/>
      <c r="D252" s="14"/>
      <c r="E252" s="14"/>
    </row>
    <row r="253" spans="3:5">
      <c r="C253" s="14"/>
      <c r="D253" s="14"/>
      <c r="E253" s="14"/>
    </row>
    <row r="254" spans="3:5">
      <c r="C254" s="14"/>
      <c r="D254" s="14"/>
      <c r="E254" s="14"/>
    </row>
    <row r="255" spans="3:5">
      <c r="C255" s="14"/>
      <c r="D255" s="14"/>
      <c r="E255" s="14"/>
    </row>
    <row r="256" spans="3:5">
      <c r="C256" s="14"/>
      <c r="D256" s="14"/>
      <c r="E256" s="14"/>
    </row>
    <row r="257" spans="3:5">
      <c r="C257" s="14"/>
      <c r="D257" s="14"/>
      <c r="E257" s="14"/>
    </row>
    <row r="258" spans="3:5">
      <c r="C258" s="14"/>
      <c r="D258" s="14"/>
      <c r="E258" s="14"/>
    </row>
    <row r="259" spans="3:5">
      <c r="C259" s="14"/>
      <c r="D259" s="14"/>
      <c r="E259" s="14"/>
    </row>
    <row r="260" spans="3:5">
      <c r="C260" s="14"/>
      <c r="D260" s="14"/>
      <c r="E260" s="14"/>
    </row>
    <row r="261" spans="3:5">
      <c r="C261" s="14"/>
      <c r="D261" s="14"/>
      <c r="E261" s="14"/>
    </row>
    <row r="262" spans="3:5">
      <c r="C262" s="14"/>
      <c r="D262" s="14"/>
      <c r="E262" s="14"/>
    </row>
    <row r="263" spans="3:5">
      <c r="C263" s="14"/>
      <c r="D263" s="14"/>
      <c r="E263" s="14"/>
    </row>
    <row r="264" spans="3:5">
      <c r="C264" s="14"/>
      <c r="D264" s="14"/>
      <c r="E264" s="14"/>
    </row>
    <row r="265" spans="3:5">
      <c r="C265" s="14"/>
      <c r="D265" s="14"/>
      <c r="E265" s="14"/>
    </row>
    <row r="266" spans="3:5">
      <c r="C266" s="14"/>
      <c r="D266" s="14"/>
      <c r="E266" s="14"/>
    </row>
    <row r="267" spans="3:5">
      <c r="C267" s="14"/>
      <c r="D267" s="14"/>
      <c r="E267" s="14"/>
    </row>
    <row r="268" spans="3:5">
      <c r="C268" s="14"/>
      <c r="D268" s="14"/>
      <c r="E268" s="14"/>
    </row>
    <row r="269" spans="3:5">
      <c r="C269" s="14"/>
      <c r="D269" s="14"/>
      <c r="E269" s="14"/>
    </row>
    <row r="270" spans="3:5">
      <c r="C270" s="14"/>
      <c r="D270" s="14"/>
      <c r="E270" s="14"/>
    </row>
    <row r="271" spans="3:5">
      <c r="C271" s="14"/>
      <c r="D271" s="14"/>
      <c r="E271" s="14"/>
    </row>
    <row r="272" spans="3:5">
      <c r="C272" s="14"/>
      <c r="D272" s="14"/>
      <c r="E272" s="14"/>
    </row>
    <row r="273" spans="3:5">
      <c r="C273" s="14"/>
      <c r="D273" s="14"/>
      <c r="E273" s="14"/>
    </row>
    <row r="274" spans="3:5">
      <c r="C274" s="14"/>
      <c r="D274" s="14"/>
      <c r="E274" s="14"/>
    </row>
    <row r="275" spans="3:5">
      <c r="C275" s="14"/>
      <c r="D275" s="14"/>
      <c r="E275" s="14"/>
    </row>
    <row r="276" spans="3:5">
      <c r="C276" s="14"/>
      <c r="D276" s="14"/>
      <c r="E276" s="14"/>
    </row>
    <row r="277" spans="3:5">
      <c r="C277" s="14"/>
      <c r="D277" s="14"/>
      <c r="E277" s="14"/>
    </row>
    <row r="278" spans="3:5">
      <c r="C278" s="14"/>
      <c r="D278" s="14"/>
      <c r="E278" s="14"/>
    </row>
    <row r="279" spans="3:5">
      <c r="C279" s="14"/>
      <c r="D279" s="14"/>
      <c r="E279" s="14"/>
    </row>
    <row r="280" spans="3:5">
      <c r="C280" s="14"/>
      <c r="D280" s="14"/>
      <c r="E280" s="14"/>
    </row>
    <row r="281" spans="3:5">
      <c r="C281" s="14"/>
      <c r="D281" s="14"/>
      <c r="E281" s="14"/>
    </row>
    <row r="282" spans="3:5">
      <c r="C282" s="14"/>
      <c r="D282" s="14"/>
      <c r="E282" s="14"/>
    </row>
    <row r="283" spans="3:5">
      <c r="C283" s="14"/>
      <c r="D283" s="14"/>
      <c r="E283" s="14"/>
    </row>
    <row r="284" spans="3:5">
      <c r="C284" s="14"/>
      <c r="D284" s="14"/>
      <c r="E284" s="14"/>
    </row>
    <row r="285" spans="3:5">
      <c r="C285" s="14"/>
      <c r="D285" s="14"/>
      <c r="E285" s="14"/>
    </row>
    <row r="286" spans="3:5">
      <c r="C286" s="14"/>
      <c r="D286" s="14"/>
      <c r="E286" s="14"/>
    </row>
    <row r="287" spans="3:5">
      <c r="C287" s="14"/>
      <c r="D287" s="14"/>
      <c r="E287" s="14"/>
    </row>
    <row r="288" spans="3:5">
      <c r="C288" s="14"/>
      <c r="D288" s="14"/>
      <c r="E288" s="14"/>
    </row>
    <row r="289" spans="3:5">
      <c r="C289" s="14"/>
      <c r="D289" s="14"/>
      <c r="E289" s="14"/>
    </row>
    <row r="290" spans="3:5">
      <c r="C290" s="14"/>
      <c r="D290" s="14"/>
      <c r="E290" s="14"/>
    </row>
    <row r="291" spans="3:5">
      <c r="C291" s="14"/>
      <c r="D291" s="14"/>
      <c r="E291" s="14"/>
    </row>
    <row r="292" spans="3:5">
      <c r="C292" s="14"/>
      <c r="D292" s="14"/>
      <c r="E292" s="14"/>
    </row>
    <row r="293" spans="3:5">
      <c r="C293" s="14"/>
      <c r="D293" s="14"/>
      <c r="E293" s="14"/>
    </row>
    <row r="294" spans="3:5">
      <c r="C294" s="14"/>
      <c r="D294" s="14"/>
      <c r="E294" s="14"/>
    </row>
    <row r="295" spans="3:5">
      <c r="C295" s="14"/>
      <c r="D295" s="14"/>
      <c r="E295" s="14"/>
    </row>
    <row r="296" spans="3:5">
      <c r="C296" s="14"/>
      <c r="D296" s="14"/>
      <c r="E296" s="14"/>
    </row>
    <row r="297" spans="3:5">
      <c r="C297" s="14"/>
      <c r="D297" s="14"/>
      <c r="E297" s="14"/>
    </row>
    <row r="298" spans="3:5">
      <c r="C298" s="14"/>
      <c r="D298" s="14"/>
      <c r="E298" s="14"/>
    </row>
    <row r="299" spans="3:5">
      <c r="C299" s="14"/>
      <c r="D299" s="14"/>
      <c r="E299" s="14"/>
    </row>
    <row r="300" spans="3:5">
      <c r="C300" s="14"/>
      <c r="D300" s="14"/>
      <c r="E300" s="14"/>
    </row>
    <row r="301" spans="3:5">
      <c r="C301" s="14"/>
      <c r="D301" s="14"/>
      <c r="E301" s="14"/>
    </row>
    <row r="302" spans="3:5">
      <c r="C302" s="14"/>
      <c r="D302" s="14"/>
      <c r="E302" s="14"/>
    </row>
    <row r="303" spans="3:5">
      <c r="C303" s="14"/>
      <c r="D303" s="14"/>
      <c r="E303" s="14"/>
    </row>
    <row r="304" spans="3:5">
      <c r="C304" s="14"/>
      <c r="D304" s="14"/>
      <c r="E304" s="14"/>
    </row>
    <row r="305" spans="3:5">
      <c r="C305" s="14"/>
      <c r="D305" s="14"/>
      <c r="E305" s="14"/>
    </row>
    <row r="306" spans="3:5">
      <c r="C306" s="14"/>
      <c r="D306" s="14"/>
      <c r="E306" s="14"/>
    </row>
    <row r="307" spans="3:5">
      <c r="C307" s="14"/>
      <c r="D307" s="14"/>
      <c r="E307" s="14"/>
    </row>
    <row r="308" spans="3:5">
      <c r="C308" s="14"/>
      <c r="D308" s="14"/>
      <c r="E308" s="14"/>
    </row>
    <row r="309" spans="3:5">
      <c r="C309" s="14"/>
      <c r="D309" s="14"/>
      <c r="E309" s="14"/>
    </row>
    <row r="310" spans="3:5">
      <c r="C310" s="14"/>
      <c r="D310" s="14"/>
      <c r="E310" s="14"/>
    </row>
    <row r="311" spans="3:5">
      <c r="C311" s="14"/>
      <c r="D311" s="14"/>
      <c r="E311" s="14"/>
    </row>
    <row r="312" spans="3:5">
      <c r="C312" s="14"/>
      <c r="D312" s="14"/>
      <c r="E312" s="14"/>
    </row>
    <row r="313" spans="3:5">
      <c r="C313" s="14"/>
      <c r="D313" s="14"/>
      <c r="E313" s="14"/>
    </row>
    <row r="314" spans="3:5">
      <c r="C314" s="14"/>
      <c r="D314" s="14"/>
      <c r="E314" s="14"/>
    </row>
    <row r="315" spans="3:5">
      <c r="C315" s="14"/>
      <c r="D315" s="14"/>
      <c r="E315" s="14"/>
    </row>
    <row r="316" spans="3:5">
      <c r="C316" s="14"/>
      <c r="D316" s="14"/>
      <c r="E316" s="14"/>
    </row>
    <row r="317" spans="3:5">
      <c r="C317" s="14"/>
      <c r="D317" s="14"/>
      <c r="E317" s="14"/>
    </row>
    <row r="318" spans="3:5">
      <c r="C318" s="14"/>
      <c r="D318" s="14"/>
      <c r="E318" s="14"/>
    </row>
    <row r="319" spans="3:5">
      <c r="C319" s="14"/>
      <c r="D319" s="14"/>
      <c r="E319" s="14"/>
    </row>
    <row r="320" spans="3:5">
      <c r="C320" s="14"/>
      <c r="D320" s="14"/>
      <c r="E320" s="14"/>
    </row>
    <row r="321" spans="3:5">
      <c r="C321" s="14"/>
      <c r="D321" s="14"/>
      <c r="E321" s="14"/>
    </row>
    <row r="322" spans="3:5">
      <c r="C322" s="14"/>
      <c r="D322" s="14"/>
      <c r="E322" s="14"/>
    </row>
    <row r="323" spans="3:5">
      <c r="C323" s="14"/>
      <c r="D323" s="14"/>
      <c r="E323" s="14"/>
    </row>
    <row r="324" spans="3:5">
      <c r="C324" s="14"/>
      <c r="D324" s="14"/>
      <c r="E324" s="14"/>
    </row>
    <row r="325" spans="3:5">
      <c r="C325" s="14"/>
      <c r="D325" s="14"/>
      <c r="E325" s="14"/>
    </row>
    <row r="326" spans="3:5">
      <c r="C326" s="14"/>
      <c r="D326" s="14"/>
      <c r="E326" s="14"/>
    </row>
    <row r="327" spans="3:5">
      <c r="C327" s="14"/>
      <c r="D327" s="14"/>
      <c r="E327" s="14"/>
    </row>
    <row r="328" spans="3:5">
      <c r="C328" s="14"/>
      <c r="D328" s="14"/>
      <c r="E328" s="14"/>
    </row>
    <row r="329" spans="3:5">
      <c r="C329" s="14"/>
      <c r="D329" s="14"/>
      <c r="E329" s="14"/>
    </row>
    <row r="330" spans="3:5">
      <c r="C330" s="14"/>
      <c r="D330" s="14"/>
      <c r="E330" s="14"/>
    </row>
    <row r="331" spans="3:5">
      <c r="C331" s="14"/>
      <c r="D331" s="14"/>
      <c r="E331" s="14"/>
    </row>
    <row r="332" spans="3:5">
      <c r="C332" s="14"/>
      <c r="D332" s="14"/>
      <c r="E332" s="14"/>
    </row>
    <row r="333" spans="3:5">
      <c r="C333" s="14"/>
      <c r="D333" s="14"/>
      <c r="E333" s="14"/>
    </row>
    <row r="334" spans="3:5">
      <c r="C334" s="14"/>
      <c r="D334" s="14"/>
      <c r="E334" s="14"/>
    </row>
    <row r="335" spans="3:5">
      <c r="C335" s="14"/>
      <c r="D335" s="14"/>
      <c r="E335" s="14"/>
    </row>
    <row r="336" spans="3:5">
      <c r="C336" s="14"/>
      <c r="D336" s="14"/>
      <c r="E336" s="14"/>
    </row>
    <row r="337" spans="3:5">
      <c r="C337" s="14"/>
      <c r="D337" s="14"/>
      <c r="E337" s="14"/>
    </row>
    <row r="338" spans="3:5">
      <c r="C338" s="14"/>
      <c r="D338" s="14"/>
      <c r="E338" s="14"/>
    </row>
    <row r="339" spans="3:5">
      <c r="C339" s="14"/>
      <c r="D339" s="14"/>
      <c r="E339" s="14"/>
    </row>
    <row r="340" spans="3:5">
      <c r="C340" s="14"/>
      <c r="D340" s="14"/>
      <c r="E340" s="14"/>
    </row>
    <row r="341" spans="3:5">
      <c r="C341" s="14"/>
      <c r="D341" s="14"/>
      <c r="E341" s="14"/>
    </row>
    <row r="342" spans="3:5">
      <c r="C342" s="14"/>
      <c r="D342" s="14"/>
      <c r="E342" s="14"/>
    </row>
    <row r="343" spans="3:5">
      <c r="C343" s="14"/>
      <c r="D343" s="14"/>
      <c r="E343" s="14"/>
    </row>
    <row r="344" spans="3:5">
      <c r="C344" s="14"/>
      <c r="D344" s="14"/>
      <c r="E344" s="14"/>
    </row>
    <row r="345" spans="3:5">
      <c r="C345" s="14"/>
      <c r="D345" s="14"/>
      <c r="E345" s="14"/>
    </row>
    <row r="346" spans="3:5">
      <c r="C346" s="14"/>
      <c r="D346" s="14"/>
      <c r="E346" s="14"/>
    </row>
    <row r="347" spans="3:5">
      <c r="C347" s="14"/>
      <c r="D347" s="14"/>
      <c r="E347" s="14"/>
    </row>
    <row r="348" spans="3:5">
      <c r="C348" s="14"/>
      <c r="D348" s="14"/>
      <c r="E348" s="14"/>
    </row>
    <row r="349" spans="3:5">
      <c r="C349" s="14"/>
      <c r="D349" s="14"/>
      <c r="E349" s="14"/>
    </row>
    <row r="350" spans="3:5">
      <c r="C350" s="14"/>
      <c r="D350" s="14"/>
      <c r="E350" s="14"/>
    </row>
    <row r="351" spans="3:5">
      <c r="C351" s="14"/>
      <c r="D351" s="14"/>
      <c r="E351" s="14"/>
    </row>
    <row r="352" spans="3:5">
      <c r="C352" s="14"/>
      <c r="D352" s="14"/>
      <c r="E352" s="14"/>
    </row>
    <row r="353" spans="3:5">
      <c r="C353" s="14"/>
      <c r="D353" s="14"/>
      <c r="E353" s="14"/>
    </row>
    <row r="354" spans="3:5">
      <c r="C354" s="14"/>
      <c r="D354" s="14"/>
      <c r="E354" s="14"/>
    </row>
    <row r="355" spans="3:5">
      <c r="C355" s="14"/>
      <c r="D355" s="14"/>
      <c r="E355" s="14"/>
    </row>
    <row r="356" spans="3:5">
      <c r="C356" s="14"/>
      <c r="D356" s="14"/>
      <c r="E356" s="14"/>
    </row>
    <row r="357" spans="3:5">
      <c r="C357" s="14"/>
      <c r="D357" s="14"/>
      <c r="E357" s="14"/>
    </row>
    <row r="358" spans="3:5">
      <c r="C358" s="14"/>
      <c r="D358" s="14"/>
      <c r="E358" s="14"/>
    </row>
    <row r="359" spans="3:5">
      <c r="C359" s="14"/>
      <c r="D359" s="14"/>
      <c r="E359" s="14"/>
    </row>
    <row r="360" spans="3:5">
      <c r="C360" s="14"/>
      <c r="D360" s="14"/>
      <c r="E360" s="14"/>
    </row>
    <row r="361" spans="3:5">
      <c r="C361" s="14"/>
      <c r="D361" s="14"/>
      <c r="E361" s="14"/>
    </row>
    <row r="362" spans="3:5">
      <c r="C362" s="14"/>
      <c r="D362" s="14"/>
      <c r="E362" s="14"/>
    </row>
    <row r="363" spans="3:5">
      <c r="C363" s="14"/>
      <c r="D363" s="14"/>
      <c r="E363" s="14"/>
    </row>
    <row r="364" spans="3:5">
      <c r="C364" s="14"/>
      <c r="D364" s="14"/>
      <c r="E364" s="14"/>
    </row>
    <row r="365" spans="3:5">
      <c r="C365" s="14"/>
      <c r="D365" s="14"/>
      <c r="E365" s="14"/>
    </row>
    <row r="366" spans="3:5">
      <c r="C366" s="14"/>
      <c r="D366" s="14"/>
      <c r="E366" s="14"/>
    </row>
    <row r="367" spans="3:5">
      <c r="C367" s="14"/>
      <c r="D367" s="14"/>
      <c r="E367" s="14"/>
    </row>
    <row r="368" spans="3:5">
      <c r="C368" s="14"/>
      <c r="D368" s="14"/>
      <c r="E368" s="14"/>
    </row>
    <row r="369" spans="3:5">
      <c r="C369" s="14"/>
      <c r="D369" s="14"/>
      <c r="E369" s="14"/>
    </row>
    <row r="370" spans="3:5">
      <c r="C370" s="14"/>
      <c r="D370" s="14"/>
      <c r="E370" s="14"/>
    </row>
    <row r="371" spans="3:5">
      <c r="C371" s="14"/>
      <c r="D371" s="14"/>
      <c r="E371" s="14"/>
    </row>
    <row r="372" spans="3:5">
      <c r="C372" s="14"/>
      <c r="D372" s="14"/>
      <c r="E372" s="14"/>
    </row>
    <row r="373" spans="3:5">
      <c r="C373" s="14"/>
      <c r="D373" s="14"/>
      <c r="E373" s="14"/>
    </row>
    <row r="374" spans="3:5">
      <c r="C374" s="14"/>
      <c r="D374" s="14"/>
      <c r="E374" s="14"/>
    </row>
    <row r="375" spans="3:5">
      <c r="C375" s="14"/>
      <c r="D375" s="14"/>
      <c r="E375" s="14"/>
    </row>
    <row r="376" spans="3:5">
      <c r="C376" s="14"/>
      <c r="D376" s="14"/>
      <c r="E376" s="14"/>
    </row>
    <row r="377" spans="3:5">
      <c r="C377" s="14"/>
      <c r="D377" s="14"/>
      <c r="E377" s="14"/>
    </row>
    <row r="378" spans="3:5">
      <c r="C378" s="14"/>
      <c r="D378" s="14"/>
      <c r="E378" s="14"/>
    </row>
    <row r="379" spans="3:5">
      <c r="C379" s="14"/>
      <c r="D379" s="14"/>
      <c r="E379" s="14"/>
    </row>
    <row r="380" spans="3:5">
      <c r="C380" s="14"/>
      <c r="D380" s="14"/>
      <c r="E380" s="14"/>
    </row>
    <row r="381" spans="3:5">
      <c r="C381" s="14"/>
      <c r="D381" s="14"/>
      <c r="E381" s="14"/>
    </row>
    <row r="382" spans="3:5">
      <c r="C382" s="14"/>
      <c r="D382" s="14"/>
      <c r="E382" s="14"/>
    </row>
    <row r="383" spans="3:5">
      <c r="C383" s="14"/>
      <c r="D383" s="14"/>
      <c r="E383" s="14"/>
    </row>
    <row r="384" spans="3:5">
      <c r="C384" s="14"/>
      <c r="D384" s="14"/>
      <c r="E384" s="14"/>
    </row>
    <row r="385" spans="2:5">
      <c r="C385" s="14"/>
      <c r="D385" s="14"/>
      <c r="E385" s="14"/>
    </row>
    <row r="386" spans="2:5">
      <c r="C386" s="14"/>
      <c r="D386" s="14"/>
      <c r="E386" s="14"/>
    </row>
    <row r="387" spans="2:5">
      <c r="C387" s="14"/>
      <c r="D387" s="14"/>
      <c r="E387" s="14"/>
    </row>
    <row r="388" spans="2:5">
      <c r="C388" s="14"/>
      <c r="D388" s="14"/>
      <c r="E388" s="14"/>
    </row>
    <row r="389" spans="2:5">
      <c r="B389" s="14"/>
      <c r="C389" s="14"/>
      <c r="D389" s="14"/>
      <c r="E389" s="14"/>
    </row>
    <row r="390" spans="2:5">
      <c r="B390" s="14"/>
      <c r="C390" s="14"/>
      <c r="D390" s="14"/>
      <c r="E390" s="14"/>
    </row>
    <row r="391" spans="2:5">
      <c r="B391" s="17"/>
      <c r="C391" s="14"/>
      <c r="D391" s="14"/>
      <c r="E391" s="14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A586"/>
  <sheetViews>
    <sheetView rightToLeft="1" topLeftCell="A49" workbookViewId="0">
      <selection activeCell="I59" sqref="I59"/>
    </sheetView>
  </sheetViews>
  <sheetFormatPr defaultColWidth="9.140625" defaultRowHeight="18"/>
  <cols>
    <col min="1" max="1" width="6.28515625" style="14" customWidth="1"/>
    <col min="2" max="2" width="64.7109375" style="13" bestFit="1" customWidth="1"/>
    <col min="3" max="3" width="10.7109375" style="13" customWidth="1"/>
    <col min="4" max="5" width="10.7109375" style="14" customWidth="1"/>
    <col min="6" max="6" width="14.7109375" style="14" customWidth="1"/>
    <col min="7" max="7" width="11.7109375" style="14" customWidth="1"/>
    <col min="8" max="8" width="14.7109375" style="14" customWidth="1"/>
    <col min="9" max="11" width="10.7109375" style="14" customWidth="1"/>
    <col min="12" max="12" width="7.5703125" style="17" customWidth="1"/>
    <col min="13" max="13" width="6.7109375" style="17" customWidth="1"/>
    <col min="14" max="14" width="7.7109375" style="17" customWidth="1"/>
    <col min="15" max="15" width="7.140625" style="17" customWidth="1"/>
    <col min="16" max="16" width="8.140625" style="17" customWidth="1"/>
    <col min="17" max="17" width="6.28515625" style="17" customWidth="1"/>
    <col min="18" max="18" width="8" style="17" customWidth="1"/>
    <col min="19" max="19" width="8.7109375" style="17" customWidth="1"/>
    <col min="20" max="20" width="10" style="17" customWidth="1"/>
    <col min="21" max="21" width="9.5703125" style="14" customWidth="1"/>
    <col min="22" max="22" width="6.140625" style="14" customWidth="1"/>
    <col min="23" max="24" width="5.7109375" style="14" customWidth="1"/>
    <col min="25" max="25" width="6.85546875" style="14" customWidth="1"/>
    <col min="26" max="26" width="6.42578125" style="14" customWidth="1"/>
    <col min="27" max="27" width="6.7109375" style="14" customWidth="1"/>
    <col min="28" max="28" width="7.28515625" style="14" customWidth="1"/>
    <col min="29" max="40" width="5.7109375" style="14" customWidth="1"/>
    <col min="41" max="16384" width="9.140625" style="14"/>
  </cols>
  <sheetData>
    <row r="1" spans="2:53">
      <c r="B1" s="2" t="s">
        <v>0</v>
      </c>
      <c r="C1" t="s">
        <v>195</v>
      </c>
    </row>
    <row r="2" spans="2:53">
      <c r="B2" s="2" t="s">
        <v>1</v>
      </c>
    </row>
    <row r="3" spans="2:53">
      <c r="B3" s="2" t="s">
        <v>2</v>
      </c>
      <c r="C3" t="s">
        <v>196</v>
      </c>
    </row>
    <row r="4" spans="2:53">
      <c r="B4" s="2" t="s">
        <v>3</v>
      </c>
    </row>
    <row r="6" spans="2:53" ht="26.25" customHeight="1">
      <c r="B6" s="111" t="s">
        <v>134</v>
      </c>
      <c r="C6" s="112"/>
      <c r="D6" s="112"/>
      <c r="E6" s="112"/>
      <c r="F6" s="112"/>
      <c r="G6" s="112"/>
      <c r="H6" s="112"/>
      <c r="I6" s="112"/>
      <c r="J6" s="112"/>
      <c r="K6" s="113"/>
    </row>
    <row r="7" spans="2:53" ht="26.25" customHeight="1">
      <c r="B7" s="111" t="s">
        <v>137</v>
      </c>
      <c r="C7" s="112"/>
      <c r="D7" s="112"/>
      <c r="E7" s="112"/>
      <c r="F7" s="112"/>
      <c r="G7" s="112"/>
      <c r="H7" s="112"/>
      <c r="I7" s="112"/>
      <c r="J7" s="112"/>
      <c r="K7" s="113"/>
    </row>
    <row r="8" spans="2:53" s="17" customFormat="1" ht="63">
      <c r="B8" s="4" t="s">
        <v>94</v>
      </c>
      <c r="C8" s="26" t="s">
        <v>47</v>
      </c>
      <c r="D8" s="26" t="s">
        <v>51</v>
      </c>
      <c r="E8" s="26" t="s">
        <v>69</v>
      </c>
      <c r="F8" s="26" t="s">
        <v>185</v>
      </c>
      <c r="G8" s="26" t="s">
        <v>186</v>
      </c>
      <c r="H8" s="26" t="s">
        <v>5</v>
      </c>
      <c r="I8" s="26" t="s">
        <v>71</v>
      </c>
      <c r="J8" s="26" t="s">
        <v>55</v>
      </c>
      <c r="K8" s="34" t="s">
        <v>181</v>
      </c>
      <c r="BA8" s="14"/>
    </row>
    <row r="9" spans="2:53" s="17" customFormat="1" ht="21" customHeight="1">
      <c r="B9" s="18"/>
      <c r="C9" s="19"/>
      <c r="D9" s="19"/>
      <c r="E9" s="29" t="s">
        <v>72</v>
      </c>
      <c r="F9" s="29" t="s">
        <v>182</v>
      </c>
      <c r="G9" s="29"/>
      <c r="H9" s="29" t="s">
        <v>6</v>
      </c>
      <c r="I9" s="29" t="s">
        <v>7</v>
      </c>
      <c r="J9" s="29" t="s">
        <v>7</v>
      </c>
      <c r="K9" s="30" t="s">
        <v>7</v>
      </c>
      <c r="BA9" s="14"/>
    </row>
    <row r="10" spans="2:53" s="21" customFormat="1" ht="18" customHeight="1">
      <c r="B10" s="20"/>
      <c r="C10" s="6" t="s">
        <v>8</v>
      </c>
      <c r="D10" s="6" t="s">
        <v>57</v>
      </c>
      <c r="E10" s="6" t="s">
        <v>58</v>
      </c>
      <c r="F10" s="6" t="s">
        <v>59</v>
      </c>
      <c r="G10" s="6" t="s">
        <v>60</v>
      </c>
      <c r="H10" s="6" t="s">
        <v>61</v>
      </c>
      <c r="I10" s="6" t="s">
        <v>62</v>
      </c>
      <c r="J10" s="6" t="s">
        <v>63</v>
      </c>
      <c r="K10" s="32" t="s">
        <v>64</v>
      </c>
      <c r="L10" s="17"/>
      <c r="M10" s="17"/>
      <c r="N10" s="17"/>
      <c r="O10" s="17"/>
      <c r="P10" s="17"/>
      <c r="Q10" s="17"/>
      <c r="R10" s="17"/>
      <c r="S10" s="17"/>
      <c r="BA10" s="14"/>
    </row>
    <row r="11" spans="2:53" s="21" customFormat="1" ht="18" customHeight="1">
      <c r="B11" s="22" t="s">
        <v>138</v>
      </c>
      <c r="C11" s="6"/>
      <c r="D11" s="6"/>
      <c r="E11" s="6"/>
      <c r="F11" s="73">
        <v>708007664.80999994</v>
      </c>
      <c r="G11" s="6"/>
      <c r="H11" s="73">
        <v>1254227.6953659069</v>
      </c>
      <c r="I11" s="6"/>
      <c r="J11" s="74">
        <v>1</v>
      </c>
      <c r="K11" s="74">
        <v>6.0900000000000003E-2</v>
      </c>
      <c r="L11" s="17"/>
      <c r="M11" s="17"/>
      <c r="N11" s="17"/>
      <c r="O11" s="17"/>
      <c r="P11" s="17"/>
      <c r="Q11" s="17"/>
      <c r="R11" s="17"/>
      <c r="S11" s="17"/>
      <c r="BA11" s="14"/>
    </row>
    <row r="12" spans="2:53">
      <c r="B12" s="77" t="s">
        <v>203</v>
      </c>
      <c r="C12" s="14"/>
      <c r="F12" s="79">
        <v>576282464.62</v>
      </c>
      <c r="H12" s="79">
        <v>664274.90701165283</v>
      </c>
      <c r="J12" s="78">
        <v>0.52959999999999996</v>
      </c>
      <c r="K12" s="78">
        <v>3.2199999999999999E-2</v>
      </c>
    </row>
    <row r="13" spans="2:53">
      <c r="B13" s="77" t="s">
        <v>3494</v>
      </c>
      <c r="C13" s="14"/>
      <c r="F13" s="79">
        <v>25450939.010000002</v>
      </c>
      <c r="H13" s="79">
        <v>88283.179817941898</v>
      </c>
      <c r="J13" s="78">
        <v>7.0400000000000004E-2</v>
      </c>
      <c r="K13" s="78">
        <v>4.3E-3</v>
      </c>
    </row>
    <row r="14" spans="2:53">
      <c r="B14" t="s">
        <v>3495</v>
      </c>
      <c r="C14">
        <v>74221</v>
      </c>
      <c r="D14" t="s">
        <v>104</v>
      </c>
      <c r="E14" t="s">
        <v>3496</v>
      </c>
      <c r="F14" s="75">
        <v>3200000</v>
      </c>
      <c r="G14" s="75">
        <v>103.06349999999981</v>
      </c>
      <c r="H14" s="75">
        <v>11605.7746079999</v>
      </c>
      <c r="I14" s="76">
        <v>7.5700000000000003E-2</v>
      </c>
      <c r="J14" s="76">
        <v>9.2999999999999992E-3</v>
      </c>
      <c r="K14" s="76">
        <v>5.9999999999999995E-4</v>
      </c>
    </row>
    <row r="15" spans="2:53">
      <c r="B15" t="s">
        <v>3497</v>
      </c>
      <c r="C15">
        <v>74173</v>
      </c>
      <c r="D15" t="s">
        <v>104</v>
      </c>
      <c r="E15" t="s">
        <v>3498</v>
      </c>
      <c r="F15" s="75">
        <v>5385906.4100000001</v>
      </c>
      <c r="G15" s="75">
        <v>75.642328000000006</v>
      </c>
      <c r="H15" s="75">
        <v>14336.493948344299</v>
      </c>
      <c r="I15" s="76">
        <v>0.10349999999999999</v>
      </c>
      <c r="J15" s="76">
        <v>1.14E-2</v>
      </c>
      <c r="K15" s="76">
        <v>6.9999999999999999E-4</v>
      </c>
    </row>
    <row r="16" spans="2:53">
      <c r="B16" t="s">
        <v>3499</v>
      </c>
      <c r="C16">
        <v>74243</v>
      </c>
      <c r="D16" t="s">
        <v>104</v>
      </c>
      <c r="E16" t="s">
        <v>3498</v>
      </c>
      <c r="F16" s="75">
        <v>1535555</v>
      </c>
      <c r="G16" s="75">
        <v>100</v>
      </c>
      <c r="H16" s="75">
        <v>5403.6180450000002</v>
      </c>
      <c r="I16" s="76">
        <v>0.10249999999999999</v>
      </c>
      <c r="J16" s="76">
        <v>4.3E-3</v>
      </c>
      <c r="K16" s="76">
        <v>2.9999999999999997E-4</v>
      </c>
    </row>
    <row r="17" spans="2:11">
      <c r="B17" t="s">
        <v>3500</v>
      </c>
      <c r="C17">
        <v>74183</v>
      </c>
      <c r="D17" t="s">
        <v>104</v>
      </c>
      <c r="E17" t="s">
        <v>3501</v>
      </c>
      <c r="F17" s="75">
        <v>3800485.85</v>
      </c>
      <c r="G17" s="75">
        <v>116.51570800000005</v>
      </c>
      <c r="H17" s="75">
        <v>15582.7055814014</v>
      </c>
      <c r="I17" s="76">
        <v>5.2000000000000005E-2</v>
      </c>
      <c r="J17" s="76">
        <v>1.24E-2</v>
      </c>
      <c r="K17" s="76">
        <v>8.0000000000000004E-4</v>
      </c>
    </row>
    <row r="18" spans="2:11">
      <c r="B18" t="s">
        <v>3502</v>
      </c>
      <c r="C18">
        <v>74216</v>
      </c>
      <c r="D18" t="s">
        <v>104</v>
      </c>
      <c r="E18" t="s">
        <v>3503</v>
      </c>
      <c r="F18" s="75">
        <v>4849524.71</v>
      </c>
      <c r="G18" s="75">
        <v>78.478762999999887</v>
      </c>
      <c r="H18" s="75">
        <v>13392.775606327699</v>
      </c>
      <c r="I18" s="76">
        <v>1.6000000000000004E-2</v>
      </c>
      <c r="J18" s="76">
        <v>1.0699999999999999E-2</v>
      </c>
      <c r="K18" s="76">
        <v>5.9999999999999995E-4</v>
      </c>
    </row>
    <row r="19" spans="2:11">
      <c r="B19" t="s">
        <v>3504</v>
      </c>
      <c r="C19">
        <v>74228</v>
      </c>
      <c r="D19" t="s">
        <v>104</v>
      </c>
      <c r="E19" t="s">
        <v>3505</v>
      </c>
      <c r="F19" s="75">
        <v>6679467.04</v>
      </c>
      <c r="G19" s="75">
        <v>118.96089800000001</v>
      </c>
      <c r="H19" s="75">
        <v>27961.8120288686</v>
      </c>
      <c r="I19" s="76">
        <v>5.9200000000000003E-2</v>
      </c>
      <c r="J19" s="76">
        <v>2.23E-2</v>
      </c>
      <c r="K19" s="76">
        <v>1.4E-3</v>
      </c>
    </row>
    <row r="20" spans="2:11">
      <c r="B20" s="77" t="s">
        <v>3506</v>
      </c>
      <c r="C20" s="14"/>
      <c r="F20" s="79">
        <v>51756471.100000001</v>
      </c>
      <c r="H20" s="79">
        <v>65115.226276833302</v>
      </c>
      <c r="J20" s="78">
        <v>5.1900000000000002E-2</v>
      </c>
      <c r="K20" s="78">
        <v>3.2000000000000002E-3</v>
      </c>
    </row>
    <row r="21" spans="2:11">
      <c r="B21" t="s">
        <v>3507</v>
      </c>
      <c r="C21">
        <v>74233</v>
      </c>
      <c r="D21" t="s">
        <v>100</v>
      </c>
      <c r="E21" t="s">
        <v>3508</v>
      </c>
      <c r="F21" s="75">
        <v>29217058</v>
      </c>
      <c r="G21" s="75">
        <v>99.758499999999998</v>
      </c>
      <c r="H21" s="75">
        <v>29146.498804930001</v>
      </c>
      <c r="I21" s="76">
        <v>0.09</v>
      </c>
      <c r="J21" s="76">
        <v>2.3199999999999998E-2</v>
      </c>
      <c r="K21" s="76">
        <v>1.4E-3</v>
      </c>
    </row>
    <row r="22" spans="2:11">
      <c r="B22" t="s">
        <v>3509</v>
      </c>
      <c r="C22">
        <v>74176</v>
      </c>
      <c r="D22" t="s">
        <v>100</v>
      </c>
      <c r="E22" t="s">
        <v>3510</v>
      </c>
      <c r="F22" s="75">
        <v>14441114</v>
      </c>
      <c r="G22" s="75">
        <v>167.22148999999999</v>
      </c>
      <c r="H22" s="75">
        <v>24148.6460033986</v>
      </c>
      <c r="I22" s="76">
        <v>1.77E-2</v>
      </c>
      <c r="J22" s="76">
        <v>1.9300000000000001E-2</v>
      </c>
      <c r="K22" s="76">
        <v>1.1999999999999999E-3</v>
      </c>
    </row>
    <row r="23" spans="2:11">
      <c r="B23" t="s">
        <v>3511</v>
      </c>
      <c r="C23">
        <v>74177</v>
      </c>
      <c r="D23" t="s">
        <v>100</v>
      </c>
      <c r="E23" t="s">
        <v>3512</v>
      </c>
      <c r="F23" s="75">
        <v>8098299.0999999996</v>
      </c>
      <c r="G23" s="75">
        <v>145.95758100000009</v>
      </c>
      <c r="H23" s="75">
        <v>11820.081468504701</v>
      </c>
      <c r="I23" s="76">
        <v>2.5999999999999999E-2</v>
      </c>
      <c r="J23" s="76">
        <v>9.4000000000000004E-3</v>
      </c>
      <c r="K23" s="76">
        <v>5.9999999999999995E-4</v>
      </c>
    </row>
    <row r="24" spans="2:11">
      <c r="B24" s="77" t="s">
        <v>3513</v>
      </c>
      <c r="C24" s="14"/>
      <c r="F24" s="79">
        <v>91662703.780000001</v>
      </c>
      <c r="H24" s="79">
        <v>112176.870360652</v>
      </c>
      <c r="J24" s="78">
        <v>8.9399999999999993E-2</v>
      </c>
      <c r="K24" s="78">
        <v>5.4000000000000003E-3</v>
      </c>
    </row>
    <row r="25" spans="2:11">
      <c r="B25" t="s">
        <v>3514</v>
      </c>
      <c r="C25">
        <v>74204</v>
      </c>
      <c r="D25" t="s">
        <v>100</v>
      </c>
      <c r="E25" t="s">
        <v>3515</v>
      </c>
      <c r="F25" s="75">
        <v>18707768.170000002</v>
      </c>
      <c r="G25" s="75">
        <v>197.25495699999951</v>
      </c>
      <c r="H25" s="75">
        <v>36902.000059393198</v>
      </c>
      <c r="I25" s="76">
        <v>7.8700000000000006E-2</v>
      </c>
      <c r="J25" s="76">
        <v>2.9399999999999999E-2</v>
      </c>
      <c r="K25" s="76">
        <v>1.8E-3</v>
      </c>
    </row>
    <row r="26" spans="2:11">
      <c r="B26" t="s">
        <v>3516</v>
      </c>
      <c r="C26">
        <v>74186</v>
      </c>
      <c r="D26" t="s">
        <v>100</v>
      </c>
      <c r="E26" t="s">
        <v>433</v>
      </c>
      <c r="F26" s="75">
        <v>64821602.609999999</v>
      </c>
      <c r="G26" s="75">
        <v>103.57895299999993</v>
      </c>
      <c r="H26" s="75">
        <v>67141.537301258795</v>
      </c>
      <c r="I26" s="76">
        <v>7.8700000000000006E-2</v>
      </c>
      <c r="J26" s="76">
        <v>5.3499999999999999E-2</v>
      </c>
      <c r="K26" s="76">
        <v>3.3E-3</v>
      </c>
    </row>
    <row r="27" spans="2:11">
      <c r="B27" t="s">
        <v>3517</v>
      </c>
      <c r="C27">
        <v>74238</v>
      </c>
      <c r="D27" t="s">
        <v>100</v>
      </c>
      <c r="E27" t="s">
        <v>1023</v>
      </c>
      <c r="F27" s="75">
        <v>8133333</v>
      </c>
      <c r="G27" s="75">
        <v>100</v>
      </c>
      <c r="H27" s="75">
        <v>8133.3329999999996</v>
      </c>
      <c r="I27" s="76">
        <v>1.89E-2</v>
      </c>
      <c r="J27" s="76">
        <v>6.4999999999999997E-3</v>
      </c>
      <c r="K27" s="76">
        <v>4.0000000000000002E-4</v>
      </c>
    </row>
    <row r="28" spans="2:11">
      <c r="B28" s="77" t="s">
        <v>3518</v>
      </c>
      <c r="C28" s="14"/>
      <c r="F28" s="79">
        <v>407412350.73000002</v>
      </c>
      <c r="H28" s="79">
        <v>398699.6305562256</v>
      </c>
      <c r="J28" s="78">
        <v>0.31790000000000002</v>
      </c>
      <c r="K28" s="78">
        <v>1.9300000000000001E-2</v>
      </c>
    </row>
    <row r="29" spans="2:11">
      <c r="B29" t="s">
        <v>3519</v>
      </c>
      <c r="C29">
        <v>74168</v>
      </c>
      <c r="D29" t="s">
        <v>104</v>
      </c>
      <c r="E29" t="s">
        <v>567</v>
      </c>
      <c r="F29" s="75">
        <v>9495032.9800000004</v>
      </c>
      <c r="G29" s="75">
        <v>153.72235200000026</v>
      </c>
      <c r="H29" s="75">
        <v>51363.281842491597</v>
      </c>
      <c r="I29" s="76">
        <v>1.09E-2</v>
      </c>
      <c r="J29" s="76">
        <v>4.1000000000000002E-2</v>
      </c>
      <c r="K29" s="76">
        <v>2.5000000000000001E-3</v>
      </c>
    </row>
    <row r="30" spans="2:11">
      <c r="B30" t="s">
        <v>3520</v>
      </c>
      <c r="C30">
        <v>74241</v>
      </c>
      <c r="D30" t="s">
        <v>100</v>
      </c>
      <c r="E30" t="s">
        <v>3521</v>
      </c>
      <c r="F30" s="75">
        <v>21233735.399999999</v>
      </c>
      <c r="G30" s="75">
        <v>100.58845300000009</v>
      </c>
      <c r="H30" s="75">
        <v>21358.685952973301</v>
      </c>
      <c r="I30" s="76">
        <v>5.8299999999999998E-2</v>
      </c>
      <c r="J30" s="76">
        <v>1.7000000000000001E-2</v>
      </c>
      <c r="K30" s="76">
        <v>1E-3</v>
      </c>
    </row>
    <row r="31" spans="2:11">
      <c r="B31" t="s">
        <v>3522</v>
      </c>
      <c r="C31">
        <v>74166</v>
      </c>
      <c r="D31" t="s">
        <v>100</v>
      </c>
      <c r="E31" t="s">
        <v>3366</v>
      </c>
      <c r="F31" s="75">
        <v>9702104.2400000002</v>
      </c>
      <c r="G31" s="75">
        <v>56.209415000000043</v>
      </c>
      <c r="H31" s="75">
        <v>5453.4960359941997</v>
      </c>
      <c r="I31" s="76">
        <v>0.16389999999999999</v>
      </c>
      <c r="J31" s="76">
        <v>4.3E-3</v>
      </c>
      <c r="K31" s="76">
        <v>2.9999999999999997E-4</v>
      </c>
    </row>
    <row r="32" spans="2:11">
      <c r="B32" t="s">
        <v>3523</v>
      </c>
      <c r="C32">
        <v>74167</v>
      </c>
      <c r="D32" t="s">
        <v>100</v>
      </c>
      <c r="E32" t="s">
        <v>3524</v>
      </c>
      <c r="F32" s="75">
        <v>66851743.57</v>
      </c>
      <c r="G32" s="75">
        <v>23.370916000000015</v>
      </c>
      <c r="H32" s="75">
        <v>15623.864834280101</v>
      </c>
      <c r="I32" s="76">
        <v>0.30430000000000001</v>
      </c>
      <c r="J32" s="76">
        <v>1.2500000000000001E-2</v>
      </c>
      <c r="K32" s="76">
        <v>8.0000000000000004E-4</v>
      </c>
    </row>
    <row r="33" spans="2:11">
      <c r="B33" t="s">
        <v>3525</v>
      </c>
      <c r="C33">
        <v>74217</v>
      </c>
      <c r="D33" t="s">
        <v>100</v>
      </c>
      <c r="E33" t="s">
        <v>809</v>
      </c>
      <c r="F33" s="75">
        <v>21173768.260000002</v>
      </c>
      <c r="G33" s="75">
        <v>89.89118500000005</v>
      </c>
      <c r="H33" s="75">
        <v>19033.3511980679</v>
      </c>
      <c r="I33" s="76">
        <v>0.15770000000000001</v>
      </c>
      <c r="J33" s="76">
        <v>1.52E-2</v>
      </c>
      <c r="K33" s="76">
        <v>8.9999999999999998E-4</v>
      </c>
    </row>
    <row r="34" spans="2:11">
      <c r="B34" t="s">
        <v>3526</v>
      </c>
      <c r="C34">
        <v>74231</v>
      </c>
      <c r="D34" t="s">
        <v>100</v>
      </c>
      <c r="E34" t="s">
        <v>427</v>
      </c>
      <c r="F34" s="75">
        <v>17211259.449999999</v>
      </c>
      <c r="G34" s="75">
        <v>87.517499999999998</v>
      </c>
      <c r="H34" s="75">
        <v>15062.863989153801</v>
      </c>
      <c r="I34" s="76">
        <v>5.2600000000000001E-2</v>
      </c>
      <c r="J34" s="76">
        <v>1.2E-2</v>
      </c>
      <c r="K34" s="76">
        <v>6.9999999999999999E-4</v>
      </c>
    </row>
    <row r="35" spans="2:11">
      <c r="B35" t="s">
        <v>3527</v>
      </c>
      <c r="C35">
        <v>74171</v>
      </c>
      <c r="D35" t="s">
        <v>100</v>
      </c>
      <c r="E35" t="s">
        <v>935</v>
      </c>
      <c r="F35" s="75">
        <v>107954436.76000001</v>
      </c>
      <c r="G35" s="75">
        <v>12.378867000000001</v>
      </c>
      <c r="H35" s="75">
        <v>13363.536147119499</v>
      </c>
      <c r="I35" s="76">
        <v>8.1039999999999987E-2</v>
      </c>
      <c r="J35" s="76">
        <v>1.0699999999999999E-2</v>
      </c>
      <c r="K35" s="76">
        <v>5.9999999999999995E-4</v>
      </c>
    </row>
    <row r="36" spans="2:11">
      <c r="B36" t="s">
        <v>3528</v>
      </c>
      <c r="C36">
        <v>74201</v>
      </c>
      <c r="D36" t="s">
        <v>100</v>
      </c>
      <c r="E36" t="s">
        <v>790</v>
      </c>
      <c r="F36" s="75">
        <v>9827638.6199999992</v>
      </c>
      <c r="G36" s="75">
        <v>113.5375080000002</v>
      </c>
      <c r="H36" s="75">
        <v>11158.055984393601</v>
      </c>
      <c r="I36" s="76">
        <v>2.2400000000000003E-2</v>
      </c>
      <c r="J36" s="76">
        <v>8.8999999999999999E-3</v>
      </c>
      <c r="K36" s="76">
        <v>5.0000000000000001E-4</v>
      </c>
    </row>
    <row r="37" spans="2:11">
      <c r="B37" t="s">
        <v>3529</v>
      </c>
      <c r="C37">
        <v>74239</v>
      </c>
      <c r="D37" t="s">
        <v>100</v>
      </c>
      <c r="E37" t="s">
        <v>460</v>
      </c>
      <c r="F37" s="75">
        <v>19312778.559999999</v>
      </c>
      <c r="G37" s="75">
        <v>18.080433000000006</v>
      </c>
      <c r="H37" s="75">
        <v>3491.8339879791502</v>
      </c>
      <c r="I37" s="76">
        <v>3.456E-2</v>
      </c>
      <c r="J37" s="76">
        <v>2.8E-3</v>
      </c>
      <c r="K37" s="76">
        <v>2.0000000000000001E-4</v>
      </c>
    </row>
    <row r="38" spans="2:11">
      <c r="B38" t="s">
        <v>3530</v>
      </c>
      <c r="C38">
        <v>74170</v>
      </c>
      <c r="D38" t="s">
        <v>100</v>
      </c>
      <c r="E38" t="s">
        <v>3521</v>
      </c>
      <c r="F38" s="75">
        <v>49214756.259999998</v>
      </c>
      <c r="G38" s="75">
        <v>18.562176999999998</v>
      </c>
      <c r="H38" s="75">
        <v>9135.3301670997807</v>
      </c>
      <c r="I38" s="76">
        <v>4.0399999999999998E-2</v>
      </c>
      <c r="J38" s="76">
        <v>7.3000000000000001E-3</v>
      </c>
      <c r="K38" s="76">
        <v>4.0000000000000002E-4</v>
      </c>
    </row>
    <row r="39" spans="2:11">
      <c r="B39" t="s">
        <v>3531</v>
      </c>
      <c r="C39">
        <v>74196</v>
      </c>
      <c r="D39" t="s">
        <v>100</v>
      </c>
      <c r="E39" t="s">
        <v>3532</v>
      </c>
      <c r="F39" s="75">
        <v>152180</v>
      </c>
      <c r="G39" s="75">
        <v>91679.160204999993</v>
      </c>
      <c r="H39" s="75">
        <v>139517.34599996899</v>
      </c>
      <c r="I39" s="76">
        <v>5.6399999999999999E-2</v>
      </c>
      <c r="J39" s="76">
        <v>0.11119999999999999</v>
      </c>
      <c r="K39" s="76">
        <v>6.7999999999999996E-3</v>
      </c>
    </row>
    <row r="40" spans="2:11">
      <c r="B40" t="s">
        <v>3533</v>
      </c>
      <c r="C40">
        <v>74185</v>
      </c>
      <c r="D40" t="s">
        <v>100</v>
      </c>
      <c r="E40" t="s">
        <v>3534</v>
      </c>
      <c r="F40" s="75">
        <v>44118540</v>
      </c>
      <c r="G40" s="75">
        <v>126.0769619999999</v>
      </c>
      <c r="H40" s="75">
        <v>55623.314910754802</v>
      </c>
      <c r="I40" s="76">
        <v>0.12670000000000001</v>
      </c>
      <c r="J40" s="76">
        <v>4.4299999999999999E-2</v>
      </c>
      <c r="K40" s="76">
        <v>2.7000000000000001E-3</v>
      </c>
    </row>
    <row r="41" spans="2:11">
      <c r="B41" t="s">
        <v>3535</v>
      </c>
      <c r="C41">
        <v>74202</v>
      </c>
      <c r="D41" t="s">
        <v>100</v>
      </c>
      <c r="E41" t="s">
        <v>3536</v>
      </c>
      <c r="F41" s="75">
        <v>17501039</v>
      </c>
      <c r="G41" s="75">
        <v>172.52358599999971</v>
      </c>
      <c r="H41" s="75">
        <v>30193.420070058499</v>
      </c>
      <c r="I41" s="76">
        <v>0.10299999999999999</v>
      </c>
      <c r="J41" s="76">
        <v>2.41E-2</v>
      </c>
      <c r="K41" s="76">
        <v>1.5E-3</v>
      </c>
    </row>
    <row r="42" spans="2:11">
      <c r="B42" t="s">
        <v>3537</v>
      </c>
      <c r="C42">
        <v>74179</v>
      </c>
      <c r="D42" t="s">
        <v>100</v>
      </c>
      <c r="E42" t="s">
        <v>633</v>
      </c>
      <c r="F42" s="75">
        <v>13663337.630000001</v>
      </c>
      <c r="G42" s="75">
        <v>60.902026000000006</v>
      </c>
      <c r="H42" s="75">
        <v>8321.2494358903896</v>
      </c>
      <c r="I42" s="76">
        <v>0.11990000000000001</v>
      </c>
      <c r="J42" s="76">
        <v>6.6E-3</v>
      </c>
      <c r="K42" s="76">
        <v>4.0000000000000002E-4</v>
      </c>
    </row>
    <row r="43" spans="2:11">
      <c r="B43" s="77" t="s">
        <v>254</v>
      </c>
      <c r="C43" s="14"/>
      <c r="F43" s="79">
        <v>131725200.19</v>
      </c>
      <c r="H43" s="79">
        <v>589952.78835425421</v>
      </c>
      <c r="J43" s="78">
        <v>0.47039999999999998</v>
      </c>
      <c r="K43" s="78">
        <v>2.86E-2</v>
      </c>
    </row>
    <row r="44" spans="2:11">
      <c r="B44" s="77" t="s">
        <v>3538</v>
      </c>
      <c r="C44" s="14"/>
      <c r="F44" s="79">
        <v>18434103.989999998</v>
      </c>
      <c r="H44" s="79">
        <v>151168.7825400435</v>
      </c>
      <c r="J44" s="78">
        <v>0.1205</v>
      </c>
      <c r="K44" s="78">
        <v>7.3000000000000001E-3</v>
      </c>
    </row>
    <row r="45" spans="2:11">
      <c r="B45" t="s">
        <v>3539</v>
      </c>
      <c r="C45">
        <v>74180</v>
      </c>
      <c r="D45" t="s">
        <v>104</v>
      </c>
      <c r="E45" t="s">
        <v>3540</v>
      </c>
      <c r="F45" s="75">
        <v>2641377.89</v>
      </c>
      <c r="G45" s="75">
        <v>561.35190899999907</v>
      </c>
      <c r="H45" s="75">
        <v>52177.709311945102</v>
      </c>
      <c r="I45" s="76">
        <v>5.8900000000000001E-2</v>
      </c>
      <c r="J45" s="76">
        <v>4.1599999999999998E-2</v>
      </c>
      <c r="K45" s="76">
        <v>2.5000000000000001E-3</v>
      </c>
    </row>
    <row r="46" spans="2:11">
      <c r="B46" t="s">
        <v>3541</v>
      </c>
      <c r="C46">
        <v>74200</v>
      </c>
      <c r="D46" t="s">
        <v>104</v>
      </c>
      <c r="E46" t="s">
        <v>628</v>
      </c>
      <c r="F46" s="75">
        <v>5905828.1699999999</v>
      </c>
      <c r="G46" s="75">
        <v>274.88489599999974</v>
      </c>
      <c r="H46" s="75">
        <v>57128.254043489098</v>
      </c>
      <c r="I46" s="76">
        <v>5.6800000000000003E-2</v>
      </c>
      <c r="J46" s="76">
        <v>4.5499999999999999E-2</v>
      </c>
      <c r="K46" s="76">
        <v>2.8E-3</v>
      </c>
    </row>
    <row r="47" spans="2:11">
      <c r="B47" t="s">
        <v>3542</v>
      </c>
      <c r="C47">
        <v>74215</v>
      </c>
      <c r="D47" t="s">
        <v>104</v>
      </c>
      <c r="E47" t="s">
        <v>3543</v>
      </c>
      <c r="F47" s="75">
        <v>7020885.8300000001</v>
      </c>
      <c r="G47" s="75">
        <v>117.74404500000001</v>
      </c>
      <c r="H47" s="75">
        <v>29090.429223208699</v>
      </c>
      <c r="I47" s="76">
        <v>3.5400000000000001E-2</v>
      </c>
      <c r="J47" s="76">
        <v>2.3199999999999998E-2</v>
      </c>
      <c r="K47" s="76">
        <v>1.4E-3</v>
      </c>
    </row>
    <row r="48" spans="2:11">
      <c r="B48" t="s">
        <v>3544</v>
      </c>
      <c r="C48">
        <v>74235</v>
      </c>
      <c r="D48" t="s">
        <v>104</v>
      </c>
      <c r="E48" t="s">
        <v>3545</v>
      </c>
      <c r="F48" s="75">
        <v>2866012.1</v>
      </c>
      <c r="G48" s="75">
        <v>126.6411609999998</v>
      </c>
      <c r="H48" s="75">
        <v>12772.3899614006</v>
      </c>
      <c r="I48" s="76">
        <v>9.4200000000000006E-2</v>
      </c>
      <c r="J48" s="76">
        <v>1.0200000000000001E-2</v>
      </c>
      <c r="K48" s="76">
        <v>5.9999999999999995E-4</v>
      </c>
    </row>
    <row r="49" spans="2:11">
      <c r="B49" s="77" t="s">
        <v>3546</v>
      </c>
      <c r="C49" s="14"/>
      <c r="F49" s="79">
        <v>6300892.6500000004</v>
      </c>
      <c r="H49" s="79">
        <v>45602.634069346503</v>
      </c>
      <c r="J49" s="78">
        <v>3.6400000000000002E-2</v>
      </c>
      <c r="K49" s="78">
        <v>2.2000000000000001E-3</v>
      </c>
    </row>
    <row r="50" spans="2:11">
      <c r="B50" t="s">
        <v>3547</v>
      </c>
      <c r="C50">
        <v>74188</v>
      </c>
      <c r="D50" t="s">
        <v>104</v>
      </c>
      <c r="E50" t="s">
        <v>3548</v>
      </c>
      <c r="F50" s="75">
        <v>624618.30000000005</v>
      </c>
      <c r="G50" s="75">
        <v>1083.4059600000001</v>
      </c>
      <c r="H50" s="75">
        <v>23813.6074989769</v>
      </c>
      <c r="I50" s="76">
        <v>1.6E-2</v>
      </c>
      <c r="J50" s="76">
        <v>1.9E-2</v>
      </c>
      <c r="K50" s="76">
        <v>1.1999999999999999E-3</v>
      </c>
    </row>
    <row r="51" spans="2:11">
      <c r="B51" t="s">
        <v>3549</v>
      </c>
      <c r="C51">
        <v>74246</v>
      </c>
      <c r="D51" t="s">
        <v>104</v>
      </c>
      <c r="E51" t="s">
        <v>1126</v>
      </c>
      <c r="F51" s="75">
        <v>500000</v>
      </c>
      <c r="G51" s="75">
        <v>100</v>
      </c>
      <c r="H51" s="75">
        <v>1759.5</v>
      </c>
      <c r="I51" s="76">
        <v>5.0200000000000002E-2</v>
      </c>
      <c r="J51" s="76">
        <v>1.4E-3</v>
      </c>
      <c r="K51" s="76">
        <v>1E-4</v>
      </c>
    </row>
    <row r="52" spans="2:11">
      <c r="B52" t="s">
        <v>3550</v>
      </c>
      <c r="C52">
        <v>74189</v>
      </c>
      <c r="D52" t="s">
        <v>104</v>
      </c>
      <c r="E52" t="s">
        <v>3551</v>
      </c>
      <c r="F52" s="75">
        <v>5176274.3499999996</v>
      </c>
      <c r="G52" s="75">
        <v>109.95984800000002</v>
      </c>
      <c r="H52" s="75">
        <v>20029.526570369599</v>
      </c>
      <c r="I52" s="76">
        <v>4.4900000000000002E-2</v>
      </c>
      <c r="J52" s="76">
        <v>1.6E-2</v>
      </c>
      <c r="K52" s="76">
        <v>1E-3</v>
      </c>
    </row>
    <row r="53" spans="2:11">
      <c r="B53" s="77" t="s">
        <v>3552</v>
      </c>
      <c r="C53" s="14"/>
      <c r="F53" s="79">
        <v>54572600.140000001</v>
      </c>
      <c r="H53" s="79">
        <v>206411.06679076649</v>
      </c>
      <c r="J53" s="78">
        <v>0.1646</v>
      </c>
      <c r="K53" s="78">
        <v>0.01</v>
      </c>
    </row>
    <row r="54" spans="2:11">
      <c r="B54" t="s">
        <v>3553</v>
      </c>
      <c r="C54">
        <v>74242</v>
      </c>
      <c r="D54" t="s">
        <v>108</v>
      </c>
      <c r="E54" t="s">
        <v>3554</v>
      </c>
      <c r="F54" s="75">
        <v>5410840</v>
      </c>
      <c r="G54" s="75">
        <v>100</v>
      </c>
      <c r="H54" s="75">
        <v>20306.882519999999</v>
      </c>
      <c r="I54" s="76">
        <v>0.127</v>
      </c>
      <c r="J54" s="76">
        <v>1.6199999999999999E-2</v>
      </c>
      <c r="K54" s="76">
        <v>1E-3</v>
      </c>
    </row>
    <row r="55" spans="2:11">
      <c r="B55" t="s">
        <v>3555</v>
      </c>
      <c r="C55">
        <v>74192</v>
      </c>
      <c r="D55" t="s">
        <v>104</v>
      </c>
      <c r="E55" t="s">
        <v>3556</v>
      </c>
      <c r="F55" s="75">
        <v>5000000</v>
      </c>
      <c r="G55" s="75">
        <v>117.48602000000008</v>
      </c>
      <c r="H55" s="75">
        <v>20671.665218999999</v>
      </c>
      <c r="I55" s="76">
        <v>3.5400000000000001E-2</v>
      </c>
      <c r="J55" s="76">
        <v>1.6500000000000001E-2</v>
      </c>
      <c r="K55" s="76">
        <v>1E-3</v>
      </c>
    </row>
    <row r="56" spans="2:11">
      <c r="B56" t="s">
        <v>3557</v>
      </c>
      <c r="C56">
        <v>74178</v>
      </c>
      <c r="D56" t="s">
        <v>104</v>
      </c>
      <c r="E56" t="s">
        <v>3558</v>
      </c>
      <c r="F56" s="75">
        <v>10906992.550000001</v>
      </c>
      <c r="G56" s="75">
        <v>129.31307370000022</v>
      </c>
      <c r="H56" s="75">
        <v>49632.564780200599</v>
      </c>
      <c r="I56" s="76">
        <v>3.4639999999999997E-2</v>
      </c>
      <c r="J56" s="76">
        <v>3.9600000000000003E-2</v>
      </c>
      <c r="K56" s="76">
        <v>2.3999999999999998E-3</v>
      </c>
    </row>
    <row r="57" spans="2:11">
      <c r="B57" t="s">
        <v>3559</v>
      </c>
      <c r="C57">
        <v>74208</v>
      </c>
      <c r="D57" t="s">
        <v>104</v>
      </c>
      <c r="E57" t="s">
        <v>1680</v>
      </c>
      <c r="F57" s="75">
        <v>4723368.5199999996</v>
      </c>
      <c r="G57" s="75">
        <v>120.91280799999997</v>
      </c>
      <c r="H57" s="75">
        <v>20097.563276704899</v>
      </c>
      <c r="I57" s="76">
        <v>4.7000000000000002E-3</v>
      </c>
      <c r="J57" s="76">
        <v>1.6E-2</v>
      </c>
      <c r="K57" s="76">
        <v>1E-3</v>
      </c>
    </row>
    <row r="58" spans="2:11">
      <c r="B58" t="s">
        <v>3560</v>
      </c>
      <c r="C58">
        <v>74244</v>
      </c>
      <c r="D58" t="s">
        <v>104</v>
      </c>
      <c r="E58" t="s">
        <v>1412</v>
      </c>
      <c r="F58" s="75">
        <v>8102316</v>
      </c>
      <c r="G58" s="75">
        <v>100</v>
      </c>
      <c r="H58" s="75">
        <v>28512.050004000001</v>
      </c>
      <c r="I58" s="76">
        <v>2.58E-2</v>
      </c>
      <c r="J58" s="76">
        <v>2.2700000000000001E-2</v>
      </c>
      <c r="K58" s="76">
        <v>1.4E-3</v>
      </c>
    </row>
    <row r="59" spans="2:11">
      <c r="B59" t="s">
        <v>3561</v>
      </c>
      <c r="C59">
        <v>74237</v>
      </c>
      <c r="D59" t="s">
        <v>111</v>
      </c>
      <c r="E59" t="s">
        <v>3562</v>
      </c>
      <c r="F59" s="75">
        <v>5085591.3899999997</v>
      </c>
      <c r="G59" s="75">
        <v>98.282768000000061</v>
      </c>
      <c r="H59" s="75">
        <v>21180.62652202</v>
      </c>
      <c r="I59" s="76">
        <v>4.5400000000000003E-2</v>
      </c>
      <c r="J59" s="76">
        <v>1.6899999999999998E-2</v>
      </c>
      <c r="K59" s="76">
        <v>1E-3</v>
      </c>
    </row>
    <row r="60" spans="2:11">
      <c r="B60" t="s">
        <v>3563</v>
      </c>
      <c r="C60">
        <v>74169</v>
      </c>
      <c r="D60" t="s">
        <v>104</v>
      </c>
      <c r="E60" t="s">
        <v>3515</v>
      </c>
      <c r="F60" s="75">
        <v>6343491.6799999997</v>
      </c>
      <c r="G60" s="75">
        <v>113.22240800000044</v>
      </c>
      <c r="H60" s="75">
        <v>25274.351936411</v>
      </c>
      <c r="I60" s="76">
        <v>0.02</v>
      </c>
      <c r="J60" s="76">
        <v>2.0199999999999999E-2</v>
      </c>
      <c r="K60" s="76">
        <v>1.1999999999999999E-3</v>
      </c>
    </row>
    <row r="61" spans="2:11">
      <c r="B61" t="s">
        <v>3564</v>
      </c>
      <c r="C61">
        <v>74181</v>
      </c>
      <c r="D61" t="s">
        <v>104</v>
      </c>
      <c r="E61" t="s">
        <v>3565</v>
      </c>
      <c r="F61" s="75">
        <v>9000000</v>
      </c>
      <c r="G61" s="75">
        <v>65.471133000000023</v>
      </c>
      <c r="H61" s="75">
        <v>20735.362532430001</v>
      </c>
      <c r="I61" s="76">
        <v>0.19900000000000001</v>
      </c>
      <c r="J61" s="76">
        <v>1.6500000000000001E-2</v>
      </c>
      <c r="K61" s="76">
        <v>1E-3</v>
      </c>
    </row>
    <row r="62" spans="2:11">
      <c r="B62" s="77" t="s">
        <v>3566</v>
      </c>
      <c r="C62" s="14"/>
      <c r="F62" s="79">
        <v>52417603.409999996</v>
      </c>
      <c r="H62" s="79">
        <v>186770.30495409769</v>
      </c>
      <c r="J62" s="78">
        <v>0.1489</v>
      </c>
      <c r="K62" s="78">
        <v>9.1000000000000004E-3</v>
      </c>
    </row>
    <row r="63" spans="2:11">
      <c r="B63" t="s">
        <v>3567</v>
      </c>
      <c r="C63" s="82" t="s">
        <v>3568</v>
      </c>
      <c r="D63" t="s">
        <v>108</v>
      </c>
      <c r="E63" t="s">
        <v>3569</v>
      </c>
      <c r="F63" s="75">
        <v>1500000</v>
      </c>
      <c r="G63" s="75">
        <v>77.430000000000007</v>
      </c>
      <c r="H63" s="75">
        <v>4358.9218499999997</v>
      </c>
      <c r="I63" s="76">
        <v>2.6100000000000002E-2</v>
      </c>
      <c r="J63" s="76">
        <v>3.5000000000000001E-3</v>
      </c>
      <c r="K63" s="76">
        <v>2.0000000000000001E-4</v>
      </c>
    </row>
    <row r="64" spans="2:11">
      <c r="B64" t="s">
        <v>3570</v>
      </c>
      <c r="C64">
        <v>74187</v>
      </c>
      <c r="D64" t="s">
        <v>104</v>
      </c>
      <c r="E64" t="s">
        <v>721</v>
      </c>
      <c r="F64" s="75">
        <v>2853020</v>
      </c>
      <c r="G64" s="75">
        <v>84.937995999999941</v>
      </c>
      <c r="H64" s="75">
        <v>8527.5857094333096</v>
      </c>
      <c r="I64" s="76">
        <v>3.3300000000000003E-2</v>
      </c>
      <c r="J64" s="76">
        <v>6.7999999999999996E-3</v>
      </c>
      <c r="K64" s="76">
        <v>4.0000000000000002E-4</v>
      </c>
    </row>
    <row r="65" spans="2:11">
      <c r="B65" t="s">
        <v>3571</v>
      </c>
      <c r="C65">
        <v>74205</v>
      </c>
      <c r="D65" t="s">
        <v>108</v>
      </c>
      <c r="E65" t="s">
        <v>3572</v>
      </c>
      <c r="F65" s="75">
        <v>4060000</v>
      </c>
      <c r="G65" s="75">
        <v>223.97339900000003</v>
      </c>
      <c r="H65" s="75">
        <v>34127.229957748197</v>
      </c>
      <c r="I65" s="76">
        <v>0.19639999999999999</v>
      </c>
      <c r="J65" s="76">
        <v>2.7199999999999998E-2</v>
      </c>
      <c r="K65" s="76">
        <v>1.6999999999999999E-3</v>
      </c>
    </row>
    <row r="66" spans="2:11">
      <c r="B66" t="s">
        <v>3573</v>
      </c>
      <c r="C66">
        <v>74199</v>
      </c>
      <c r="D66" t="s">
        <v>104</v>
      </c>
      <c r="E66" t="s">
        <v>3508</v>
      </c>
      <c r="F66" s="75">
        <v>8951938.5500000007</v>
      </c>
      <c r="G66" s="75">
        <v>66.269755999999987</v>
      </c>
      <c r="H66" s="75">
        <v>20876.2135490951</v>
      </c>
      <c r="I66" s="76">
        <v>2.6270000000000002E-2</v>
      </c>
      <c r="J66" s="76">
        <v>1.66E-2</v>
      </c>
      <c r="K66" s="76">
        <v>1E-3</v>
      </c>
    </row>
    <row r="67" spans="2:11">
      <c r="B67" t="s">
        <v>3574</v>
      </c>
      <c r="C67">
        <v>74203</v>
      </c>
      <c r="D67" t="s">
        <v>104</v>
      </c>
      <c r="E67" t="s">
        <v>445</v>
      </c>
      <c r="F67" s="75">
        <v>10000000</v>
      </c>
      <c r="G67" s="75">
        <v>100</v>
      </c>
      <c r="H67" s="75">
        <v>35190</v>
      </c>
      <c r="I67" s="76">
        <v>4.9669999999999999E-2</v>
      </c>
      <c r="J67" s="76">
        <v>2.81E-2</v>
      </c>
      <c r="K67" s="76">
        <v>1.6999999999999999E-3</v>
      </c>
    </row>
    <row r="68" spans="2:11">
      <c r="B68" t="s">
        <v>3575</v>
      </c>
      <c r="C68">
        <v>74193</v>
      </c>
      <c r="D68" t="s">
        <v>104</v>
      </c>
      <c r="E68" t="s">
        <v>1365</v>
      </c>
      <c r="F68" s="75">
        <v>1964548.7</v>
      </c>
      <c r="G68" s="75">
        <v>28.935704000000001</v>
      </c>
      <c r="H68" s="75">
        <v>2000.3966526260599</v>
      </c>
      <c r="I68" s="76">
        <v>1.0200000000000001E-2</v>
      </c>
      <c r="J68" s="76">
        <v>1.6000000000000001E-3</v>
      </c>
      <c r="K68" s="76">
        <v>1E-4</v>
      </c>
    </row>
    <row r="69" spans="2:11">
      <c r="B69" t="s">
        <v>3576</v>
      </c>
      <c r="C69">
        <v>74190</v>
      </c>
      <c r="D69" t="s">
        <v>104</v>
      </c>
      <c r="E69" t="s">
        <v>3577</v>
      </c>
      <c r="F69" s="75">
        <v>7682475.7699999996</v>
      </c>
      <c r="G69" s="75">
        <v>121.54261600000011</v>
      </c>
      <c r="H69" s="75">
        <v>32858.5992439486</v>
      </c>
      <c r="I69" s="76">
        <v>0.19874</v>
      </c>
      <c r="J69" s="76">
        <v>2.6200000000000001E-2</v>
      </c>
      <c r="K69" s="76">
        <v>1.6000000000000001E-3</v>
      </c>
    </row>
    <row r="70" spans="2:11">
      <c r="B70" t="s">
        <v>3578</v>
      </c>
      <c r="C70">
        <v>74207</v>
      </c>
      <c r="D70" t="s">
        <v>104</v>
      </c>
      <c r="E70" t="s">
        <v>957</v>
      </c>
      <c r="F70" s="75">
        <v>4164570.56</v>
      </c>
      <c r="G70" s="75">
        <v>158.26887600000009</v>
      </c>
      <c r="H70" s="75">
        <v>23194.499715681399</v>
      </c>
      <c r="I70" s="76">
        <v>1.1111111111111111E-3</v>
      </c>
      <c r="J70" s="76">
        <v>1.8499999999999999E-2</v>
      </c>
      <c r="K70" s="76">
        <v>1.1000000000000001E-3</v>
      </c>
    </row>
    <row r="71" spans="2:11">
      <c r="B71" t="s">
        <v>3579</v>
      </c>
      <c r="C71">
        <v>74197</v>
      </c>
      <c r="D71" t="s">
        <v>104</v>
      </c>
      <c r="E71" t="s">
        <v>3580</v>
      </c>
      <c r="F71" s="75">
        <v>6636280.8300000001</v>
      </c>
      <c r="G71" s="75">
        <v>45.11903699999997</v>
      </c>
      <c r="H71" s="75">
        <v>10536.6813049497</v>
      </c>
      <c r="I71" s="76">
        <v>2.53E-2</v>
      </c>
      <c r="J71" s="76">
        <v>8.3999999999999995E-3</v>
      </c>
      <c r="K71" s="76">
        <v>5.0000000000000001E-4</v>
      </c>
    </row>
    <row r="72" spans="2:11">
      <c r="B72" t="s">
        <v>3581</v>
      </c>
      <c r="C72">
        <v>74165</v>
      </c>
      <c r="D72" t="s">
        <v>104</v>
      </c>
      <c r="E72" t="s">
        <v>3366</v>
      </c>
      <c r="F72" s="75">
        <v>682102</v>
      </c>
      <c r="G72" s="75">
        <v>35.718457000000015</v>
      </c>
      <c r="H72" s="75">
        <v>857.35617336324697</v>
      </c>
      <c r="I72" s="76">
        <v>0.106</v>
      </c>
      <c r="J72" s="76">
        <v>6.9999999999999999E-4</v>
      </c>
      <c r="K72" s="76">
        <v>0</v>
      </c>
    </row>
    <row r="73" spans="2:11">
      <c r="B73" t="s">
        <v>3582</v>
      </c>
      <c r="C73">
        <v>74163</v>
      </c>
      <c r="D73" t="s">
        <v>104</v>
      </c>
      <c r="E73" t="s">
        <v>3366</v>
      </c>
      <c r="F73" s="75">
        <v>262691</v>
      </c>
      <c r="G73" s="75">
        <v>63.658442999999949</v>
      </c>
      <c r="H73" s="75">
        <v>588.46477676347604</v>
      </c>
      <c r="I73" s="76">
        <v>2.9499999999999998E-2</v>
      </c>
      <c r="J73" s="76">
        <v>5.0000000000000001E-4</v>
      </c>
      <c r="K73" s="76">
        <v>0</v>
      </c>
    </row>
    <row r="74" spans="2:11">
      <c r="B74" t="s">
        <v>3583</v>
      </c>
      <c r="C74">
        <v>74240</v>
      </c>
      <c r="D74" t="s">
        <v>108</v>
      </c>
      <c r="E74" t="s">
        <v>1126</v>
      </c>
      <c r="F74" s="75">
        <v>3659976</v>
      </c>
      <c r="G74" s="75">
        <v>99.406417000000062</v>
      </c>
      <c r="H74" s="75">
        <v>13654.3560204886</v>
      </c>
      <c r="I74" s="76">
        <v>3.04E-2</v>
      </c>
      <c r="J74" s="76">
        <v>1.09E-2</v>
      </c>
      <c r="K74" s="76">
        <v>6.9999999999999999E-4</v>
      </c>
    </row>
    <row r="75" spans="2:11">
      <c r="B75" t="s">
        <v>256</v>
      </c>
      <c r="C75" s="14"/>
    </row>
    <row r="76" spans="2:11">
      <c r="B76" t="s">
        <v>383</v>
      </c>
      <c r="C76" s="14"/>
    </row>
    <row r="77" spans="2:11">
      <c r="B77" t="s">
        <v>384</v>
      </c>
      <c r="C77" s="14"/>
    </row>
    <row r="78" spans="2:11">
      <c r="B78" t="s">
        <v>385</v>
      </c>
      <c r="C78" s="14"/>
    </row>
    <row r="79" spans="2:11">
      <c r="C79" s="14"/>
    </row>
    <row r="80" spans="2:11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  <row r="85" spans="3:3">
      <c r="C85" s="14"/>
    </row>
    <row r="86" spans="3:3">
      <c r="C86" s="14"/>
    </row>
    <row r="87" spans="3:3">
      <c r="C87" s="14"/>
    </row>
    <row r="88" spans="3:3">
      <c r="C88" s="14"/>
    </row>
    <row r="89" spans="3:3">
      <c r="C89" s="14"/>
    </row>
    <row r="90" spans="3:3">
      <c r="C90" s="14"/>
    </row>
    <row r="91" spans="3:3">
      <c r="C91" s="14"/>
    </row>
    <row r="92" spans="3:3">
      <c r="C92" s="14"/>
    </row>
    <row r="93" spans="3:3">
      <c r="C93" s="14"/>
    </row>
    <row r="94" spans="3:3">
      <c r="C94" s="14"/>
    </row>
    <row r="95" spans="3:3">
      <c r="C95" s="14"/>
    </row>
    <row r="96" spans="3:3">
      <c r="C96" s="14"/>
    </row>
    <row r="97" spans="3:3">
      <c r="C97" s="14"/>
    </row>
    <row r="98" spans="3:3">
      <c r="C98" s="14"/>
    </row>
    <row r="99" spans="3:3">
      <c r="C99" s="14"/>
    </row>
    <row r="100" spans="3:3">
      <c r="C100" s="14"/>
    </row>
    <row r="101" spans="3:3">
      <c r="C101" s="14"/>
    </row>
    <row r="102" spans="3:3">
      <c r="C102" s="14"/>
    </row>
    <row r="103" spans="3:3">
      <c r="C103" s="14"/>
    </row>
    <row r="104" spans="3:3">
      <c r="C104" s="14"/>
    </row>
    <row r="105" spans="3:3">
      <c r="C105" s="14"/>
    </row>
    <row r="106" spans="3:3">
      <c r="C106" s="14"/>
    </row>
    <row r="107" spans="3:3">
      <c r="C107" s="14"/>
    </row>
    <row r="108" spans="3:3">
      <c r="C108" s="14"/>
    </row>
    <row r="109" spans="3:3">
      <c r="C109" s="14"/>
    </row>
    <row r="110" spans="3:3">
      <c r="C110" s="14"/>
    </row>
    <row r="111" spans="3:3">
      <c r="C111" s="14"/>
    </row>
    <row r="112" spans="3:3">
      <c r="C112" s="14"/>
    </row>
    <row r="113" spans="3:3">
      <c r="C113" s="14"/>
    </row>
    <row r="114" spans="3:3">
      <c r="C114" s="14"/>
    </row>
    <row r="115" spans="3:3">
      <c r="C115" s="14"/>
    </row>
    <row r="116" spans="3:3">
      <c r="C116" s="14"/>
    </row>
    <row r="117" spans="3:3">
      <c r="C117" s="14"/>
    </row>
    <row r="118" spans="3:3">
      <c r="C118" s="14"/>
    </row>
    <row r="119" spans="3:3">
      <c r="C119" s="14"/>
    </row>
    <row r="120" spans="3:3">
      <c r="C120" s="14"/>
    </row>
    <row r="121" spans="3:3">
      <c r="C121" s="14"/>
    </row>
    <row r="122" spans="3:3">
      <c r="C122" s="14"/>
    </row>
    <row r="123" spans="3:3">
      <c r="C123" s="14"/>
    </row>
    <row r="124" spans="3:3">
      <c r="C124" s="14"/>
    </row>
    <row r="125" spans="3:3">
      <c r="C125" s="14"/>
    </row>
    <row r="126" spans="3:3">
      <c r="C126" s="14"/>
    </row>
    <row r="127" spans="3:3">
      <c r="C127" s="14"/>
    </row>
    <row r="128" spans="3:3">
      <c r="C128" s="14"/>
    </row>
    <row r="129" spans="3:3">
      <c r="C129" s="14"/>
    </row>
    <row r="130" spans="3:3">
      <c r="C130" s="14"/>
    </row>
    <row r="131" spans="3:3">
      <c r="C131" s="14"/>
    </row>
    <row r="132" spans="3:3">
      <c r="C132" s="14"/>
    </row>
    <row r="133" spans="3:3">
      <c r="C133" s="14"/>
    </row>
    <row r="134" spans="3:3">
      <c r="C134" s="14"/>
    </row>
    <row r="135" spans="3:3">
      <c r="C135" s="14"/>
    </row>
    <row r="136" spans="3:3">
      <c r="C136" s="14"/>
    </row>
    <row r="137" spans="3:3">
      <c r="C137" s="14"/>
    </row>
    <row r="138" spans="3:3">
      <c r="C138" s="14"/>
    </row>
    <row r="139" spans="3:3">
      <c r="C139" s="14"/>
    </row>
    <row r="140" spans="3:3">
      <c r="C140" s="14"/>
    </row>
    <row r="141" spans="3:3">
      <c r="C141" s="14"/>
    </row>
    <row r="142" spans="3:3">
      <c r="C142" s="14"/>
    </row>
    <row r="143" spans="3:3">
      <c r="C143" s="14"/>
    </row>
    <row r="144" spans="3:3">
      <c r="C144" s="14"/>
    </row>
    <row r="145" spans="3:3">
      <c r="C145" s="14"/>
    </row>
    <row r="146" spans="3:3">
      <c r="C146" s="14"/>
    </row>
    <row r="147" spans="3:3">
      <c r="C147" s="14"/>
    </row>
    <row r="148" spans="3:3">
      <c r="C148" s="14"/>
    </row>
    <row r="149" spans="3:3">
      <c r="C149" s="14"/>
    </row>
    <row r="150" spans="3:3">
      <c r="C150" s="14"/>
    </row>
    <row r="151" spans="3:3">
      <c r="C151" s="14"/>
    </row>
    <row r="152" spans="3:3">
      <c r="C152" s="14"/>
    </row>
    <row r="153" spans="3:3">
      <c r="C153" s="14"/>
    </row>
    <row r="154" spans="3:3">
      <c r="C154" s="14"/>
    </row>
    <row r="155" spans="3:3">
      <c r="C155" s="14"/>
    </row>
    <row r="156" spans="3:3">
      <c r="C156" s="14"/>
    </row>
    <row r="157" spans="3:3">
      <c r="C157" s="14"/>
    </row>
    <row r="158" spans="3:3">
      <c r="C158" s="14"/>
    </row>
    <row r="159" spans="3:3">
      <c r="C159" s="14"/>
    </row>
    <row r="160" spans="3:3">
      <c r="C160" s="14"/>
    </row>
    <row r="161" spans="3:3">
      <c r="C161" s="14"/>
    </row>
    <row r="162" spans="3:3">
      <c r="C162" s="14"/>
    </row>
    <row r="163" spans="3:3">
      <c r="C163" s="14"/>
    </row>
    <row r="164" spans="3:3">
      <c r="C164" s="14"/>
    </row>
    <row r="165" spans="3:3">
      <c r="C165" s="14"/>
    </row>
    <row r="166" spans="3:3">
      <c r="C166" s="14"/>
    </row>
    <row r="167" spans="3:3">
      <c r="C167" s="14"/>
    </row>
    <row r="168" spans="3:3">
      <c r="C168" s="14"/>
    </row>
    <row r="169" spans="3:3">
      <c r="C169" s="14"/>
    </row>
    <row r="170" spans="3:3">
      <c r="C170" s="14"/>
    </row>
    <row r="171" spans="3:3">
      <c r="C171" s="14"/>
    </row>
    <row r="172" spans="3:3">
      <c r="C172" s="14"/>
    </row>
    <row r="173" spans="3:3">
      <c r="C173" s="14"/>
    </row>
    <row r="174" spans="3:3">
      <c r="C174" s="14"/>
    </row>
    <row r="175" spans="3:3">
      <c r="C175" s="14"/>
    </row>
    <row r="176" spans="3:3">
      <c r="C176" s="14"/>
    </row>
    <row r="177" spans="3:3">
      <c r="C177" s="14"/>
    </row>
    <row r="178" spans="3:3">
      <c r="C178" s="14"/>
    </row>
    <row r="179" spans="3:3">
      <c r="C179" s="14"/>
    </row>
    <row r="180" spans="3:3">
      <c r="C180" s="14"/>
    </row>
    <row r="181" spans="3:3">
      <c r="C181" s="14"/>
    </row>
    <row r="182" spans="3:3">
      <c r="C182" s="14"/>
    </row>
    <row r="183" spans="3:3">
      <c r="C183" s="14"/>
    </row>
    <row r="184" spans="3:3">
      <c r="C184" s="14"/>
    </row>
    <row r="185" spans="3:3">
      <c r="C185" s="14"/>
    </row>
    <row r="186" spans="3:3">
      <c r="C186" s="14"/>
    </row>
    <row r="187" spans="3:3">
      <c r="C187" s="14"/>
    </row>
    <row r="188" spans="3:3">
      <c r="C188" s="14"/>
    </row>
    <row r="189" spans="3:3">
      <c r="C189" s="14"/>
    </row>
    <row r="190" spans="3:3">
      <c r="C190" s="14"/>
    </row>
    <row r="191" spans="3:3">
      <c r="C191" s="14"/>
    </row>
    <row r="192" spans="3:3">
      <c r="C192" s="14"/>
    </row>
    <row r="193" spans="3:3">
      <c r="C193" s="14"/>
    </row>
    <row r="194" spans="3:3">
      <c r="C194" s="14"/>
    </row>
    <row r="195" spans="3:3">
      <c r="C195" s="14"/>
    </row>
    <row r="196" spans="3:3">
      <c r="C196" s="14"/>
    </row>
    <row r="197" spans="3:3">
      <c r="C197" s="14"/>
    </row>
    <row r="198" spans="3:3">
      <c r="C198" s="14"/>
    </row>
    <row r="199" spans="3:3">
      <c r="C199" s="14"/>
    </row>
    <row r="200" spans="3:3">
      <c r="C200" s="14"/>
    </row>
    <row r="201" spans="3:3">
      <c r="C201" s="14"/>
    </row>
    <row r="202" spans="3:3">
      <c r="C202" s="14"/>
    </row>
    <row r="203" spans="3:3">
      <c r="C203" s="14"/>
    </row>
    <row r="204" spans="3:3">
      <c r="C204" s="14"/>
    </row>
    <row r="205" spans="3:3">
      <c r="C205" s="14"/>
    </row>
    <row r="206" spans="3:3">
      <c r="C206" s="14"/>
    </row>
    <row r="207" spans="3:3">
      <c r="C207" s="14"/>
    </row>
    <row r="208" spans="3:3">
      <c r="C208" s="14"/>
    </row>
    <row r="209" spans="3:3">
      <c r="C209" s="14"/>
    </row>
    <row r="210" spans="3:3">
      <c r="C210" s="14"/>
    </row>
    <row r="211" spans="3:3">
      <c r="C211" s="14"/>
    </row>
    <row r="212" spans="3:3">
      <c r="C212" s="14"/>
    </row>
    <row r="213" spans="3:3">
      <c r="C213" s="14"/>
    </row>
    <row r="214" spans="3:3">
      <c r="C214" s="14"/>
    </row>
    <row r="215" spans="3:3">
      <c r="C215" s="14"/>
    </row>
    <row r="216" spans="3:3">
      <c r="C216" s="14"/>
    </row>
    <row r="217" spans="3:3">
      <c r="C217" s="14"/>
    </row>
    <row r="218" spans="3:3">
      <c r="C218" s="14"/>
    </row>
    <row r="219" spans="3:3">
      <c r="C219" s="14"/>
    </row>
    <row r="220" spans="3:3">
      <c r="C220" s="14"/>
    </row>
    <row r="221" spans="3:3">
      <c r="C221" s="14"/>
    </row>
    <row r="222" spans="3:3">
      <c r="C222" s="14"/>
    </row>
    <row r="223" spans="3:3">
      <c r="C223" s="14"/>
    </row>
    <row r="224" spans="3:3">
      <c r="C224" s="14"/>
    </row>
    <row r="225" spans="3:3">
      <c r="C225" s="14"/>
    </row>
    <row r="226" spans="3:3">
      <c r="C226" s="14"/>
    </row>
    <row r="227" spans="3:3">
      <c r="C227" s="14"/>
    </row>
    <row r="228" spans="3:3">
      <c r="C228" s="14"/>
    </row>
    <row r="229" spans="3:3">
      <c r="C229" s="14"/>
    </row>
    <row r="230" spans="3:3">
      <c r="C230" s="14"/>
    </row>
    <row r="231" spans="3:3">
      <c r="C231" s="14"/>
    </row>
    <row r="232" spans="3:3">
      <c r="C232" s="14"/>
    </row>
    <row r="233" spans="3:3">
      <c r="C233" s="14"/>
    </row>
    <row r="234" spans="3:3">
      <c r="C234" s="14"/>
    </row>
    <row r="235" spans="3:3">
      <c r="C235" s="14"/>
    </row>
    <row r="236" spans="3:3">
      <c r="C236" s="14"/>
    </row>
    <row r="237" spans="3:3">
      <c r="C237" s="14"/>
    </row>
    <row r="238" spans="3:3">
      <c r="C238" s="14"/>
    </row>
    <row r="239" spans="3:3">
      <c r="C239" s="14"/>
    </row>
    <row r="240" spans="3:3">
      <c r="C240" s="14"/>
    </row>
    <row r="241" spans="3:3">
      <c r="C241" s="14"/>
    </row>
    <row r="242" spans="3:3">
      <c r="C242" s="14"/>
    </row>
    <row r="243" spans="3:3">
      <c r="C243" s="14"/>
    </row>
    <row r="244" spans="3:3">
      <c r="C244" s="14"/>
    </row>
    <row r="245" spans="3:3">
      <c r="C245" s="14"/>
    </row>
    <row r="246" spans="3:3">
      <c r="C246" s="14"/>
    </row>
    <row r="247" spans="3:3">
      <c r="C247" s="14"/>
    </row>
    <row r="248" spans="3:3">
      <c r="C248" s="14"/>
    </row>
    <row r="249" spans="3:3">
      <c r="C249" s="14"/>
    </row>
    <row r="250" spans="3:3">
      <c r="C250" s="14"/>
    </row>
    <row r="251" spans="3:3">
      <c r="C251" s="14"/>
    </row>
    <row r="252" spans="3:3">
      <c r="C252" s="14"/>
    </row>
    <row r="253" spans="3:3">
      <c r="C253" s="14"/>
    </row>
    <row r="254" spans="3:3">
      <c r="C254" s="14"/>
    </row>
    <row r="255" spans="3:3">
      <c r="C255" s="14"/>
    </row>
    <row r="256" spans="3:3">
      <c r="C256" s="14"/>
    </row>
    <row r="257" spans="3:3">
      <c r="C257" s="14"/>
    </row>
    <row r="258" spans="3:3">
      <c r="C258" s="14"/>
    </row>
    <row r="259" spans="3:3">
      <c r="C259" s="14"/>
    </row>
    <row r="260" spans="3:3">
      <c r="C260" s="14"/>
    </row>
    <row r="261" spans="3:3">
      <c r="C261" s="14"/>
    </row>
    <row r="262" spans="3:3">
      <c r="C262" s="14"/>
    </row>
    <row r="263" spans="3:3">
      <c r="C263" s="14"/>
    </row>
    <row r="264" spans="3:3">
      <c r="C264" s="14"/>
    </row>
    <row r="265" spans="3:3">
      <c r="C265" s="14"/>
    </row>
    <row r="266" spans="3:3">
      <c r="C266" s="14"/>
    </row>
    <row r="267" spans="3:3">
      <c r="C267" s="14"/>
    </row>
    <row r="268" spans="3:3">
      <c r="C268" s="14"/>
    </row>
    <row r="269" spans="3:3">
      <c r="C269" s="14"/>
    </row>
    <row r="270" spans="3:3">
      <c r="C270" s="14"/>
    </row>
    <row r="271" spans="3:3">
      <c r="C271" s="14"/>
    </row>
    <row r="272" spans="3:3">
      <c r="C272" s="14"/>
    </row>
    <row r="273" spans="3:3">
      <c r="C273" s="14"/>
    </row>
    <row r="274" spans="3:3">
      <c r="C274" s="14"/>
    </row>
    <row r="275" spans="3:3">
      <c r="C275" s="14"/>
    </row>
    <row r="276" spans="3:3">
      <c r="C276" s="14"/>
    </row>
    <row r="277" spans="3:3">
      <c r="C277" s="14"/>
    </row>
    <row r="278" spans="3:3">
      <c r="C278" s="14"/>
    </row>
    <row r="279" spans="3:3">
      <c r="C279" s="14"/>
    </row>
    <row r="280" spans="3:3">
      <c r="C280" s="14"/>
    </row>
    <row r="281" spans="3:3">
      <c r="C281" s="14"/>
    </row>
    <row r="282" spans="3:3">
      <c r="C282" s="14"/>
    </row>
    <row r="283" spans="3:3">
      <c r="C283" s="14"/>
    </row>
    <row r="284" spans="3:3">
      <c r="C284" s="14"/>
    </row>
    <row r="285" spans="3:3">
      <c r="C285" s="14"/>
    </row>
    <row r="286" spans="3:3">
      <c r="C286" s="14"/>
    </row>
    <row r="287" spans="3:3">
      <c r="C287" s="14"/>
    </row>
    <row r="288" spans="3:3">
      <c r="C288" s="14"/>
    </row>
    <row r="289" spans="3:3">
      <c r="C289" s="14"/>
    </row>
    <row r="290" spans="3:3">
      <c r="C290" s="14"/>
    </row>
    <row r="291" spans="3:3">
      <c r="C291" s="14"/>
    </row>
    <row r="292" spans="3:3">
      <c r="C292" s="14"/>
    </row>
    <row r="293" spans="3:3">
      <c r="C293" s="14"/>
    </row>
    <row r="294" spans="3:3">
      <c r="C294" s="14"/>
    </row>
    <row r="295" spans="3:3">
      <c r="C295" s="14"/>
    </row>
    <row r="296" spans="3:3">
      <c r="C296" s="14"/>
    </row>
    <row r="297" spans="3:3">
      <c r="C297" s="14"/>
    </row>
    <row r="298" spans="3:3">
      <c r="C298" s="14"/>
    </row>
    <row r="299" spans="3:3">
      <c r="C299" s="14"/>
    </row>
    <row r="300" spans="3:3">
      <c r="C300" s="14"/>
    </row>
    <row r="301" spans="3:3">
      <c r="C301" s="14"/>
    </row>
    <row r="302" spans="3:3">
      <c r="C302" s="14"/>
    </row>
    <row r="303" spans="3:3">
      <c r="C303" s="14"/>
    </row>
    <row r="304" spans="3:3">
      <c r="C304" s="14"/>
    </row>
    <row r="305" spans="3:3">
      <c r="C305" s="14"/>
    </row>
    <row r="306" spans="3:3">
      <c r="C306" s="14"/>
    </row>
    <row r="307" spans="3:3">
      <c r="C307" s="14"/>
    </row>
    <row r="308" spans="3:3">
      <c r="C308" s="14"/>
    </row>
    <row r="309" spans="3:3">
      <c r="C309" s="14"/>
    </row>
    <row r="310" spans="3:3">
      <c r="C310" s="14"/>
    </row>
    <row r="311" spans="3:3">
      <c r="C311" s="14"/>
    </row>
    <row r="312" spans="3:3">
      <c r="C312" s="14"/>
    </row>
    <row r="313" spans="3:3">
      <c r="C313" s="14"/>
    </row>
    <row r="314" spans="3:3">
      <c r="C314" s="14"/>
    </row>
    <row r="315" spans="3:3">
      <c r="C315" s="14"/>
    </row>
    <row r="316" spans="3:3">
      <c r="C316" s="14"/>
    </row>
    <row r="317" spans="3:3">
      <c r="C317" s="14"/>
    </row>
    <row r="318" spans="3:3">
      <c r="C318" s="14"/>
    </row>
    <row r="319" spans="3:3">
      <c r="C319" s="14"/>
    </row>
    <row r="320" spans="3:3">
      <c r="C320" s="14"/>
    </row>
    <row r="321" spans="3:3">
      <c r="C321" s="14"/>
    </row>
    <row r="322" spans="3:3">
      <c r="C322" s="14"/>
    </row>
    <row r="323" spans="3:3">
      <c r="C323" s="14"/>
    </row>
    <row r="324" spans="3:3">
      <c r="C324" s="14"/>
    </row>
    <row r="325" spans="3:3">
      <c r="C325" s="14"/>
    </row>
    <row r="326" spans="3:3">
      <c r="C326" s="14"/>
    </row>
    <row r="327" spans="3:3">
      <c r="C327" s="14"/>
    </row>
    <row r="328" spans="3:3">
      <c r="C328" s="14"/>
    </row>
    <row r="329" spans="3:3">
      <c r="C329" s="14"/>
    </row>
    <row r="330" spans="3:3">
      <c r="C330" s="14"/>
    </row>
    <row r="331" spans="3:3">
      <c r="C331" s="14"/>
    </row>
    <row r="332" spans="3:3">
      <c r="C332" s="14"/>
    </row>
    <row r="333" spans="3:3">
      <c r="C333" s="14"/>
    </row>
    <row r="334" spans="3:3">
      <c r="C334" s="14"/>
    </row>
    <row r="335" spans="3:3">
      <c r="C335" s="14"/>
    </row>
    <row r="336" spans="3:3">
      <c r="C336" s="14"/>
    </row>
    <row r="337" spans="3:3">
      <c r="C337" s="14"/>
    </row>
    <row r="338" spans="3:3">
      <c r="C338" s="14"/>
    </row>
    <row r="339" spans="3:3">
      <c r="C339" s="14"/>
    </row>
    <row r="340" spans="3:3">
      <c r="C340" s="14"/>
    </row>
    <row r="341" spans="3:3">
      <c r="C341" s="14"/>
    </row>
    <row r="342" spans="3:3">
      <c r="C342" s="14"/>
    </row>
    <row r="343" spans="3:3">
      <c r="C343" s="14"/>
    </row>
    <row r="344" spans="3:3">
      <c r="C344" s="14"/>
    </row>
    <row r="345" spans="3:3">
      <c r="C345" s="14"/>
    </row>
    <row r="346" spans="3:3">
      <c r="C346" s="14"/>
    </row>
    <row r="347" spans="3:3">
      <c r="C347" s="14"/>
    </row>
    <row r="348" spans="3:3">
      <c r="C348" s="14"/>
    </row>
    <row r="349" spans="3:3">
      <c r="C349" s="14"/>
    </row>
    <row r="350" spans="3:3">
      <c r="C350" s="14"/>
    </row>
    <row r="351" spans="3:3">
      <c r="C351" s="14"/>
    </row>
    <row r="352" spans="3:3">
      <c r="C352" s="14"/>
    </row>
    <row r="353" spans="3:3">
      <c r="C353" s="14"/>
    </row>
    <row r="354" spans="3:3">
      <c r="C354" s="14"/>
    </row>
    <row r="355" spans="3:3">
      <c r="C355" s="14"/>
    </row>
    <row r="356" spans="3:3">
      <c r="C356" s="14"/>
    </row>
    <row r="357" spans="3:3">
      <c r="C357" s="14"/>
    </row>
    <row r="358" spans="3:3">
      <c r="C358" s="14"/>
    </row>
    <row r="359" spans="3:3">
      <c r="C359" s="14"/>
    </row>
    <row r="360" spans="3:3">
      <c r="C360" s="14"/>
    </row>
    <row r="361" spans="3:3">
      <c r="C361" s="14"/>
    </row>
    <row r="362" spans="3:3">
      <c r="C362" s="14"/>
    </row>
    <row r="363" spans="3:3">
      <c r="C363" s="14"/>
    </row>
    <row r="364" spans="3:3">
      <c r="C364" s="14"/>
    </row>
    <row r="365" spans="3:3">
      <c r="C365" s="14"/>
    </row>
    <row r="366" spans="3:3">
      <c r="C366" s="14"/>
    </row>
    <row r="367" spans="3:3">
      <c r="C367" s="14"/>
    </row>
    <row r="368" spans="3:3">
      <c r="C368" s="14"/>
    </row>
    <row r="369" spans="3:3">
      <c r="C369" s="14"/>
    </row>
    <row r="370" spans="3:3">
      <c r="C370" s="14"/>
    </row>
    <row r="371" spans="3:3">
      <c r="C371" s="14"/>
    </row>
    <row r="372" spans="3:3">
      <c r="C372" s="14"/>
    </row>
    <row r="373" spans="3:3">
      <c r="C373" s="14"/>
    </row>
    <row r="374" spans="3:3">
      <c r="C374" s="14"/>
    </row>
    <row r="375" spans="3:3">
      <c r="C375" s="14"/>
    </row>
    <row r="376" spans="3:3">
      <c r="C376" s="14"/>
    </row>
    <row r="377" spans="3:3">
      <c r="C377" s="14"/>
    </row>
    <row r="378" spans="3:3">
      <c r="C378" s="14"/>
    </row>
    <row r="379" spans="3:3">
      <c r="C379" s="14"/>
    </row>
    <row r="380" spans="3:3">
      <c r="C380" s="14"/>
    </row>
    <row r="381" spans="3:3">
      <c r="C381" s="14"/>
    </row>
    <row r="382" spans="3:3">
      <c r="C382" s="14"/>
    </row>
    <row r="383" spans="3:3">
      <c r="C383" s="14"/>
    </row>
    <row r="384" spans="3:3">
      <c r="C384" s="14"/>
    </row>
    <row r="385" spans="3:3">
      <c r="C385" s="14"/>
    </row>
    <row r="386" spans="3:3">
      <c r="C386" s="14"/>
    </row>
    <row r="387" spans="3:3">
      <c r="C387" s="14"/>
    </row>
    <row r="388" spans="3:3">
      <c r="C388" s="14"/>
    </row>
    <row r="389" spans="3:3">
      <c r="C389" s="14"/>
    </row>
    <row r="390" spans="3:3">
      <c r="C390" s="14"/>
    </row>
    <row r="391" spans="3:3">
      <c r="C391" s="14"/>
    </row>
    <row r="392" spans="3:3">
      <c r="C392" s="14"/>
    </row>
    <row r="393" spans="3:3">
      <c r="C393" s="14"/>
    </row>
    <row r="394" spans="3:3">
      <c r="C394" s="14"/>
    </row>
    <row r="395" spans="3:3">
      <c r="C395" s="14"/>
    </row>
    <row r="396" spans="3:3">
      <c r="C396" s="14"/>
    </row>
    <row r="397" spans="3:3">
      <c r="C397" s="14"/>
    </row>
    <row r="398" spans="3:3">
      <c r="C398" s="14"/>
    </row>
    <row r="399" spans="3:3">
      <c r="C399" s="14"/>
    </row>
    <row r="400" spans="3:3">
      <c r="C400" s="14"/>
    </row>
    <row r="401" spans="3:3">
      <c r="C401" s="14"/>
    </row>
    <row r="402" spans="3:3">
      <c r="C402" s="14"/>
    </row>
    <row r="403" spans="3:3">
      <c r="C403" s="14"/>
    </row>
    <row r="404" spans="3:3">
      <c r="C404" s="14"/>
    </row>
    <row r="405" spans="3:3">
      <c r="C405" s="14"/>
    </row>
    <row r="406" spans="3:3">
      <c r="C406" s="14"/>
    </row>
    <row r="407" spans="3:3">
      <c r="C407" s="14"/>
    </row>
    <row r="408" spans="3:3">
      <c r="C408" s="14"/>
    </row>
    <row r="409" spans="3:3">
      <c r="C409" s="14"/>
    </row>
    <row r="410" spans="3:3">
      <c r="C410" s="14"/>
    </row>
    <row r="411" spans="3:3">
      <c r="C411" s="14"/>
    </row>
    <row r="412" spans="3:3">
      <c r="C412" s="14"/>
    </row>
    <row r="413" spans="3:3">
      <c r="C413" s="14"/>
    </row>
    <row r="414" spans="3:3">
      <c r="C414" s="14"/>
    </row>
    <row r="415" spans="3:3">
      <c r="C415" s="14"/>
    </row>
    <row r="416" spans="3:3">
      <c r="C416" s="14"/>
    </row>
    <row r="417" spans="3:3">
      <c r="C417" s="14"/>
    </row>
    <row r="418" spans="3:3">
      <c r="C418" s="14"/>
    </row>
    <row r="419" spans="3:3">
      <c r="C419" s="14"/>
    </row>
    <row r="420" spans="3:3">
      <c r="C420" s="14"/>
    </row>
    <row r="421" spans="3:3">
      <c r="C421" s="14"/>
    </row>
    <row r="422" spans="3:3">
      <c r="C422" s="14"/>
    </row>
    <row r="423" spans="3:3">
      <c r="C423" s="14"/>
    </row>
    <row r="424" spans="3:3">
      <c r="C424" s="14"/>
    </row>
    <row r="425" spans="3:3">
      <c r="C425" s="14"/>
    </row>
    <row r="426" spans="3:3">
      <c r="C426" s="14"/>
    </row>
    <row r="427" spans="3:3">
      <c r="C427" s="14"/>
    </row>
    <row r="428" spans="3:3">
      <c r="C428" s="14"/>
    </row>
    <row r="429" spans="3:3">
      <c r="C429" s="14"/>
    </row>
    <row r="430" spans="3:3">
      <c r="C430" s="14"/>
    </row>
    <row r="431" spans="3:3">
      <c r="C431" s="14"/>
    </row>
    <row r="432" spans="3:3">
      <c r="C432" s="14"/>
    </row>
    <row r="433" spans="3:3">
      <c r="C433" s="14"/>
    </row>
    <row r="434" spans="3:3">
      <c r="C434" s="14"/>
    </row>
    <row r="435" spans="3:3">
      <c r="C435" s="14"/>
    </row>
    <row r="436" spans="3:3">
      <c r="C436" s="14"/>
    </row>
    <row r="437" spans="3:3">
      <c r="C437" s="14"/>
    </row>
    <row r="438" spans="3:3">
      <c r="C438" s="14"/>
    </row>
    <row r="439" spans="3:3">
      <c r="C439" s="14"/>
    </row>
    <row r="440" spans="3:3">
      <c r="C440" s="14"/>
    </row>
    <row r="441" spans="3:3">
      <c r="C441" s="14"/>
    </row>
    <row r="442" spans="3:3">
      <c r="C442" s="14"/>
    </row>
    <row r="443" spans="3:3">
      <c r="C443" s="14"/>
    </row>
    <row r="444" spans="3:3">
      <c r="C444" s="14"/>
    </row>
    <row r="445" spans="3:3">
      <c r="C445" s="14"/>
    </row>
    <row r="446" spans="3:3">
      <c r="C446" s="14"/>
    </row>
    <row r="447" spans="3:3">
      <c r="C447" s="14"/>
    </row>
    <row r="448" spans="3:3">
      <c r="C448" s="14"/>
    </row>
    <row r="449" spans="3:3">
      <c r="C449" s="14"/>
    </row>
    <row r="450" spans="3:3">
      <c r="C450" s="14"/>
    </row>
    <row r="451" spans="3:3">
      <c r="C451" s="14"/>
    </row>
    <row r="452" spans="3:3">
      <c r="C452" s="14"/>
    </row>
    <row r="453" spans="3:3">
      <c r="C453" s="14"/>
    </row>
    <row r="454" spans="3:3">
      <c r="C454" s="14"/>
    </row>
    <row r="455" spans="3:3">
      <c r="C455" s="14"/>
    </row>
    <row r="456" spans="3:3">
      <c r="C456" s="14"/>
    </row>
    <row r="457" spans="3:3">
      <c r="C457" s="14"/>
    </row>
    <row r="458" spans="3:3">
      <c r="C458" s="14"/>
    </row>
    <row r="459" spans="3:3">
      <c r="C459" s="14"/>
    </row>
    <row r="460" spans="3:3">
      <c r="C460" s="14"/>
    </row>
    <row r="461" spans="3:3">
      <c r="C461" s="14"/>
    </row>
    <row r="462" spans="3:3">
      <c r="C462" s="14"/>
    </row>
    <row r="463" spans="3:3">
      <c r="C463" s="14"/>
    </row>
    <row r="464" spans="3:3">
      <c r="C464" s="14"/>
    </row>
    <row r="465" spans="3:3">
      <c r="C465" s="14"/>
    </row>
    <row r="466" spans="3:3">
      <c r="C466" s="14"/>
    </row>
    <row r="467" spans="3:3">
      <c r="C467" s="14"/>
    </row>
    <row r="468" spans="3:3">
      <c r="C468" s="14"/>
    </row>
    <row r="469" spans="3:3">
      <c r="C469" s="14"/>
    </row>
    <row r="470" spans="3:3">
      <c r="C470" s="14"/>
    </row>
    <row r="471" spans="3:3">
      <c r="C471" s="14"/>
    </row>
    <row r="472" spans="3:3">
      <c r="C472" s="14"/>
    </row>
    <row r="473" spans="3:3">
      <c r="C473" s="14"/>
    </row>
    <row r="474" spans="3:3">
      <c r="C474" s="14"/>
    </row>
    <row r="475" spans="3:3">
      <c r="C475" s="14"/>
    </row>
    <row r="476" spans="3:3">
      <c r="C476" s="14"/>
    </row>
    <row r="477" spans="3:3">
      <c r="C477" s="14"/>
    </row>
    <row r="478" spans="3:3">
      <c r="C478" s="14"/>
    </row>
    <row r="479" spans="3:3">
      <c r="C479" s="14"/>
    </row>
    <row r="480" spans="3:3">
      <c r="C480" s="14"/>
    </row>
    <row r="481" spans="3:3">
      <c r="C481" s="14"/>
    </row>
    <row r="482" spans="3:3">
      <c r="C482" s="14"/>
    </row>
    <row r="483" spans="3:3">
      <c r="C483" s="14"/>
    </row>
    <row r="484" spans="3:3">
      <c r="C484" s="14"/>
    </row>
    <row r="485" spans="3:3">
      <c r="C485" s="14"/>
    </row>
    <row r="486" spans="3:3">
      <c r="C486" s="14"/>
    </row>
    <row r="487" spans="3:3">
      <c r="C487" s="14"/>
    </row>
    <row r="488" spans="3:3">
      <c r="C488" s="14"/>
    </row>
    <row r="489" spans="3:3">
      <c r="C489" s="14"/>
    </row>
    <row r="490" spans="3:3">
      <c r="C490" s="14"/>
    </row>
    <row r="491" spans="3:3">
      <c r="C491" s="14"/>
    </row>
    <row r="492" spans="3:3">
      <c r="C492" s="14"/>
    </row>
    <row r="493" spans="3:3">
      <c r="C493" s="14"/>
    </row>
    <row r="494" spans="3:3">
      <c r="C494" s="14"/>
    </row>
    <row r="495" spans="3:3">
      <c r="C495" s="14"/>
    </row>
    <row r="496" spans="3:3">
      <c r="C496" s="14"/>
    </row>
    <row r="497" spans="3:3">
      <c r="C497" s="14"/>
    </row>
    <row r="498" spans="3:3">
      <c r="C498" s="14"/>
    </row>
    <row r="499" spans="3:3">
      <c r="C499" s="14"/>
    </row>
    <row r="500" spans="3:3">
      <c r="C500" s="14"/>
    </row>
    <row r="501" spans="3:3">
      <c r="C501" s="14"/>
    </row>
    <row r="502" spans="3:3">
      <c r="C502" s="14"/>
    </row>
    <row r="503" spans="3:3">
      <c r="C503" s="14"/>
    </row>
    <row r="504" spans="3:3">
      <c r="C504" s="14"/>
    </row>
    <row r="505" spans="3:3">
      <c r="C505" s="14"/>
    </row>
    <row r="506" spans="3:3">
      <c r="C506" s="14"/>
    </row>
    <row r="507" spans="3:3">
      <c r="C507" s="14"/>
    </row>
    <row r="508" spans="3:3">
      <c r="C508" s="14"/>
    </row>
    <row r="509" spans="3:3">
      <c r="C509" s="14"/>
    </row>
    <row r="510" spans="3:3">
      <c r="C510" s="14"/>
    </row>
    <row r="511" spans="3:3">
      <c r="C511" s="14"/>
    </row>
    <row r="512" spans="3:3">
      <c r="C512" s="14"/>
    </row>
    <row r="513" spans="3:3">
      <c r="C513" s="14"/>
    </row>
    <row r="514" spans="3:3">
      <c r="C514" s="14"/>
    </row>
    <row r="515" spans="3:3">
      <c r="C515" s="14"/>
    </row>
    <row r="516" spans="3:3">
      <c r="C516" s="14"/>
    </row>
    <row r="517" spans="3:3">
      <c r="C517" s="14"/>
    </row>
    <row r="518" spans="3:3">
      <c r="C518" s="14"/>
    </row>
    <row r="519" spans="3:3">
      <c r="C519" s="14"/>
    </row>
    <row r="520" spans="3:3">
      <c r="C520" s="14"/>
    </row>
    <row r="521" spans="3:3">
      <c r="C521" s="14"/>
    </row>
    <row r="522" spans="3:3">
      <c r="C522" s="14"/>
    </row>
    <row r="523" spans="3:3">
      <c r="C523" s="14"/>
    </row>
    <row r="524" spans="3:3">
      <c r="C524" s="14"/>
    </row>
    <row r="525" spans="3:3">
      <c r="C525" s="14"/>
    </row>
    <row r="526" spans="3:3">
      <c r="C526" s="14"/>
    </row>
    <row r="527" spans="3:3">
      <c r="C527" s="14"/>
    </row>
    <row r="528" spans="3:3">
      <c r="C528" s="14"/>
    </row>
    <row r="529" spans="3:3">
      <c r="C529" s="14"/>
    </row>
    <row r="530" spans="3:3">
      <c r="C530" s="14"/>
    </row>
    <row r="531" spans="3:3">
      <c r="C531" s="14"/>
    </row>
    <row r="532" spans="3:3">
      <c r="C532" s="14"/>
    </row>
    <row r="533" spans="3:3">
      <c r="C533" s="14"/>
    </row>
    <row r="534" spans="3:3">
      <c r="C534" s="14"/>
    </row>
    <row r="535" spans="3:3">
      <c r="C535" s="14"/>
    </row>
    <row r="536" spans="3:3">
      <c r="C536" s="14"/>
    </row>
    <row r="537" spans="3:3">
      <c r="C537" s="14"/>
    </row>
    <row r="538" spans="3:3">
      <c r="C538" s="14"/>
    </row>
    <row r="539" spans="3:3">
      <c r="C539" s="14"/>
    </row>
    <row r="540" spans="3:3">
      <c r="C540" s="14"/>
    </row>
    <row r="541" spans="3:3">
      <c r="C541" s="14"/>
    </row>
    <row r="542" spans="3:3">
      <c r="C542" s="14"/>
    </row>
    <row r="543" spans="3:3">
      <c r="C543" s="14"/>
    </row>
    <row r="544" spans="3:3">
      <c r="C544" s="14"/>
    </row>
    <row r="545" spans="3:3">
      <c r="C545" s="14"/>
    </row>
    <row r="546" spans="3:3">
      <c r="C546" s="14"/>
    </row>
    <row r="547" spans="3:3">
      <c r="C547" s="14"/>
    </row>
    <row r="548" spans="3:3">
      <c r="C548" s="14"/>
    </row>
    <row r="549" spans="3:3">
      <c r="C549" s="14"/>
    </row>
    <row r="550" spans="3:3">
      <c r="C550" s="14"/>
    </row>
    <row r="551" spans="3:3">
      <c r="C551" s="14"/>
    </row>
    <row r="552" spans="3:3">
      <c r="C552" s="14"/>
    </row>
    <row r="553" spans="3:3">
      <c r="C553" s="14"/>
    </row>
    <row r="554" spans="3:3">
      <c r="C554" s="14"/>
    </row>
    <row r="555" spans="3:3">
      <c r="C555" s="14"/>
    </row>
    <row r="556" spans="3:3">
      <c r="C556" s="14"/>
    </row>
    <row r="557" spans="3:3">
      <c r="C557" s="14"/>
    </row>
    <row r="558" spans="3:3">
      <c r="C558" s="14"/>
    </row>
    <row r="559" spans="3:3">
      <c r="C559" s="14"/>
    </row>
    <row r="560" spans="3:3">
      <c r="C560" s="14"/>
    </row>
    <row r="561" spans="3:3">
      <c r="C561" s="14"/>
    </row>
    <row r="562" spans="3:3">
      <c r="C562" s="14"/>
    </row>
    <row r="563" spans="3:3">
      <c r="C563" s="14"/>
    </row>
    <row r="564" spans="3:3">
      <c r="C564" s="14"/>
    </row>
    <row r="565" spans="3:3">
      <c r="C565" s="14"/>
    </row>
    <row r="566" spans="3:3">
      <c r="C566" s="14"/>
    </row>
    <row r="567" spans="3:3">
      <c r="C567" s="14"/>
    </row>
    <row r="568" spans="3:3">
      <c r="C568" s="14"/>
    </row>
    <row r="569" spans="3:3">
      <c r="C569" s="14"/>
    </row>
    <row r="570" spans="3:3">
      <c r="C570" s="14"/>
    </row>
    <row r="571" spans="3:3">
      <c r="C571" s="14"/>
    </row>
    <row r="572" spans="3:3">
      <c r="C572" s="14"/>
    </row>
    <row r="573" spans="3:3">
      <c r="C573" s="14"/>
    </row>
    <row r="574" spans="3:3">
      <c r="C574" s="14"/>
    </row>
    <row r="575" spans="3:3">
      <c r="C575" s="14"/>
    </row>
    <row r="576" spans="3:3">
      <c r="C576" s="14"/>
    </row>
    <row r="577" spans="3:3">
      <c r="C577" s="14"/>
    </row>
    <row r="578" spans="3:3">
      <c r="C578" s="14"/>
    </row>
    <row r="579" spans="3:3">
      <c r="C579" s="14"/>
    </row>
    <row r="580" spans="3:3">
      <c r="C580" s="14"/>
    </row>
    <row r="581" spans="3:3">
      <c r="C581" s="14"/>
    </row>
    <row r="582" spans="3:3">
      <c r="C582" s="14"/>
    </row>
    <row r="583" spans="3:3">
      <c r="C583" s="14"/>
    </row>
    <row r="584" spans="3:3">
      <c r="C584" s="14"/>
    </row>
    <row r="585" spans="3:3">
      <c r="C585" s="14"/>
    </row>
    <row r="586" spans="3:3">
      <c r="C586" s="14"/>
    </row>
  </sheetData>
  <mergeCells count="2">
    <mergeCell ref="B6:K6"/>
    <mergeCell ref="B7:K7"/>
  </mergeCells>
  <dataValidations count="1">
    <dataValidation allowBlank="1" showInputMessage="1" showErrorMessage="1" sqref="P1:XFD1048576 A1:O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4" customWidth="1"/>
    <col min="2" max="2" width="48.28515625" style="13" bestFit="1" customWidth="1"/>
    <col min="3" max="4" width="10.7109375" style="13" customWidth="1"/>
    <col min="5" max="6" width="10.7109375" style="14" customWidth="1"/>
    <col min="7" max="7" width="14.7109375" style="14" customWidth="1"/>
    <col min="8" max="8" width="11.7109375" style="14" customWidth="1"/>
    <col min="9" max="9" width="14.7109375" style="14" customWidth="1"/>
    <col min="10" max="12" width="10.7109375" style="14" customWidth="1"/>
    <col min="13" max="13" width="7.5703125" style="14" customWidth="1"/>
    <col min="14" max="14" width="6.7109375" style="14" customWidth="1"/>
    <col min="15" max="15" width="7.7109375" style="14" customWidth="1"/>
    <col min="16" max="16" width="7.140625" style="14" customWidth="1"/>
    <col min="17" max="17" width="6" style="14" customWidth="1"/>
    <col min="18" max="18" width="7.85546875" style="14" customWidth="1"/>
    <col min="19" max="19" width="8.140625" style="14" customWidth="1"/>
    <col min="20" max="20" width="6.28515625" style="14" customWidth="1"/>
    <col min="21" max="21" width="8" style="14" customWidth="1"/>
    <col min="22" max="22" width="8.7109375" style="14" customWidth="1"/>
    <col min="23" max="23" width="10" style="14" customWidth="1"/>
    <col min="24" max="24" width="9.5703125" style="14" customWidth="1"/>
    <col min="25" max="25" width="6.140625" style="14" customWidth="1"/>
    <col min="26" max="27" width="5.7109375" style="14" customWidth="1"/>
    <col min="28" max="28" width="6.85546875" style="14" customWidth="1"/>
    <col min="29" max="29" width="6.42578125" style="14" customWidth="1"/>
    <col min="30" max="30" width="6.7109375" style="14" customWidth="1"/>
    <col min="31" max="31" width="7.28515625" style="14" customWidth="1"/>
    <col min="32" max="43" width="5.7109375" style="14" customWidth="1"/>
    <col min="44" max="16384" width="9.140625" style="14"/>
  </cols>
  <sheetData>
    <row r="1" spans="2:59">
      <c r="B1" s="2" t="s">
        <v>0</v>
      </c>
      <c r="C1" t="s">
        <v>195</v>
      </c>
    </row>
    <row r="2" spans="2:59">
      <c r="B2" s="2" t="s">
        <v>1</v>
      </c>
    </row>
    <row r="3" spans="2:59">
      <c r="B3" s="2" t="s">
        <v>2</v>
      </c>
      <c r="C3" t="s">
        <v>196</v>
      </c>
    </row>
    <row r="4" spans="2:59">
      <c r="B4" s="2" t="s">
        <v>3</v>
      </c>
    </row>
    <row r="6" spans="2:59" ht="26.25" customHeight="1">
      <c r="B6" s="111" t="s">
        <v>134</v>
      </c>
      <c r="C6" s="112"/>
      <c r="D6" s="112"/>
      <c r="E6" s="112"/>
      <c r="F6" s="112"/>
      <c r="G6" s="112"/>
      <c r="H6" s="112"/>
      <c r="I6" s="112"/>
      <c r="J6" s="112"/>
      <c r="K6" s="112"/>
      <c r="L6" s="113"/>
    </row>
    <row r="7" spans="2:59" ht="26.25" customHeight="1">
      <c r="B7" s="111" t="s">
        <v>139</v>
      </c>
      <c r="C7" s="112"/>
      <c r="D7" s="112"/>
      <c r="E7" s="112"/>
      <c r="F7" s="112"/>
      <c r="G7" s="112"/>
      <c r="H7" s="112"/>
      <c r="I7" s="112"/>
      <c r="J7" s="112"/>
      <c r="K7" s="112"/>
      <c r="L7" s="113"/>
    </row>
    <row r="8" spans="2:59" s="17" customFormat="1" ht="63">
      <c r="B8" s="4" t="s">
        <v>94</v>
      </c>
      <c r="C8" s="26" t="s">
        <v>47</v>
      </c>
      <c r="D8" s="26" t="s">
        <v>82</v>
      </c>
      <c r="E8" s="26" t="s">
        <v>51</v>
      </c>
      <c r="F8" s="26" t="s">
        <v>69</v>
      </c>
      <c r="G8" s="26" t="s">
        <v>185</v>
      </c>
      <c r="H8" s="26" t="s">
        <v>186</v>
      </c>
      <c r="I8" s="26" t="s">
        <v>5</v>
      </c>
      <c r="J8" s="26" t="s">
        <v>71</v>
      </c>
      <c r="K8" s="26" t="s">
        <v>55</v>
      </c>
      <c r="L8" s="34" t="s">
        <v>181</v>
      </c>
      <c r="M8" s="14"/>
      <c r="N8" s="14"/>
      <c r="O8" s="14"/>
      <c r="P8" s="14"/>
      <c r="BG8" s="14"/>
    </row>
    <row r="9" spans="2:59" s="17" customFormat="1" ht="24" customHeight="1">
      <c r="B9" s="18"/>
      <c r="C9" s="19"/>
      <c r="D9" s="19"/>
      <c r="E9" s="19"/>
      <c r="F9" s="19" t="s">
        <v>72</v>
      </c>
      <c r="G9" s="19" t="s">
        <v>182</v>
      </c>
      <c r="H9" s="19"/>
      <c r="I9" s="19" t="s">
        <v>6</v>
      </c>
      <c r="J9" s="29" t="s">
        <v>7</v>
      </c>
      <c r="K9" s="29" t="s">
        <v>7</v>
      </c>
      <c r="L9" s="30" t="s">
        <v>7</v>
      </c>
      <c r="M9" s="14"/>
      <c r="N9" s="14"/>
      <c r="O9" s="14"/>
      <c r="P9" s="14"/>
      <c r="BG9" s="14"/>
    </row>
    <row r="10" spans="2:59" s="21" customFormat="1" ht="18" customHeight="1">
      <c r="B10" s="20"/>
      <c r="C10" s="6" t="s">
        <v>8</v>
      </c>
      <c r="D10" s="6" t="s">
        <v>9</v>
      </c>
      <c r="E10" s="6" t="s">
        <v>57</v>
      </c>
      <c r="F10" s="6" t="s">
        <v>58</v>
      </c>
      <c r="G10" s="6" t="s">
        <v>59</v>
      </c>
      <c r="H10" s="6" t="s">
        <v>60</v>
      </c>
      <c r="I10" s="6" t="s">
        <v>61</v>
      </c>
      <c r="J10" s="6" t="s">
        <v>62</v>
      </c>
      <c r="K10" s="32" t="s">
        <v>63</v>
      </c>
      <c r="L10" s="32" t="s">
        <v>64</v>
      </c>
      <c r="M10" s="14"/>
      <c r="N10" s="14"/>
      <c r="O10" s="14"/>
      <c r="P10" s="14"/>
      <c r="BG10" s="14"/>
    </row>
    <row r="11" spans="2:59" s="21" customFormat="1" ht="18" customHeight="1">
      <c r="B11" s="22" t="s">
        <v>95</v>
      </c>
      <c r="C11" s="6"/>
      <c r="D11" s="6"/>
      <c r="E11" s="6"/>
      <c r="F11" s="6"/>
      <c r="G11" s="73">
        <v>2960134.89</v>
      </c>
      <c r="H11" s="6"/>
      <c r="I11" s="73">
        <v>5095.4140984007418</v>
      </c>
      <c r="J11" s="6"/>
      <c r="K11" s="74">
        <v>1</v>
      </c>
      <c r="L11" s="74">
        <v>2.0000000000000001E-4</v>
      </c>
      <c r="M11" s="14"/>
      <c r="N11" s="14"/>
      <c r="O11" s="14"/>
      <c r="P11" s="14"/>
      <c r="BG11" s="14"/>
    </row>
    <row r="12" spans="2:59">
      <c r="B12" s="77" t="s">
        <v>3584</v>
      </c>
      <c r="C12" s="14"/>
      <c r="D12" s="14"/>
      <c r="G12" s="79">
        <v>2960134.89</v>
      </c>
      <c r="I12" s="79">
        <v>5095.4140984007418</v>
      </c>
      <c r="K12" s="78">
        <v>1</v>
      </c>
      <c r="L12" s="78">
        <v>2.0000000000000001E-4</v>
      </c>
    </row>
    <row r="13" spans="2:59">
      <c r="B13" t="s">
        <v>3585</v>
      </c>
      <c r="C13" t="s">
        <v>3586</v>
      </c>
      <c r="D13" t="s">
        <v>2675</v>
      </c>
      <c r="E13" t="s">
        <v>104</v>
      </c>
      <c r="F13" t="s">
        <v>3587</v>
      </c>
      <c r="G13" s="75">
        <v>55000</v>
      </c>
      <c r="H13" s="75">
        <v>1E-4</v>
      </c>
      <c r="I13" s="75">
        <v>1.9354499999999999E-4</v>
      </c>
      <c r="J13" s="76">
        <v>0</v>
      </c>
      <c r="K13" s="76">
        <v>0</v>
      </c>
      <c r="L13" s="76">
        <v>0</v>
      </c>
    </row>
    <row r="14" spans="2:59">
      <c r="B14" t="s">
        <v>2694</v>
      </c>
      <c r="C14" t="s">
        <v>2695</v>
      </c>
      <c r="D14" t="s">
        <v>1820</v>
      </c>
      <c r="E14" t="s">
        <v>104</v>
      </c>
      <c r="F14" t="s">
        <v>3588</v>
      </c>
      <c r="G14" s="75">
        <v>190000</v>
      </c>
      <c r="H14" s="75">
        <v>1.7003999999999999</v>
      </c>
      <c r="I14" s="75">
        <v>11.36904444</v>
      </c>
      <c r="J14" s="76">
        <v>0</v>
      </c>
      <c r="K14" s="76">
        <v>2.2000000000000001E-3</v>
      </c>
      <c r="L14" s="76">
        <v>0</v>
      </c>
    </row>
    <row r="15" spans="2:59">
      <c r="B15" t="s">
        <v>3589</v>
      </c>
      <c r="C15" t="s">
        <v>3590</v>
      </c>
      <c r="D15" t="s">
        <v>2345</v>
      </c>
      <c r="E15" t="s">
        <v>100</v>
      </c>
      <c r="F15" t="s">
        <v>3591</v>
      </c>
      <c r="G15" s="75">
        <v>56218</v>
      </c>
      <c r="H15" s="75">
        <v>3.0000000000000001E-6</v>
      </c>
      <c r="I15" s="75">
        <v>1.6865399999999999E-6</v>
      </c>
      <c r="J15" s="76">
        <v>0</v>
      </c>
      <c r="K15" s="76">
        <v>0</v>
      </c>
      <c r="L15" s="76">
        <v>0</v>
      </c>
    </row>
    <row r="16" spans="2:59">
      <c r="B16" t="s">
        <v>3592</v>
      </c>
      <c r="C16" t="s">
        <v>3593</v>
      </c>
      <c r="D16" t="s">
        <v>1035</v>
      </c>
      <c r="E16" t="s">
        <v>104</v>
      </c>
      <c r="F16" t="s">
        <v>3594</v>
      </c>
      <c r="G16" s="75">
        <v>67182</v>
      </c>
      <c r="H16" s="75">
        <v>66.982200000000006</v>
      </c>
      <c r="I16" s="75">
        <v>158.35493526447499</v>
      </c>
      <c r="J16" s="76">
        <v>0</v>
      </c>
      <c r="K16" s="76">
        <v>3.1099999999999999E-2</v>
      </c>
      <c r="L16" s="76">
        <v>0</v>
      </c>
    </row>
    <row r="17" spans="2:12">
      <c r="B17" t="s">
        <v>3595</v>
      </c>
      <c r="C17" t="s">
        <v>3596</v>
      </c>
      <c r="D17" t="s">
        <v>1035</v>
      </c>
      <c r="E17" t="s">
        <v>104</v>
      </c>
      <c r="F17" t="s">
        <v>575</v>
      </c>
      <c r="G17" s="75">
        <v>823821</v>
      </c>
      <c r="H17" s="75">
        <v>129.8826</v>
      </c>
      <c r="I17" s="75">
        <v>3765.3304720597698</v>
      </c>
      <c r="J17" s="76">
        <v>0</v>
      </c>
      <c r="K17" s="76">
        <v>0.73899999999999999</v>
      </c>
      <c r="L17" s="76">
        <v>2.0000000000000001E-4</v>
      </c>
    </row>
    <row r="18" spans="2:12">
      <c r="B18" t="s">
        <v>3597</v>
      </c>
      <c r="C18" t="s">
        <v>3598</v>
      </c>
      <c r="D18" t="s">
        <v>1572</v>
      </c>
      <c r="E18" t="s">
        <v>100</v>
      </c>
      <c r="F18" t="s">
        <v>3599</v>
      </c>
      <c r="G18" s="75">
        <v>7185</v>
      </c>
      <c r="H18" s="75">
        <v>225.208946</v>
      </c>
      <c r="I18" s="75">
        <v>16.181262770099998</v>
      </c>
      <c r="J18" s="76">
        <v>0</v>
      </c>
      <c r="K18" s="76">
        <v>3.2000000000000002E-3</v>
      </c>
      <c r="L18" s="76">
        <v>0</v>
      </c>
    </row>
    <row r="19" spans="2:12">
      <c r="B19" t="s">
        <v>3600</v>
      </c>
      <c r="C19" t="s">
        <v>3601</v>
      </c>
      <c r="D19" t="s">
        <v>689</v>
      </c>
      <c r="E19" t="s">
        <v>100</v>
      </c>
      <c r="F19" t="s">
        <v>3602</v>
      </c>
      <c r="G19" s="75">
        <v>853309.89</v>
      </c>
      <c r="H19" s="75">
        <v>41.297521600000096</v>
      </c>
      <c r="I19" s="75">
        <v>352.39583613768701</v>
      </c>
      <c r="J19" s="76">
        <v>0</v>
      </c>
      <c r="K19" s="76">
        <v>6.9199999999999998E-2</v>
      </c>
      <c r="L19" s="76">
        <v>0</v>
      </c>
    </row>
    <row r="20" spans="2:12">
      <c r="B20" t="s">
        <v>3603</v>
      </c>
      <c r="C20" t="s">
        <v>3604</v>
      </c>
      <c r="D20" t="s">
        <v>3605</v>
      </c>
      <c r="E20" t="s">
        <v>100</v>
      </c>
      <c r="F20" t="s">
        <v>3606</v>
      </c>
      <c r="G20" s="75">
        <v>344000</v>
      </c>
      <c r="H20" s="75">
        <v>1.9999999999999999E-6</v>
      </c>
      <c r="I20" s="75">
        <v>6.8800000000000002E-6</v>
      </c>
      <c r="J20" s="76">
        <v>0</v>
      </c>
      <c r="K20" s="76">
        <v>0</v>
      </c>
      <c r="L20" s="76">
        <v>0</v>
      </c>
    </row>
    <row r="21" spans="2:12">
      <c r="B21" t="s">
        <v>3607</v>
      </c>
      <c r="C21" t="s">
        <v>3608</v>
      </c>
      <c r="D21" t="s">
        <v>2277</v>
      </c>
      <c r="E21" t="s">
        <v>100</v>
      </c>
      <c r="F21" t="s">
        <v>3609</v>
      </c>
      <c r="G21" s="75">
        <v>218500</v>
      </c>
      <c r="H21" s="75">
        <v>3.1E-4</v>
      </c>
      <c r="I21" s="75">
        <v>6.7734999999999996E-4</v>
      </c>
      <c r="J21" s="76">
        <v>0</v>
      </c>
      <c r="K21" s="76">
        <v>0</v>
      </c>
      <c r="L21" s="76">
        <v>0</v>
      </c>
    </row>
    <row r="22" spans="2:12">
      <c r="B22" t="s">
        <v>3610</v>
      </c>
      <c r="C22" t="s">
        <v>3611</v>
      </c>
      <c r="D22" t="s">
        <v>1189</v>
      </c>
      <c r="E22" t="s">
        <v>100</v>
      </c>
      <c r="F22" t="s">
        <v>3612</v>
      </c>
      <c r="G22" s="75">
        <v>155469</v>
      </c>
      <c r="H22" s="75">
        <v>509.26654300000001</v>
      </c>
      <c r="I22" s="75">
        <v>791.75160173666995</v>
      </c>
      <c r="J22" s="76">
        <v>0</v>
      </c>
      <c r="K22" s="76">
        <v>0.15540000000000001</v>
      </c>
      <c r="L22" s="76">
        <v>0</v>
      </c>
    </row>
    <row r="23" spans="2:12">
      <c r="B23" t="s">
        <v>3613</v>
      </c>
      <c r="C23" t="s">
        <v>3614</v>
      </c>
      <c r="D23" t="s">
        <v>451</v>
      </c>
      <c r="E23" t="s">
        <v>100</v>
      </c>
      <c r="F23" t="s">
        <v>3615</v>
      </c>
      <c r="G23" s="75">
        <v>64450</v>
      </c>
      <c r="H23" s="75">
        <v>4.6649000000000003E-2</v>
      </c>
      <c r="I23" s="75">
        <v>3.00652805E-2</v>
      </c>
      <c r="J23" s="76">
        <v>0</v>
      </c>
      <c r="K23" s="76">
        <v>0</v>
      </c>
      <c r="L23" s="76">
        <v>0</v>
      </c>
    </row>
    <row r="24" spans="2:12">
      <c r="B24" t="s">
        <v>3616</v>
      </c>
      <c r="C24" t="s">
        <v>3617</v>
      </c>
      <c r="D24" t="s">
        <v>451</v>
      </c>
      <c r="E24" t="s">
        <v>100</v>
      </c>
      <c r="F24" t="s">
        <v>3618</v>
      </c>
      <c r="G24" s="75">
        <v>125000</v>
      </c>
      <c r="H24" s="75">
        <v>9.9999999999999995E-7</v>
      </c>
      <c r="I24" s="75">
        <v>1.2500000000000001E-6</v>
      </c>
      <c r="J24" s="76">
        <v>0</v>
      </c>
      <c r="K24" s="76">
        <v>0</v>
      </c>
      <c r="L24" s="76">
        <v>0</v>
      </c>
    </row>
    <row r="25" spans="2:12">
      <c r="B25" s="77" t="s">
        <v>3215</v>
      </c>
      <c r="C25" s="14"/>
      <c r="D25" s="14"/>
      <c r="G25" s="79">
        <v>0</v>
      </c>
      <c r="I25" s="79">
        <v>0</v>
      </c>
      <c r="K25" s="78">
        <v>0</v>
      </c>
      <c r="L25" s="78">
        <v>0</v>
      </c>
    </row>
    <row r="26" spans="2:12">
      <c r="B26" t="s">
        <v>249</v>
      </c>
      <c r="C26" t="s">
        <v>249</v>
      </c>
      <c r="D26" t="s">
        <v>249</v>
      </c>
      <c r="E26" t="s">
        <v>249</v>
      </c>
      <c r="G26" s="75">
        <v>0</v>
      </c>
      <c r="H26" s="75">
        <v>0</v>
      </c>
      <c r="I26" s="75">
        <v>0</v>
      </c>
      <c r="J26" s="76">
        <v>0</v>
      </c>
      <c r="K26" s="76">
        <v>0</v>
      </c>
      <c r="L26" s="76">
        <v>0</v>
      </c>
    </row>
    <row r="27" spans="2:12">
      <c r="B27" t="s">
        <v>256</v>
      </c>
      <c r="C27" s="14"/>
      <c r="D27" s="14"/>
    </row>
    <row r="28" spans="2:12">
      <c r="B28" t="s">
        <v>383</v>
      </c>
      <c r="C28" s="14"/>
      <c r="D28" s="14"/>
    </row>
    <row r="29" spans="2:12">
      <c r="B29" t="s">
        <v>384</v>
      </c>
      <c r="C29" s="14"/>
      <c r="D29" s="14"/>
    </row>
    <row r="30" spans="2:12">
      <c r="B30" t="s">
        <v>385</v>
      </c>
      <c r="C30" s="14"/>
      <c r="D30" s="14"/>
    </row>
    <row r="31" spans="2:12">
      <c r="C31" s="14"/>
      <c r="D31" s="14"/>
    </row>
    <row r="32" spans="2:12">
      <c r="C32" s="14"/>
      <c r="D32" s="14"/>
    </row>
    <row r="33" spans="3:4">
      <c r="C33" s="14"/>
      <c r="D33" s="14"/>
    </row>
    <row r="34" spans="3:4">
      <c r="C34" s="14"/>
      <c r="D34" s="14"/>
    </row>
    <row r="35" spans="3:4">
      <c r="C35" s="14"/>
      <c r="D35" s="14"/>
    </row>
    <row r="36" spans="3:4">
      <c r="C36" s="14"/>
      <c r="D36" s="14"/>
    </row>
    <row r="37" spans="3:4">
      <c r="C37" s="14"/>
      <c r="D37" s="14"/>
    </row>
    <row r="38" spans="3:4">
      <c r="C38" s="14"/>
      <c r="D38" s="14"/>
    </row>
    <row r="39" spans="3:4">
      <c r="C39" s="14"/>
      <c r="D39" s="14"/>
    </row>
    <row r="40" spans="3:4">
      <c r="C40" s="14"/>
      <c r="D40" s="14"/>
    </row>
    <row r="41" spans="3:4">
      <c r="C41" s="14"/>
      <c r="D41" s="14"/>
    </row>
    <row r="42" spans="3:4">
      <c r="C42" s="14"/>
      <c r="D42" s="14"/>
    </row>
    <row r="43" spans="3:4">
      <c r="C43" s="14"/>
      <c r="D43" s="14"/>
    </row>
    <row r="44" spans="3:4">
      <c r="C44" s="14"/>
      <c r="D44" s="14"/>
    </row>
    <row r="45" spans="3:4">
      <c r="C45" s="14"/>
      <c r="D45" s="14"/>
    </row>
    <row r="46" spans="3:4">
      <c r="C46" s="14"/>
      <c r="D46" s="14"/>
    </row>
    <row r="47" spans="3:4">
      <c r="C47" s="14"/>
      <c r="D47" s="14"/>
    </row>
    <row r="48" spans="3:4">
      <c r="C48" s="14"/>
      <c r="D48" s="14"/>
    </row>
    <row r="49" spans="3:4">
      <c r="C49" s="14"/>
      <c r="D49" s="14"/>
    </row>
    <row r="50" spans="3:4">
      <c r="C50" s="14"/>
      <c r="D50" s="14"/>
    </row>
    <row r="51" spans="3:4">
      <c r="C51" s="14"/>
      <c r="D51" s="14"/>
    </row>
    <row r="52" spans="3:4">
      <c r="C52" s="14"/>
      <c r="D52" s="14"/>
    </row>
    <row r="53" spans="3:4">
      <c r="C53" s="14"/>
      <c r="D53" s="14"/>
    </row>
    <row r="54" spans="3:4">
      <c r="C54" s="14"/>
      <c r="D54" s="14"/>
    </row>
    <row r="55" spans="3:4">
      <c r="C55" s="14"/>
      <c r="D55" s="14"/>
    </row>
    <row r="56" spans="3:4">
      <c r="C56" s="14"/>
      <c r="D56" s="14"/>
    </row>
    <row r="57" spans="3:4">
      <c r="C57" s="14"/>
      <c r="D57" s="14"/>
    </row>
    <row r="58" spans="3:4">
      <c r="C58" s="14"/>
      <c r="D58" s="14"/>
    </row>
    <row r="59" spans="3:4">
      <c r="C59" s="14"/>
      <c r="D59" s="14"/>
    </row>
    <row r="60" spans="3:4">
      <c r="C60" s="14"/>
      <c r="D60" s="14"/>
    </row>
    <row r="61" spans="3:4">
      <c r="C61" s="14"/>
      <c r="D61" s="14"/>
    </row>
    <row r="62" spans="3:4">
      <c r="C62" s="14"/>
      <c r="D62" s="14"/>
    </row>
    <row r="63" spans="3:4">
      <c r="C63" s="14"/>
      <c r="D63" s="14"/>
    </row>
    <row r="64" spans="3:4">
      <c r="C64" s="14"/>
      <c r="D64" s="14"/>
    </row>
    <row r="65" spans="3:4">
      <c r="C65" s="14"/>
      <c r="D65" s="14"/>
    </row>
    <row r="66" spans="3:4">
      <c r="C66" s="14"/>
      <c r="D66" s="14"/>
    </row>
    <row r="67" spans="3:4">
      <c r="C67" s="14"/>
      <c r="D67" s="14"/>
    </row>
    <row r="68" spans="3:4">
      <c r="C68" s="14"/>
      <c r="D68" s="14"/>
    </row>
    <row r="69" spans="3:4">
      <c r="C69" s="14"/>
      <c r="D69" s="14"/>
    </row>
    <row r="70" spans="3:4">
      <c r="C70" s="14"/>
      <c r="D70" s="14"/>
    </row>
    <row r="71" spans="3:4">
      <c r="C71" s="14"/>
      <c r="D71" s="14"/>
    </row>
    <row r="72" spans="3:4">
      <c r="C72" s="14"/>
      <c r="D72" s="14"/>
    </row>
    <row r="73" spans="3:4">
      <c r="C73" s="14"/>
      <c r="D73" s="14"/>
    </row>
    <row r="74" spans="3:4">
      <c r="C74" s="14"/>
      <c r="D74" s="14"/>
    </row>
    <row r="75" spans="3:4">
      <c r="C75" s="14"/>
      <c r="D75" s="14"/>
    </row>
    <row r="76" spans="3:4">
      <c r="C76" s="14"/>
      <c r="D76" s="14"/>
    </row>
    <row r="77" spans="3:4">
      <c r="C77" s="14"/>
      <c r="D77" s="14"/>
    </row>
    <row r="78" spans="3:4">
      <c r="C78" s="14"/>
      <c r="D78" s="14"/>
    </row>
    <row r="79" spans="3:4">
      <c r="C79" s="14"/>
      <c r="D79" s="14"/>
    </row>
    <row r="80" spans="3:4">
      <c r="C80" s="14"/>
      <c r="D80" s="14"/>
    </row>
    <row r="81" spans="3:4">
      <c r="C81" s="14"/>
      <c r="D81" s="14"/>
    </row>
    <row r="82" spans="3:4">
      <c r="C82" s="14"/>
      <c r="D82" s="14"/>
    </row>
    <row r="83" spans="3:4">
      <c r="C83" s="14"/>
      <c r="D83" s="14"/>
    </row>
    <row r="84" spans="3:4">
      <c r="C84" s="14"/>
      <c r="D84" s="14"/>
    </row>
    <row r="85" spans="3:4">
      <c r="C85" s="14"/>
      <c r="D85" s="14"/>
    </row>
    <row r="86" spans="3:4">
      <c r="C86" s="14"/>
      <c r="D86" s="14"/>
    </row>
    <row r="87" spans="3:4">
      <c r="C87" s="14"/>
      <c r="D87" s="14"/>
    </row>
    <row r="88" spans="3:4">
      <c r="C88" s="14"/>
      <c r="D88" s="14"/>
    </row>
    <row r="89" spans="3:4">
      <c r="C89" s="14"/>
      <c r="D89" s="14"/>
    </row>
    <row r="90" spans="3:4">
      <c r="C90" s="14"/>
      <c r="D90" s="14"/>
    </row>
    <row r="91" spans="3:4">
      <c r="C91" s="14"/>
      <c r="D91" s="14"/>
    </row>
    <row r="92" spans="3:4">
      <c r="C92" s="14"/>
      <c r="D92" s="14"/>
    </row>
    <row r="93" spans="3:4">
      <c r="C93" s="14"/>
      <c r="D93" s="14"/>
    </row>
    <row r="94" spans="3:4">
      <c r="C94" s="14"/>
      <c r="D94" s="14"/>
    </row>
    <row r="95" spans="3:4">
      <c r="C95" s="14"/>
      <c r="D95" s="14"/>
    </row>
    <row r="96" spans="3:4">
      <c r="C96" s="14"/>
      <c r="D96" s="14"/>
    </row>
    <row r="97" spans="3:4">
      <c r="C97" s="14"/>
      <c r="D97" s="14"/>
    </row>
    <row r="98" spans="3:4">
      <c r="C98" s="14"/>
      <c r="D98" s="14"/>
    </row>
    <row r="99" spans="3:4">
      <c r="C99" s="14"/>
      <c r="D99" s="14"/>
    </row>
    <row r="100" spans="3:4">
      <c r="C100" s="14"/>
      <c r="D100" s="14"/>
    </row>
    <row r="101" spans="3:4">
      <c r="C101" s="14"/>
      <c r="D101" s="14"/>
    </row>
    <row r="102" spans="3:4">
      <c r="C102" s="14"/>
      <c r="D102" s="14"/>
    </row>
    <row r="103" spans="3:4">
      <c r="C103" s="14"/>
      <c r="D103" s="14"/>
    </row>
    <row r="104" spans="3:4">
      <c r="C104" s="14"/>
      <c r="D104" s="14"/>
    </row>
    <row r="105" spans="3:4">
      <c r="C105" s="14"/>
      <c r="D105" s="14"/>
    </row>
    <row r="106" spans="3:4">
      <c r="C106" s="14"/>
      <c r="D106" s="14"/>
    </row>
    <row r="107" spans="3:4">
      <c r="C107" s="14"/>
      <c r="D107" s="14"/>
    </row>
    <row r="108" spans="3:4">
      <c r="C108" s="14"/>
      <c r="D108" s="14"/>
    </row>
    <row r="109" spans="3:4">
      <c r="C109" s="14"/>
      <c r="D109" s="14"/>
    </row>
    <row r="110" spans="3:4">
      <c r="C110" s="14"/>
      <c r="D110" s="14"/>
    </row>
    <row r="111" spans="3:4">
      <c r="C111" s="14"/>
      <c r="D111" s="14"/>
    </row>
    <row r="112" spans="3:4">
      <c r="C112" s="14"/>
      <c r="D112" s="14"/>
    </row>
    <row r="113" spans="3:4">
      <c r="C113" s="14"/>
      <c r="D113" s="14"/>
    </row>
    <row r="114" spans="3:4">
      <c r="C114" s="14"/>
      <c r="D114" s="14"/>
    </row>
    <row r="115" spans="3:4">
      <c r="C115" s="14"/>
      <c r="D115" s="14"/>
    </row>
    <row r="116" spans="3:4">
      <c r="C116" s="14"/>
      <c r="D116" s="14"/>
    </row>
    <row r="117" spans="3:4">
      <c r="C117" s="14"/>
      <c r="D117" s="14"/>
    </row>
    <row r="118" spans="3:4">
      <c r="C118" s="14"/>
      <c r="D118" s="14"/>
    </row>
    <row r="119" spans="3:4">
      <c r="C119" s="14"/>
      <c r="D119" s="14"/>
    </row>
    <row r="120" spans="3:4">
      <c r="C120" s="14"/>
      <c r="D120" s="14"/>
    </row>
    <row r="121" spans="3:4">
      <c r="C121" s="14"/>
      <c r="D121" s="14"/>
    </row>
    <row r="122" spans="3:4">
      <c r="C122" s="14"/>
      <c r="D122" s="14"/>
    </row>
    <row r="123" spans="3:4">
      <c r="C123" s="14"/>
      <c r="D123" s="14"/>
    </row>
    <row r="124" spans="3:4">
      <c r="C124" s="14"/>
      <c r="D124" s="14"/>
    </row>
    <row r="125" spans="3:4">
      <c r="C125" s="14"/>
      <c r="D125" s="14"/>
    </row>
    <row r="126" spans="3:4">
      <c r="C126" s="14"/>
      <c r="D126" s="14"/>
    </row>
    <row r="127" spans="3:4">
      <c r="C127" s="14"/>
      <c r="D127" s="14"/>
    </row>
    <row r="128" spans="3:4">
      <c r="C128" s="14"/>
      <c r="D128" s="14"/>
    </row>
    <row r="129" spans="3:4">
      <c r="C129" s="14"/>
      <c r="D129" s="14"/>
    </row>
    <row r="130" spans="3:4">
      <c r="C130" s="14"/>
      <c r="D130" s="14"/>
    </row>
    <row r="131" spans="3:4">
      <c r="C131" s="14"/>
      <c r="D131" s="14"/>
    </row>
    <row r="132" spans="3:4">
      <c r="C132" s="14"/>
      <c r="D132" s="14"/>
    </row>
    <row r="133" spans="3:4">
      <c r="C133" s="14"/>
      <c r="D133" s="14"/>
    </row>
    <row r="134" spans="3:4">
      <c r="C134" s="14"/>
      <c r="D134" s="14"/>
    </row>
    <row r="135" spans="3:4">
      <c r="C135" s="14"/>
      <c r="D135" s="14"/>
    </row>
    <row r="136" spans="3:4">
      <c r="C136" s="14"/>
      <c r="D136" s="14"/>
    </row>
    <row r="137" spans="3:4">
      <c r="C137" s="14"/>
      <c r="D137" s="14"/>
    </row>
    <row r="138" spans="3:4">
      <c r="C138" s="14"/>
      <c r="D138" s="14"/>
    </row>
    <row r="139" spans="3:4">
      <c r="C139" s="14"/>
      <c r="D139" s="14"/>
    </row>
    <row r="140" spans="3:4">
      <c r="C140" s="14"/>
      <c r="D140" s="14"/>
    </row>
    <row r="141" spans="3:4">
      <c r="C141" s="14"/>
      <c r="D141" s="14"/>
    </row>
    <row r="142" spans="3:4">
      <c r="C142" s="14"/>
      <c r="D142" s="14"/>
    </row>
    <row r="143" spans="3:4">
      <c r="C143" s="14"/>
      <c r="D143" s="14"/>
    </row>
    <row r="144" spans="3:4">
      <c r="C144" s="14"/>
      <c r="D144" s="14"/>
    </row>
    <row r="145" spans="3:4">
      <c r="C145" s="14"/>
      <c r="D145" s="14"/>
    </row>
    <row r="146" spans="3:4">
      <c r="C146" s="14"/>
      <c r="D146" s="14"/>
    </row>
    <row r="147" spans="3:4">
      <c r="C147" s="14"/>
      <c r="D147" s="14"/>
    </row>
    <row r="148" spans="3:4">
      <c r="C148" s="14"/>
      <c r="D148" s="14"/>
    </row>
    <row r="149" spans="3:4">
      <c r="C149" s="14"/>
      <c r="D149" s="14"/>
    </row>
    <row r="150" spans="3:4">
      <c r="C150" s="14"/>
      <c r="D150" s="14"/>
    </row>
    <row r="151" spans="3:4">
      <c r="C151" s="14"/>
      <c r="D151" s="14"/>
    </row>
    <row r="152" spans="3:4">
      <c r="C152" s="14"/>
      <c r="D152" s="14"/>
    </row>
    <row r="153" spans="3:4">
      <c r="C153" s="14"/>
      <c r="D153" s="14"/>
    </row>
    <row r="154" spans="3:4">
      <c r="C154" s="14"/>
      <c r="D154" s="14"/>
    </row>
    <row r="155" spans="3:4">
      <c r="C155" s="14"/>
      <c r="D155" s="14"/>
    </row>
    <row r="156" spans="3:4">
      <c r="C156" s="14"/>
      <c r="D156" s="14"/>
    </row>
    <row r="157" spans="3:4">
      <c r="C157" s="14"/>
      <c r="D157" s="14"/>
    </row>
    <row r="158" spans="3:4">
      <c r="C158" s="14"/>
      <c r="D158" s="14"/>
    </row>
    <row r="159" spans="3:4">
      <c r="C159" s="14"/>
      <c r="D159" s="14"/>
    </row>
    <row r="160" spans="3:4">
      <c r="C160" s="14"/>
      <c r="D160" s="14"/>
    </row>
    <row r="161" spans="3:4">
      <c r="C161" s="14"/>
      <c r="D161" s="14"/>
    </row>
    <row r="162" spans="3:4">
      <c r="C162" s="14"/>
      <c r="D162" s="14"/>
    </row>
    <row r="163" spans="3:4">
      <c r="C163" s="14"/>
      <c r="D163" s="14"/>
    </row>
    <row r="164" spans="3:4">
      <c r="C164" s="14"/>
      <c r="D164" s="14"/>
    </row>
    <row r="165" spans="3:4">
      <c r="C165" s="14"/>
      <c r="D165" s="14"/>
    </row>
    <row r="166" spans="3:4">
      <c r="C166" s="14"/>
      <c r="D166" s="14"/>
    </row>
    <row r="167" spans="3:4">
      <c r="C167" s="14"/>
      <c r="D167" s="14"/>
    </row>
    <row r="168" spans="3:4">
      <c r="C168" s="14"/>
      <c r="D168" s="14"/>
    </row>
    <row r="169" spans="3:4">
      <c r="C169" s="14"/>
      <c r="D169" s="14"/>
    </row>
    <row r="170" spans="3:4">
      <c r="C170" s="14"/>
      <c r="D170" s="14"/>
    </row>
    <row r="171" spans="3:4">
      <c r="C171" s="14"/>
      <c r="D171" s="14"/>
    </row>
    <row r="172" spans="3:4">
      <c r="C172" s="14"/>
      <c r="D172" s="14"/>
    </row>
    <row r="173" spans="3:4">
      <c r="C173" s="14"/>
      <c r="D173" s="14"/>
    </row>
    <row r="174" spans="3:4">
      <c r="C174" s="14"/>
      <c r="D174" s="14"/>
    </row>
    <row r="175" spans="3:4">
      <c r="C175" s="14"/>
      <c r="D175" s="14"/>
    </row>
    <row r="176" spans="3:4">
      <c r="C176" s="14"/>
      <c r="D176" s="14"/>
    </row>
    <row r="177" spans="3:4">
      <c r="C177" s="14"/>
      <c r="D177" s="14"/>
    </row>
    <row r="178" spans="3:4">
      <c r="C178" s="14"/>
      <c r="D178" s="14"/>
    </row>
    <row r="179" spans="3:4">
      <c r="C179" s="14"/>
      <c r="D179" s="14"/>
    </row>
    <row r="180" spans="3:4">
      <c r="C180" s="14"/>
      <c r="D180" s="14"/>
    </row>
    <row r="181" spans="3:4">
      <c r="C181" s="14"/>
      <c r="D181" s="14"/>
    </row>
    <row r="182" spans="3:4">
      <c r="C182" s="14"/>
      <c r="D182" s="14"/>
    </row>
    <row r="183" spans="3:4">
      <c r="C183" s="14"/>
      <c r="D183" s="14"/>
    </row>
    <row r="184" spans="3:4">
      <c r="C184" s="14"/>
      <c r="D184" s="14"/>
    </row>
    <row r="185" spans="3:4">
      <c r="C185" s="14"/>
      <c r="D185" s="14"/>
    </row>
    <row r="186" spans="3:4">
      <c r="C186" s="14"/>
      <c r="D186" s="14"/>
    </row>
    <row r="187" spans="3:4">
      <c r="C187" s="14"/>
      <c r="D187" s="14"/>
    </row>
    <row r="188" spans="3:4">
      <c r="C188" s="14"/>
      <c r="D188" s="14"/>
    </row>
    <row r="189" spans="3:4">
      <c r="C189" s="14"/>
      <c r="D189" s="14"/>
    </row>
    <row r="190" spans="3:4">
      <c r="C190" s="14"/>
      <c r="D190" s="14"/>
    </row>
    <row r="191" spans="3:4">
      <c r="C191" s="14"/>
      <c r="D191" s="14"/>
    </row>
    <row r="192" spans="3:4">
      <c r="C192" s="14"/>
      <c r="D192" s="14"/>
    </row>
    <row r="193" spans="3:4">
      <c r="C193" s="14"/>
      <c r="D193" s="14"/>
    </row>
    <row r="194" spans="3:4">
      <c r="C194" s="14"/>
      <c r="D194" s="14"/>
    </row>
    <row r="195" spans="3:4">
      <c r="C195" s="14"/>
      <c r="D195" s="14"/>
    </row>
    <row r="196" spans="3:4">
      <c r="C196" s="14"/>
      <c r="D196" s="14"/>
    </row>
    <row r="197" spans="3:4">
      <c r="C197" s="14"/>
      <c r="D197" s="14"/>
    </row>
    <row r="198" spans="3:4">
      <c r="C198" s="14"/>
      <c r="D198" s="14"/>
    </row>
    <row r="199" spans="3:4">
      <c r="C199" s="14"/>
      <c r="D199" s="14"/>
    </row>
    <row r="200" spans="3:4">
      <c r="C200" s="14"/>
      <c r="D200" s="14"/>
    </row>
    <row r="201" spans="3:4">
      <c r="C201" s="14"/>
      <c r="D201" s="14"/>
    </row>
    <row r="202" spans="3:4">
      <c r="C202" s="14"/>
      <c r="D202" s="14"/>
    </row>
    <row r="203" spans="3:4">
      <c r="C203" s="14"/>
      <c r="D203" s="14"/>
    </row>
    <row r="204" spans="3:4">
      <c r="C204" s="14"/>
      <c r="D204" s="14"/>
    </row>
    <row r="205" spans="3:4">
      <c r="C205" s="14"/>
      <c r="D205" s="14"/>
    </row>
    <row r="206" spans="3:4">
      <c r="C206" s="14"/>
      <c r="D206" s="14"/>
    </row>
    <row r="207" spans="3:4">
      <c r="C207" s="14"/>
      <c r="D207" s="14"/>
    </row>
    <row r="208" spans="3:4">
      <c r="C208" s="14"/>
      <c r="D208" s="14"/>
    </row>
    <row r="209" spans="3:4">
      <c r="C209" s="14"/>
      <c r="D209" s="14"/>
    </row>
    <row r="210" spans="3:4">
      <c r="C210" s="14"/>
      <c r="D210" s="14"/>
    </row>
    <row r="211" spans="3:4">
      <c r="C211" s="14"/>
      <c r="D211" s="14"/>
    </row>
    <row r="212" spans="3:4">
      <c r="C212" s="14"/>
      <c r="D212" s="14"/>
    </row>
    <row r="213" spans="3:4">
      <c r="C213" s="14"/>
      <c r="D213" s="14"/>
    </row>
    <row r="214" spans="3:4">
      <c r="C214" s="14"/>
      <c r="D214" s="14"/>
    </row>
    <row r="215" spans="3:4">
      <c r="C215" s="14"/>
      <c r="D215" s="14"/>
    </row>
    <row r="216" spans="3:4">
      <c r="C216" s="14"/>
      <c r="D216" s="14"/>
    </row>
    <row r="217" spans="3:4">
      <c r="C217" s="14"/>
      <c r="D217" s="14"/>
    </row>
    <row r="218" spans="3:4">
      <c r="C218" s="14"/>
      <c r="D218" s="14"/>
    </row>
    <row r="219" spans="3:4">
      <c r="C219" s="14"/>
      <c r="D219" s="14"/>
    </row>
    <row r="220" spans="3:4">
      <c r="C220" s="14"/>
      <c r="D220" s="14"/>
    </row>
    <row r="221" spans="3:4">
      <c r="C221" s="14"/>
      <c r="D221" s="14"/>
    </row>
    <row r="222" spans="3:4">
      <c r="C222" s="14"/>
      <c r="D222" s="14"/>
    </row>
    <row r="223" spans="3:4">
      <c r="C223" s="14"/>
      <c r="D223" s="14"/>
    </row>
    <row r="224" spans="3:4">
      <c r="C224" s="14"/>
      <c r="D224" s="14"/>
    </row>
    <row r="225" spans="3:4">
      <c r="C225" s="14"/>
      <c r="D225" s="14"/>
    </row>
    <row r="226" spans="3:4">
      <c r="C226" s="14"/>
      <c r="D226" s="14"/>
    </row>
    <row r="227" spans="3:4">
      <c r="C227" s="14"/>
      <c r="D227" s="14"/>
    </row>
    <row r="228" spans="3:4">
      <c r="C228" s="14"/>
      <c r="D228" s="14"/>
    </row>
    <row r="229" spans="3:4">
      <c r="C229" s="14"/>
      <c r="D229" s="14"/>
    </row>
    <row r="230" spans="3:4">
      <c r="C230" s="14"/>
      <c r="D230" s="14"/>
    </row>
    <row r="231" spans="3:4">
      <c r="C231" s="14"/>
      <c r="D231" s="14"/>
    </row>
    <row r="232" spans="3:4">
      <c r="C232" s="14"/>
      <c r="D232" s="14"/>
    </row>
    <row r="233" spans="3:4">
      <c r="C233" s="14"/>
      <c r="D233" s="14"/>
    </row>
    <row r="234" spans="3:4">
      <c r="C234" s="14"/>
      <c r="D234" s="14"/>
    </row>
    <row r="235" spans="3:4">
      <c r="C235" s="14"/>
      <c r="D235" s="14"/>
    </row>
    <row r="236" spans="3:4">
      <c r="C236" s="14"/>
      <c r="D236" s="14"/>
    </row>
    <row r="237" spans="3:4">
      <c r="C237" s="14"/>
      <c r="D237" s="14"/>
    </row>
    <row r="238" spans="3:4">
      <c r="C238" s="14"/>
      <c r="D238" s="14"/>
    </row>
    <row r="239" spans="3:4">
      <c r="C239" s="14"/>
      <c r="D239" s="14"/>
    </row>
    <row r="240" spans="3:4">
      <c r="C240" s="14"/>
      <c r="D240" s="14"/>
    </row>
    <row r="241" spans="3:4">
      <c r="C241" s="14"/>
      <c r="D241" s="14"/>
    </row>
    <row r="242" spans="3:4">
      <c r="C242" s="14"/>
      <c r="D242" s="14"/>
    </row>
    <row r="243" spans="3:4">
      <c r="C243" s="14"/>
      <c r="D243" s="14"/>
    </row>
    <row r="244" spans="3:4">
      <c r="C244" s="14"/>
      <c r="D244" s="14"/>
    </row>
    <row r="245" spans="3:4">
      <c r="C245" s="14"/>
      <c r="D245" s="14"/>
    </row>
    <row r="246" spans="3:4">
      <c r="C246" s="14"/>
      <c r="D246" s="14"/>
    </row>
    <row r="247" spans="3:4">
      <c r="C247" s="14"/>
      <c r="D247" s="14"/>
    </row>
    <row r="248" spans="3:4">
      <c r="C248" s="14"/>
      <c r="D248" s="14"/>
    </row>
    <row r="249" spans="3:4">
      <c r="C249" s="14"/>
      <c r="D249" s="14"/>
    </row>
    <row r="250" spans="3:4">
      <c r="C250" s="14"/>
      <c r="D250" s="14"/>
    </row>
    <row r="251" spans="3:4">
      <c r="C251" s="14"/>
      <c r="D251" s="14"/>
    </row>
    <row r="252" spans="3:4">
      <c r="C252" s="14"/>
      <c r="D252" s="14"/>
    </row>
    <row r="253" spans="3:4">
      <c r="C253" s="14"/>
      <c r="D253" s="14"/>
    </row>
    <row r="254" spans="3:4">
      <c r="C254" s="14"/>
      <c r="D254" s="14"/>
    </row>
    <row r="255" spans="3:4">
      <c r="C255" s="14"/>
      <c r="D255" s="14"/>
    </row>
    <row r="256" spans="3:4">
      <c r="C256" s="14"/>
      <c r="D256" s="14"/>
    </row>
    <row r="257" spans="3:4">
      <c r="C257" s="14"/>
      <c r="D257" s="14"/>
    </row>
    <row r="258" spans="3:4">
      <c r="C258" s="14"/>
      <c r="D258" s="14"/>
    </row>
    <row r="259" spans="3:4">
      <c r="C259" s="14"/>
      <c r="D259" s="14"/>
    </row>
    <row r="260" spans="3:4">
      <c r="C260" s="14"/>
      <c r="D260" s="14"/>
    </row>
    <row r="261" spans="3:4">
      <c r="C261" s="14"/>
      <c r="D261" s="14"/>
    </row>
    <row r="262" spans="3:4">
      <c r="C262" s="14"/>
      <c r="D262" s="14"/>
    </row>
    <row r="263" spans="3:4">
      <c r="C263" s="14"/>
      <c r="D263" s="14"/>
    </row>
    <row r="264" spans="3:4">
      <c r="C264" s="14"/>
      <c r="D264" s="14"/>
    </row>
    <row r="265" spans="3:4">
      <c r="C265" s="14"/>
      <c r="D265" s="14"/>
    </row>
    <row r="266" spans="3:4">
      <c r="C266" s="14"/>
      <c r="D266" s="14"/>
    </row>
    <row r="267" spans="3:4">
      <c r="C267" s="14"/>
      <c r="D267" s="14"/>
    </row>
    <row r="268" spans="3:4">
      <c r="C268" s="14"/>
      <c r="D268" s="14"/>
    </row>
    <row r="269" spans="3:4">
      <c r="C269" s="14"/>
      <c r="D269" s="14"/>
    </row>
    <row r="270" spans="3:4">
      <c r="C270" s="14"/>
      <c r="D270" s="14"/>
    </row>
    <row r="271" spans="3:4">
      <c r="C271" s="14"/>
      <c r="D271" s="14"/>
    </row>
    <row r="272" spans="3:4">
      <c r="C272" s="14"/>
      <c r="D272" s="14"/>
    </row>
    <row r="273" spans="3:4">
      <c r="C273" s="14"/>
      <c r="D273" s="14"/>
    </row>
    <row r="274" spans="3:4">
      <c r="C274" s="14"/>
      <c r="D274" s="14"/>
    </row>
    <row r="275" spans="3:4">
      <c r="C275" s="14"/>
      <c r="D275" s="14"/>
    </row>
    <row r="276" spans="3:4">
      <c r="C276" s="14"/>
      <c r="D276" s="14"/>
    </row>
    <row r="277" spans="3:4">
      <c r="C277" s="14"/>
      <c r="D277" s="14"/>
    </row>
    <row r="278" spans="3:4">
      <c r="C278" s="14"/>
      <c r="D278" s="14"/>
    </row>
    <row r="279" spans="3:4">
      <c r="C279" s="14"/>
      <c r="D279" s="14"/>
    </row>
    <row r="280" spans="3:4">
      <c r="C280" s="14"/>
      <c r="D280" s="14"/>
    </row>
    <row r="281" spans="3:4">
      <c r="C281" s="14"/>
      <c r="D281" s="14"/>
    </row>
    <row r="282" spans="3:4">
      <c r="C282" s="14"/>
      <c r="D282" s="14"/>
    </row>
    <row r="283" spans="3:4">
      <c r="C283" s="14"/>
      <c r="D283" s="14"/>
    </row>
    <row r="284" spans="3:4">
      <c r="C284" s="14"/>
      <c r="D284" s="14"/>
    </row>
    <row r="285" spans="3:4">
      <c r="C285" s="14"/>
      <c r="D285" s="14"/>
    </row>
    <row r="286" spans="3:4">
      <c r="C286" s="14"/>
      <c r="D286" s="14"/>
    </row>
    <row r="287" spans="3:4">
      <c r="C287" s="14"/>
      <c r="D287" s="14"/>
    </row>
    <row r="288" spans="3:4">
      <c r="C288" s="14"/>
      <c r="D288" s="14"/>
    </row>
    <row r="289" spans="3:4">
      <c r="C289" s="14"/>
      <c r="D289" s="14"/>
    </row>
    <row r="290" spans="3:4">
      <c r="C290" s="14"/>
      <c r="D290" s="14"/>
    </row>
    <row r="291" spans="3:4">
      <c r="C291" s="14"/>
      <c r="D291" s="14"/>
    </row>
    <row r="292" spans="3:4">
      <c r="C292" s="14"/>
      <c r="D292" s="14"/>
    </row>
    <row r="293" spans="3:4">
      <c r="C293" s="14"/>
      <c r="D293" s="14"/>
    </row>
    <row r="294" spans="3:4">
      <c r="C294" s="14"/>
      <c r="D294" s="14"/>
    </row>
    <row r="295" spans="3:4">
      <c r="C295" s="14"/>
      <c r="D295" s="14"/>
    </row>
    <row r="296" spans="3:4">
      <c r="C296" s="14"/>
      <c r="D296" s="14"/>
    </row>
    <row r="297" spans="3:4">
      <c r="C297" s="14"/>
      <c r="D297" s="14"/>
    </row>
    <row r="298" spans="3:4">
      <c r="C298" s="14"/>
      <c r="D298" s="14"/>
    </row>
    <row r="299" spans="3:4">
      <c r="C299" s="14"/>
      <c r="D299" s="14"/>
    </row>
    <row r="300" spans="3:4">
      <c r="C300" s="14"/>
      <c r="D300" s="14"/>
    </row>
    <row r="301" spans="3:4">
      <c r="C301" s="14"/>
      <c r="D301" s="14"/>
    </row>
    <row r="302" spans="3:4">
      <c r="C302" s="14"/>
      <c r="D302" s="14"/>
    </row>
    <row r="303" spans="3:4">
      <c r="C303" s="14"/>
      <c r="D303" s="14"/>
    </row>
    <row r="304" spans="3:4">
      <c r="C304" s="14"/>
      <c r="D304" s="14"/>
    </row>
    <row r="305" spans="3:4">
      <c r="C305" s="14"/>
      <c r="D305" s="14"/>
    </row>
    <row r="306" spans="3:4">
      <c r="C306" s="14"/>
      <c r="D306" s="14"/>
    </row>
    <row r="307" spans="3:4">
      <c r="C307" s="14"/>
      <c r="D307" s="14"/>
    </row>
    <row r="308" spans="3:4">
      <c r="C308" s="14"/>
      <c r="D308" s="14"/>
    </row>
    <row r="309" spans="3:4">
      <c r="C309" s="14"/>
      <c r="D309" s="14"/>
    </row>
    <row r="310" spans="3:4">
      <c r="C310" s="14"/>
      <c r="D310" s="14"/>
    </row>
    <row r="311" spans="3:4">
      <c r="C311" s="14"/>
      <c r="D311" s="14"/>
    </row>
    <row r="312" spans="3:4">
      <c r="C312" s="14"/>
      <c r="D312" s="14"/>
    </row>
    <row r="313" spans="3:4">
      <c r="C313" s="14"/>
      <c r="D313" s="14"/>
    </row>
    <row r="314" spans="3:4">
      <c r="C314" s="14"/>
      <c r="D314" s="14"/>
    </row>
    <row r="315" spans="3:4">
      <c r="C315" s="14"/>
      <c r="D315" s="14"/>
    </row>
    <row r="316" spans="3:4">
      <c r="C316" s="14"/>
      <c r="D316" s="14"/>
    </row>
    <row r="317" spans="3:4">
      <c r="C317" s="14"/>
      <c r="D317" s="14"/>
    </row>
    <row r="318" spans="3:4">
      <c r="C318" s="14"/>
      <c r="D318" s="14"/>
    </row>
    <row r="319" spans="3:4">
      <c r="C319" s="14"/>
      <c r="D319" s="14"/>
    </row>
    <row r="320" spans="3:4">
      <c r="C320" s="14"/>
      <c r="D320" s="14"/>
    </row>
    <row r="321" spans="3:4">
      <c r="C321" s="14"/>
      <c r="D321" s="14"/>
    </row>
    <row r="322" spans="3:4">
      <c r="C322" s="14"/>
      <c r="D322" s="14"/>
    </row>
    <row r="323" spans="3:4">
      <c r="C323" s="14"/>
      <c r="D323" s="14"/>
    </row>
    <row r="324" spans="3:4">
      <c r="C324" s="14"/>
      <c r="D324" s="14"/>
    </row>
    <row r="325" spans="3:4">
      <c r="C325" s="14"/>
      <c r="D325" s="14"/>
    </row>
    <row r="326" spans="3:4">
      <c r="C326" s="14"/>
      <c r="D326" s="14"/>
    </row>
    <row r="327" spans="3:4">
      <c r="C327" s="14"/>
      <c r="D327" s="14"/>
    </row>
    <row r="328" spans="3:4">
      <c r="C328" s="14"/>
      <c r="D328" s="14"/>
    </row>
    <row r="329" spans="3:4">
      <c r="C329" s="14"/>
      <c r="D329" s="14"/>
    </row>
    <row r="330" spans="3:4">
      <c r="C330" s="14"/>
      <c r="D330" s="14"/>
    </row>
    <row r="331" spans="3:4">
      <c r="C331" s="14"/>
      <c r="D331" s="14"/>
    </row>
    <row r="332" spans="3:4">
      <c r="C332" s="14"/>
      <c r="D332" s="14"/>
    </row>
    <row r="333" spans="3:4">
      <c r="C333" s="14"/>
      <c r="D333" s="14"/>
    </row>
    <row r="334" spans="3:4">
      <c r="C334" s="14"/>
      <c r="D334" s="14"/>
    </row>
    <row r="335" spans="3:4">
      <c r="C335" s="14"/>
      <c r="D335" s="14"/>
    </row>
    <row r="336" spans="3:4">
      <c r="C336" s="14"/>
      <c r="D336" s="14"/>
    </row>
    <row r="337" spans="3:4">
      <c r="C337" s="14"/>
      <c r="D337" s="14"/>
    </row>
    <row r="338" spans="3:4">
      <c r="C338" s="14"/>
      <c r="D338" s="14"/>
    </row>
    <row r="339" spans="3:4">
      <c r="C339" s="14"/>
      <c r="D339" s="14"/>
    </row>
    <row r="340" spans="3:4">
      <c r="C340" s="14"/>
      <c r="D340" s="14"/>
    </row>
    <row r="341" spans="3:4">
      <c r="C341" s="14"/>
      <c r="D341" s="14"/>
    </row>
    <row r="342" spans="3:4">
      <c r="C342" s="14"/>
      <c r="D342" s="14"/>
    </row>
    <row r="343" spans="3:4">
      <c r="C343" s="14"/>
      <c r="D343" s="14"/>
    </row>
    <row r="344" spans="3:4">
      <c r="C344" s="14"/>
      <c r="D344" s="14"/>
    </row>
    <row r="345" spans="3:4">
      <c r="C345" s="14"/>
      <c r="D345" s="14"/>
    </row>
    <row r="346" spans="3:4">
      <c r="C346" s="14"/>
      <c r="D346" s="14"/>
    </row>
    <row r="347" spans="3:4">
      <c r="C347" s="14"/>
      <c r="D347" s="14"/>
    </row>
    <row r="348" spans="3:4">
      <c r="C348" s="14"/>
      <c r="D348" s="14"/>
    </row>
    <row r="349" spans="3:4">
      <c r="C349" s="14"/>
      <c r="D349" s="14"/>
    </row>
    <row r="350" spans="3:4">
      <c r="C350" s="14"/>
      <c r="D350" s="14"/>
    </row>
    <row r="351" spans="3:4">
      <c r="C351" s="14"/>
      <c r="D351" s="14"/>
    </row>
    <row r="352" spans="3:4">
      <c r="C352" s="14"/>
      <c r="D352" s="14"/>
    </row>
    <row r="353" spans="3:4">
      <c r="C353" s="14"/>
      <c r="D353" s="14"/>
    </row>
    <row r="354" spans="3:4">
      <c r="C354" s="14"/>
      <c r="D354" s="14"/>
    </row>
    <row r="355" spans="3:4">
      <c r="C355" s="14"/>
      <c r="D355" s="14"/>
    </row>
    <row r="356" spans="3:4">
      <c r="C356" s="14"/>
      <c r="D356" s="14"/>
    </row>
    <row r="357" spans="3:4">
      <c r="C357" s="14"/>
      <c r="D357" s="14"/>
    </row>
    <row r="358" spans="3:4">
      <c r="C358" s="14"/>
      <c r="D358" s="14"/>
    </row>
    <row r="359" spans="3:4">
      <c r="C359" s="14"/>
      <c r="D359" s="14"/>
    </row>
    <row r="360" spans="3:4">
      <c r="C360" s="14"/>
      <c r="D360" s="14"/>
    </row>
    <row r="361" spans="3:4">
      <c r="C361" s="14"/>
      <c r="D361" s="14"/>
    </row>
    <row r="362" spans="3:4">
      <c r="C362" s="14"/>
      <c r="D362" s="14"/>
    </row>
    <row r="363" spans="3:4">
      <c r="C363" s="14"/>
      <c r="D363" s="14"/>
    </row>
    <row r="364" spans="3:4">
      <c r="C364" s="14"/>
      <c r="D364" s="14"/>
    </row>
    <row r="365" spans="3:4">
      <c r="C365" s="14"/>
      <c r="D365" s="14"/>
    </row>
    <row r="366" spans="3:4">
      <c r="C366" s="14"/>
      <c r="D366" s="14"/>
    </row>
    <row r="367" spans="3:4">
      <c r="C367" s="14"/>
      <c r="D367" s="14"/>
    </row>
    <row r="368" spans="3:4">
      <c r="C368" s="14"/>
      <c r="D368" s="14"/>
    </row>
    <row r="369" spans="3:4">
      <c r="C369" s="14"/>
      <c r="D369" s="14"/>
    </row>
    <row r="370" spans="3:4">
      <c r="C370" s="14"/>
      <c r="D370" s="14"/>
    </row>
    <row r="371" spans="3:4">
      <c r="C371" s="14"/>
      <c r="D371" s="14"/>
    </row>
    <row r="372" spans="3:4">
      <c r="C372" s="14"/>
      <c r="D372" s="14"/>
    </row>
    <row r="373" spans="3:4">
      <c r="C373" s="14"/>
      <c r="D373" s="14"/>
    </row>
    <row r="374" spans="3:4">
      <c r="C374" s="14"/>
      <c r="D374" s="14"/>
    </row>
    <row r="375" spans="3:4">
      <c r="C375" s="14"/>
      <c r="D375" s="14"/>
    </row>
    <row r="376" spans="3:4">
      <c r="C376" s="14"/>
      <c r="D376" s="14"/>
    </row>
    <row r="377" spans="3:4">
      <c r="C377" s="14"/>
      <c r="D377" s="14"/>
    </row>
    <row r="378" spans="3:4">
      <c r="C378" s="14"/>
      <c r="D378" s="14"/>
    </row>
    <row r="379" spans="3:4">
      <c r="C379" s="14"/>
      <c r="D379" s="14"/>
    </row>
    <row r="380" spans="3:4">
      <c r="C380" s="14"/>
      <c r="D380" s="14"/>
    </row>
    <row r="381" spans="3:4">
      <c r="C381" s="14"/>
      <c r="D381" s="14"/>
    </row>
    <row r="382" spans="3:4">
      <c r="C382" s="14"/>
      <c r="D382" s="14"/>
    </row>
    <row r="383" spans="3:4">
      <c r="C383" s="14"/>
      <c r="D383" s="14"/>
    </row>
    <row r="384" spans="3:4">
      <c r="C384" s="14"/>
      <c r="D384" s="14"/>
    </row>
    <row r="385" spans="3:4">
      <c r="C385" s="14"/>
      <c r="D385" s="14"/>
    </row>
    <row r="386" spans="3:4">
      <c r="C386" s="14"/>
      <c r="D386" s="14"/>
    </row>
    <row r="387" spans="3:4">
      <c r="C387" s="14"/>
      <c r="D387" s="14"/>
    </row>
    <row r="388" spans="3:4">
      <c r="C388" s="14"/>
      <c r="D388" s="14"/>
    </row>
    <row r="389" spans="3:4">
      <c r="C389" s="14"/>
      <c r="D389" s="14"/>
    </row>
    <row r="390" spans="3:4">
      <c r="C390" s="14"/>
      <c r="D390" s="14"/>
    </row>
    <row r="391" spans="3:4">
      <c r="C391" s="14"/>
      <c r="D391" s="14"/>
    </row>
    <row r="392" spans="3:4">
      <c r="C392" s="14"/>
      <c r="D392" s="14"/>
    </row>
    <row r="393" spans="3:4">
      <c r="C393" s="14"/>
      <c r="D393" s="14"/>
    </row>
    <row r="394" spans="3:4">
      <c r="C394" s="14"/>
      <c r="D394" s="14"/>
    </row>
    <row r="395" spans="3:4">
      <c r="C395" s="14"/>
      <c r="D395" s="14"/>
    </row>
    <row r="396" spans="3:4">
      <c r="C396" s="14"/>
      <c r="D396" s="14"/>
    </row>
    <row r="397" spans="3:4">
      <c r="C397" s="14"/>
      <c r="D397" s="14"/>
    </row>
    <row r="398" spans="3:4">
      <c r="C398" s="14"/>
      <c r="D398" s="14"/>
    </row>
    <row r="399" spans="3:4">
      <c r="C399" s="14"/>
      <c r="D399" s="14"/>
    </row>
    <row r="400" spans="3:4">
      <c r="C400" s="14"/>
      <c r="D400" s="14"/>
    </row>
    <row r="401" spans="3:4">
      <c r="C401" s="14"/>
      <c r="D401" s="14"/>
    </row>
    <row r="402" spans="3:4">
      <c r="C402" s="14"/>
      <c r="D402" s="14"/>
    </row>
    <row r="403" spans="3:4">
      <c r="C403" s="14"/>
      <c r="D403" s="14"/>
    </row>
    <row r="404" spans="3:4">
      <c r="C404" s="14"/>
      <c r="D404" s="14"/>
    </row>
    <row r="405" spans="3:4">
      <c r="C405" s="14"/>
      <c r="D405" s="14"/>
    </row>
    <row r="406" spans="3:4">
      <c r="C406" s="14"/>
      <c r="D406" s="14"/>
    </row>
    <row r="407" spans="3:4">
      <c r="C407" s="14"/>
      <c r="D407" s="14"/>
    </row>
    <row r="408" spans="3:4">
      <c r="C408" s="14"/>
      <c r="D408" s="14"/>
    </row>
    <row r="409" spans="3:4">
      <c r="C409" s="14"/>
      <c r="D409" s="14"/>
    </row>
    <row r="410" spans="3:4">
      <c r="C410" s="14"/>
      <c r="D410" s="14"/>
    </row>
    <row r="411" spans="3:4">
      <c r="C411" s="14"/>
      <c r="D411" s="14"/>
    </row>
    <row r="412" spans="3:4">
      <c r="C412" s="14"/>
      <c r="D412" s="14"/>
    </row>
    <row r="413" spans="3:4">
      <c r="C413" s="14"/>
      <c r="D413" s="14"/>
    </row>
    <row r="414" spans="3:4">
      <c r="C414" s="14"/>
      <c r="D414" s="14"/>
    </row>
    <row r="415" spans="3:4">
      <c r="C415" s="14"/>
      <c r="D415" s="14"/>
    </row>
    <row r="416" spans="3:4">
      <c r="C416" s="14"/>
      <c r="D416" s="14"/>
    </row>
    <row r="417" spans="3:4">
      <c r="C417" s="14"/>
      <c r="D417" s="14"/>
    </row>
    <row r="418" spans="3:4">
      <c r="C418" s="14"/>
      <c r="D418" s="14"/>
    </row>
    <row r="419" spans="3:4">
      <c r="C419" s="14"/>
      <c r="D419" s="14"/>
    </row>
    <row r="420" spans="3:4">
      <c r="C420" s="14"/>
      <c r="D420" s="14"/>
    </row>
    <row r="421" spans="3:4">
      <c r="C421" s="14"/>
      <c r="D421" s="14"/>
    </row>
    <row r="422" spans="3:4">
      <c r="C422" s="14"/>
      <c r="D422" s="14"/>
    </row>
    <row r="423" spans="3:4">
      <c r="C423" s="14"/>
      <c r="D423" s="14"/>
    </row>
    <row r="424" spans="3:4">
      <c r="C424" s="14"/>
      <c r="D424" s="14"/>
    </row>
    <row r="425" spans="3:4">
      <c r="C425" s="14"/>
      <c r="D425" s="14"/>
    </row>
    <row r="426" spans="3:4">
      <c r="C426" s="14"/>
      <c r="D426" s="14"/>
    </row>
    <row r="427" spans="3:4">
      <c r="C427" s="14"/>
      <c r="D427" s="14"/>
    </row>
    <row r="428" spans="3:4">
      <c r="C428" s="14"/>
      <c r="D428" s="14"/>
    </row>
    <row r="429" spans="3:4">
      <c r="C429" s="14"/>
      <c r="D429" s="14"/>
    </row>
    <row r="430" spans="3:4">
      <c r="C430" s="14"/>
      <c r="D430" s="14"/>
    </row>
    <row r="431" spans="3:4">
      <c r="C431" s="14"/>
      <c r="D431" s="14"/>
    </row>
    <row r="432" spans="3:4">
      <c r="C432" s="14"/>
      <c r="D432" s="14"/>
    </row>
    <row r="433" spans="3:4">
      <c r="C433" s="14"/>
      <c r="D433" s="14"/>
    </row>
    <row r="434" spans="3:4">
      <c r="C434" s="14"/>
      <c r="D434" s="14"/>
    </row>
    <row r="435" spans="3:4">
      <c r="C435" s="14"/>
      <c r="D435" s="14"/>
    </row>
    <row r="436" spans="3:4">
      <c r="C436" s="14"/>
      <c r="D436" s="14"/>
    </row>
    <row r="437" spans="3:4">
      <c r="C437" s="14"/>
      <c r="D437" s="14"/>
    </row>
    <row r="438" spans="3:4">
      <c r="C438" s="14"/>
      <c r="D438" s="14"/>
    </row>
    <row r="439" spans="3:4">
      <c r="C439" s="14"/>
      <c r="D439" s="14"/>
    </row>
    <row r="440" spans="3:4">
      <c r="C440" s="14"/>
      <c r="D440" s="14"/>
    </row>
    <row r="441" spans="3:4">
      <c r="C441" s="14"/>
      <c r="D441" s="14"/>
    </row>
    <row r="442" spans="3:4">
      <c r="C442" s="14"/>
      <c r="D442" s="14"/>
    </row>
    <row r="443" spans="3:4">
      <c r="C443" s="14"/>
      <c r="D443" s="14"/>
    </row>
    <row r="444" spans="3:4">
      <c r="C444" s="14"/>
      <c r="D444" s="14"/>
    </row>
    <row r="445" spans="3:4">
      <c r="C445" s="14"/>
      <c r="D445" s="14"/>
    </row>
    <row r="446" spans="3:4">
      <c r="C446" s="14"/>
      <c r="D446" s="14"/>
    </row>
    <row r="447" spans="3:4">
      <c r="C447" s="14"/>
      <c r="D447" s="14"/>
    </row>
    <row r="448" spans="3:4">
      <c r="C448" s="14"/>
      <c r="D448" s="14"/>
    </row>
    <row r="449" spans="3:4">
      <c r="C449" s="14"/>
      <c r="D449" s="14"/>
    </row>
    <row r="450" spans="3:4">
      <c r="C450" s="14"/>
      <c r="D450" s="14"/>
    </row>
    <row r="451" spans="3:4">
      <c r="C451" s="14"/>
      <c r="D451" s="14"/>
    </row>
    <row r="452" spans="3:4">
      <c r="C452" s="14"/>
      <c r="D452" s="14"/>
    </row>
    <row r="453" spans="3:4">
      <c r="C453" s="14"/>
      <c r="D453" s="14"/>
    </row>
    <row r="454" spans="3:4">
      <c r="C454" s="14"/>
      <c r="D454" s="14"/>
    </row>
    <row r="455" spans="3:4">
      <c r="C455" s="14"/>
      <c r="D455" s="14"/>
    </row>
    <row r="456" spans="3:4">
      <c r="C456" s="14"/>
      <c r="D456" s="14"/>
    </row>
    <row r="457" spans="3:4">
      <c r="C457" s="14"/>
      <c r="D457" s="14"/>
    </row>
    <row r="458" spans="3:4">
      <c r="C458" s="14"/>
      <c r="D458" s="14"/>
    </row>
    <row r="459" spans="3:4">
      <c r="C459" s="14"/>
      <c r="D459" s="14"/>
    </row>
    <row r="460" spans="3:4">
      <c r="C460" s="14"/>
      <c r="D460" s="14"/>
    </row>
    <row r="461" spans="3:4">
      <c r="C461" s="14"/>
      <c r="D461" s="14"/>
    </row>
    <row r="462" spans="3:4">
      <c r="C462" s="14"/>
      <c r="D462" s="14"/>
    </row>
    <row r="463" spans="3:4">
      <c r="C463" s="14"/>
      <c r="D463" s="14"/>
    </row>
    <row r="464" spans="3:4">
      <c r="C464" s="14"/>
      <c r="D464" s="14"/>
    </row>
    <row r="465" spans="3:4">
      <c r="C465" s="14"/>
      <c r="D465" s="14"/>
    </row>
    <row r="466" spans="3:4">
      <c r="C466" s="14"/>
      <c r="D466" s="14"/>
    </row>
    <row r="467" spans="3:4">
      <c r="C467" s="14"/>
      <c r="D467" s="14"/>
    </row>
    <row r="468" spans="3:4">
      <c r="C468" s="14"/>
      <c r="D468" s="14"/>
    </row>
    <row r="469" spans="3:4">
      <c r="C469" s="14"/>
      <c r="D469" s="14"/>
    </row>
    <row r="470" spans="3:4">
      <c r="C470" s="14"/>
      <c r="D470" s="14"/>
    </row>
    <row r="471" spans="3:4">
      <c r="C471" s="14"/>
      <c r="D471" s="14"/>
    </row>
    <row r="472" spans="3:4">
      <c r="C472" s="14"/>
      <c r="D472" s="14"/>
    </row>
    <row r="473" spans="3:4">
      <c r="C473" s="14"/>
      <c r="D473" s="14"/>
    </row>
    <row r="474" spans="3:4">
      <c r="C474" s="14"/>
      <c r="D474" s="14"/>
    </row>
    <row r="475" spans="3:4">
      <c r="C475" s="14"/>
      <c r="D475" s="14"/>
    </row>
    <row r="476" spans="3:4">
      <c r="C476" s="14"/>
      <c r="D476" s="14"/>
    </row>
    <row r="477" spans="3:4">
      <c r="C477" s="14"/>
      <c r="D477" s="14"/>
    </row>
    <row r="478" spans="3:4">
      <c r="C478" s="14"/>
      <c r="D478" s="14"/>
    </row>
    <row r="479" spans="3:4">
      <c r="C479" s="14"/>
      <c r="D479" s="14"/>
    </row>
    <row r="480" spans="3:4">
      <c r="C480" s="14"/>
      <c r="D480" s="14"/>
    </row>
    <row r="481" spans="3:4">
      <c r="C481" s="14"/>
      <c r="D481" s="14"/>
    </row>
    <row r="482" spans="3:4">
      <c r="C482" s="14"/>
      <c r="D482" s="14"/>
    </row>
    <row r="483" spans="3:4">
      <c r="C483" s="14"/>
      <c r="D483" s="14"/>
    </row>
    <row r="484" spans="3:4">
      <c r="C484" s="14"/>
      <c r="D484" s="14"/>
    </row>
    <row r="485" spans="3:4">
      <c r="C485" s="14"/>
      <c r="D485" s="14"/>
    </row>
    <row r="486" spans="3:4">
      <c r="C486" s="14"/>
      <c r="D486" s="14"/>
    </row>
    <row r="487" spans="3:4">
      <c r="C487" s="14"/>
      <c r="D487" s="14"/>
    </row>
    <row r="488" spans="3:4">
      <c r="C488" s="14"/>
      <c r="D488" s="14"/>
    </row>
    <row r="489" spans="3:4">
      <c r="C489" s="14"/>
      <c r="D489" s="14"/>
    </row>
    <row r="490" spans="3:4">
      <c r="C490" s="14"/>
      <c r="D490" s="14"/>
    </row>
    <row r="491" spans="3:4">
      <c r="C491" s="14"/>
      <c r="D491" s="14"/>
    </row>
    <row r="492" spans="3:4">
      <c r="C492" s="14"/>
      <c r="D492" s="14"/>
    </row>
    <row r="493" spans="3:4">
      <c r="C493" s="14"/>
      <c r="D493" s="14"/>
    </row>
    <row r="494" spans="3:4">
      <c r="C494" s="14"/>
      <c r="D494" s="14"/>
    </row>
    <row r="495" spans="3:4">
      <c r="C495" s="14"/>
      <c r="D495" s="14"/>
    </row>
    <row r="496" spans="3:4">
      <c r="C496" s="14"/>
      <c r="D496" s="14"/>
    </row>
    <row r="497" spans="3:4">
      <c r="C497" s="14"/>
      <c r="D497" s="14"/>
    </row>
    <row r="498" spans="3:4">
      <c r="C498" s="14"/>
      <c r="D498" s="14"/>
    </row>
    <row r="499" spans="3:4">
      <c r="C499" s="14"/>
      <c r="D499" s="14"/>
    </row>
    <row r="500" spans="3:4">
      <c r="C500" s="14"/>
      <c r="D500" s="14"/>
    </row>
    <row r="501" spans="3:4">
      <c r="C501" s="14"/>
      <c r="D501" s="14"/>
    </row>
    <row r="502" spans="3:4">
      <c r="C502" s="14"/>
      <c r="D502" s="14"/>
    </row>
    <row r="503" spans="3:4">
      <c r="C503" s="14"/>
      <c r="D503" s="14"/>
    </row>
    <row r="504" spans="3:4">
      <c r="C504" s="14"/>
      <c r="D504" s="14"/>
    </row>
    <row r="505" spans="3:4">
      <c r="C505" s="14"/>
      <c r="D505" s="14"/>
    </row>
    <row r="506" spans="3:4">
      <c r="C506" s="14"/>
      <c r="D506" s="14"/>
    </row>
    <row r="507" spans="3:4">
      <c r="C507" s="14"/>
      <c r="D507" s="14"/>
    </row>
    <row r="508" spans="3:4">
      <c r="C508" s="14"/>
      <c r="D508" s="14"/>
    </row>
    <row r="509" spans="3:4">
      <c r="C509" s="14"/>
      <c r="D509" s="14"/>
    </row>
    <row r="510" spans="3:4">
      <c r="C510" s="14"/>
      <c r="D510" s="14"/>
    </row>
    <row r="511" spans="3:4">
      <c r="C511" s="14"/>
      <c r="D511" s="14"/>
    </row>
    <row r="512" spans="3:4">
      <c r="C512" s="14"/>
      <c r="D512" s="14"/>
    </row>
    <row r="513" spans="3:4">
      <c r="C513" s="14"/>
      <c r="D513" s="14"/>
    </row>
    <row r="514" spans="3:4">
      <c r="C514" s="14"/>
      <c r="D514" s="14"/>
    </row>
    <row r="515" spans="3:4">
      <c r="C515" s="14"/>
      <c r="D515" s="14"/>
    </row>
    <row r="516" spans="3:4">
      <c r="C516" s="14"/>
      <c r="D516" s="14"/>
    </row>
    <row r="517" spans="3:4">
      <c r="C517" s="14"/>
      <c r="D517" s="14"/>
    </row>
    <row r="518" spans="3:4">
      <c r="C518" s="14"/>
      <c r="D518" s="14"/>
    </row>
    <row r="519" spans="3:4">
      <c r="C519" s="14"/>
      <c r="D519" s="14"/>
    </row>
    <row r="520" spans="3:4">
      <c r="C520" s="14"/>
      <c r="D520" s="14"/>
    </row>
    <row r="521" spans="3:4">
      <c r="C521" s="14"/>
      <c r="D521" s="14"/>
    </row>
    <row r="522" spans="3:4">
      <c r="C522" s="14"/>
      <c r="D522" s="14"/>
    </row>
    <row r="523" spans="3:4">
      <c r="C523" s="14"/>
      <c r="D523" s="14"/>
    </row>
    <row r="524" spans="3:4">
      <c r="C524" s="14"/>
      <c r="D524" s="14"/>
    </row>
    <row r="525" spans="3:4">
      <c r="C525" s="14"/>
      <c r="D525" s="14"/>
    </row>
    <row r="526" spans="3:4">
      <c r="C526" s="14"/>
      <c r="D526" s="14"/>
    </row>
    <row r="527" spans="3:4">
      <c r="C527" s="14"/>
      <c r="D527" s="14"/>
    </row>
    <row r="528" spans="3:4">
      <c r="C528" s="14"/>
      <c r="D528" s="14"/>
    </row>
    <row r="529" spans="3:4">
      <c r="C529" s="14"/>
      <c r="D529" s="14"/>
    </row>
    <row r="530" spans="3:4">
      <c r="C530" s="14"/>
      <c r="D530" s="14"/>
    </row>
    <row r="531" spans="3:4">
      <c r="C531" s="14"/>
      <c r="D531" s="14"/>
    </row>
    <row r="532" spans="3:4">
      <c r="C532" s="14"/>
      <c r="D532" s="14"/>
    </row>
    <row r="533" spans="3:4">
      <c r="C533" s="14"/>
      <c r="D533" s="14"/>
    </row>
    <row r="534" spans="3:4">
      <c r="C534" s="14"/>
      <c r="D534" s="14"/>
    </row>
    <row r="535" spans="3:4">
      <c r="C535" s="14"/>
      <c r="D535" s="14"/>
    </row>
    <row r="536" spans="3:4">
      <c r="C536" s="14"/>
      <c r="D536" s="14"/>
    </row>
    <row r="537" spans="3:4">
      <c r="C537" s="14"/>
      <c r="D537" s="14"/>
    </row>
    <row r="538" spans="3:4">
      <c r="C538" s="14"/>
      <c r="D538" s="14"/>
    </row>
    <row r="539" spans="3:4">
      <c r="C539" s="14"/>
      <c r="D539" s="14"/>
    </row>
    <row r="540" spans="3:4">
      <c r="C540" s="14"/>
      <c r="D540" s="14"/>
    </row>
    <row r="541" spans="3:4">
      <c r="C541" s="14"/>
      <c r="D541" s="14"/>
    </row>
    <row r="542" spans="3:4">
      <c r="C542" s="14"/>
      <c r="D542" s="14"/>
    </row>
    <row r="543" spans="3:4">
      <c r="C543" s="14"/>
      <c r="D543" s="14"/>
    </row>
    <row r="544" spans="3:4">
      <c r="C544" s="14"/>
      <c r="D544" s="14"/>
    </row>
    <row r="545" spans="3:4">
      <c r="C545" s="14"/>
      <c r="D545" s="14"/>
    </row>
    <row r="546" spans="3:4">
      <c r="C546" s="14"/>
      <c r="D546" s="14"/>
    </row>
    <row r="547" spans="3:4">
      <c r="C547" s="14"/>
      <c r="D547" s="14"/>
    </row>
    <row r="548" spans="3:4">
      <c r="C548" s="14"/>
      <c r="D548" s="14"/>
    </row>
    <row r="549" spans="3:4">
      <c r="C549" s="14"/>
      <c r="D549" s="14"/>
    </row>
    <row r="550" spans="3:4">
      <c r="C550" s="14"/>
      <c r="D550" s="14"/>
    </row>
    <row r="551" spans="3:4">
      <c r="C551" s="14"/>
      <c r="D551" s="14"/>
    </row>
    <row r="552" spans="3:4">
      <c r="C552" s="14"/>
      <c r="D552" s="14"/>
    </row>
    <row r="553" spans="3:4">
      <c r="C553" s="14"/>
      <c r="D553" s="14"/>
    </row>
    <row r="554" spans="3:4">
      <c r="C554" s="14"/>
      <c r="D554" s="14"/>
    </row>
    <row r="555" spans="3:4">
      <c r="C555" s="14"/>
      <c r="D555" s="14"/>
    </row>
    <row r="556" spans="3:4">
      <c r="C556" s="14"/>
      <c r="D556" s="14"/>
    </row>
    <row r="557" spans="3:4">
      <c r="C557" s="14"/>
      <c r="D557" s="14"/>
    </row>
    <row r="558" spans="3:4">
      <c r="C558" s="14"/>
      <c r="D558" s="14"/>
    </row>
    <row r="559" spans="3:4">
      <c r="C559" s="14"/>
      <c r="D559" s="14"/>
    </row>
    <row r="560" spans="3:4">
      <c r="C560" s="14"/>
      <c r="D560" s="14"/>
    </row>
    <row r="561" spans="3:4">
      <c r="C561" s="14"/>
      <c r="D561" s="14"/>
    </row>
    <row r="562" spans="3:4">
      <c r="C562" s="14"/>
      <c r="D562" s="14"/>
    </row>
    <row r="563" spans="3:4">
      <c r="C563" s="14"/>
      <c r="D563" s="14"/>
    </row>
    <row r="564" spans="3:4">
      <c r="C564" s="14"/>
      <c r="D564" s="14"/>
    </row>
    <row r="565" spans="3:4">
      <c r="C565" s="14"/>
      <c r="D565" s="14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4" customWidth="1"/>
    <col min="2" max="2" width="47.28515625" style="13" customWidth="1"/>
    <col min="3" max="4" width="10.7109375" style="13" customWidth="1"/>
    <col min="5" max="6" width="10.7109375" style="14" customWidth="1"/>
    <col min="7" max="7" width="14.7109375" style="14" customWidth="1"/>
    <col min="8" max="8" width="11.7109375" style="14" customWidth="1"/>
    <col min="9" max="9" width="14.7109375" style="14" customWidth="1"/>
    <col min="10" max="12" width="10.7109375" style="14" customWidth="1"/>
    <col min="13" max="13" width="7.5703125" style="14" customWidth="1"/>
    <col min="14" max="14" width="6.7109375" style="14" customWidth="1"/>
    <col min="15" max="15" width="7.7109375" style="14" customWidth="1"/>
    <col min="16" max="16" width="7.140625" style="14" customWidth="1"/>
    <col min="17" max="17" width="6" style="14" customWidth="1"/>
    <col min="18" max="18" width="7.85546875" style="14" customWidth="1"/>
    <col min="19" max="19" width="8.140625" style="14" customWidth="1"/>
    <col min="20" max="20" width="6.28515625" style="14" customWidth="1"/>
    <col min="21" max="21" width="8" style="14" customWidth="1"/>
    <col min="22" max="22" width="8.7109375" style="14" customWidth="1"/>
    <col min="23" max="23" width="10" style="14" customWidth="1"/>
    <col min="24" max="24" width="9.5703125" style="14" customWidth="1"/>
    <col min="25" max="25" width="6.140625" style="14" customWidth="1"/>
    <col min="26" max="27" width="5.7109375" style="14" customWidth="1"/>
    <col min="28" max="28" width="6.85546875" style="14" customWidth="1"/>
    <col min="29" max="29" width="6.42578125" style="14" customWidth="1"/>
    <col min="30" max="30" width="6.7109375" style="14" customWidth="1"/>
    <col min="31" max="31" width="7.28515625" style="14" customWidth="1"/>
    <col min="32" max="43" width="5.7109375" style="14" customWidth="1"/>
    <col min="44" max="16384" width="9.140625" style="14"/>
  </cols>
  <sheetData>
    <row r="1" spans="2:52">
      <c r="B1" s="2" t="s">
        <v>0</v>
      </c>
      <c r="C1" t="s">
        <v>195</v>
      </c>
    </row>
    <row r="2" spans="2:52">
      <c r="B2" s="2" t="s">
        <v>1</v>
      </c>
    </row>
    <row r="3" spans="2:52">
      <c r="B3" s="2" t="s">
        <v>2</v>
      </c>
      <c r="C3" t="s">
        <v>196</v>
      </c>
    </row>
    <row r="4" spans="2:52">
      <c r="B4" s="2" t="s">
        <v>3</v>
      </c>
    </row>
    <row r="6" spans="2:52" ht="26.25" customHeight="1">
      <c r="B6" s="111" t="s">
        <v>134</v>
      </c>
      <c r="C6" s="112"/>
      <c r="D6" s="112"/>
      <c r="E6" s="112"/>
      <c r="F6" s="112"/>
      <c r="G6" s="112"/>
      <c r="H6" s="112"/>
      <c r="I6" s="112"/>
      <c r="J6" s="112"/>
      <c r="K6" s="112"/>
      <c r="L6" s="113"/>
    </row>
    <row r="7" spans="2:52" ht="26.25" customHeight="1">
      <c r="B7" s="111" t="s">
        <v>140</v>
      </c>
      <c r="C7" s="112"/>
      <c r="D7" s="112"/>
      <c r="E7" s="112"/>
      <c r="F7" s="112"/>
      <c r="G7" s="112"/>
      <c r="H7" s="112"/>
      <c r="I7" s="112"/>
      <c r="J7" s="112"/>
      <c r="K7" s="112"/>
      <c r="L7" s="113"/>
    </row>
    <row r="8" spans="2:52" s="17" customFormat="1" ht="63">
      <c r="B8" s="4" t="s">
        <v>94</v>
      </c>
      <c r="C8" s="26" t="s">
        <v>47</v>
      </c>
      <c r="D8" s="26" t="s">
        <v>82</v>
      </c>
      <c r="E8" s="26" t="s">
        <v>51</v>
      </c>
      <c r="F8" s="26" t="s">
        <v>69</v>
      </c>
      <c r="G8" s="26" t="s">
        <v>185</v>
      </c>
      <c r="H8" s="26" t="s">
        <v>186</v>
      </c>
      <c r="I8" s="26" t="s">
        <v>5</v>
      </c>
      <c r="J8" s="26" t="s">
        <v>71</v>
      </c>
      <c r="K8" s="26" t="s">
        <v>55</v>
      </c>
      <c r="L8" s="34" t="s">
        <v>181</v>
      </c>
      <c r="M8" s="14"/>
      <c r="AZ8" s="14"/>
    </row>
    <row r="9" spans="2:52" s="17" customFormat="1" ht="21" customHeight="1">
      <c r="B9" s="18"/>
      <c r="C9" s="19"/>
      <c r="D9" s="19"/>
      <c r="E9" s="19"/>
      <c r="F9" s="19" t="s">
        <v>72</v>
      </c>
      <c r="G9" s="19" t="s">
        <v>182</v>
      </c>
      <c r="H9" s="19"/>
      <c r="I9" s="19" t="s">
        <v>6</v>
      </c>
      <c r="J9" s="29" t="s">
        <v>7</v>
      </c>
      <c r="K9" s="29" t="s">
        <v>7</v>
      </c>
      <c r="L9" s="30" t="s">
        <v>7</v>
      </c>
      <c r="AZ9" s="14"/>
    </row>
    <row r="10" spans="2:52" s="21" customFormat="1" ht="18" customHeight="1">
      <c r="B10" s="20"/>
      <c r="C10" s="6" t="s">
        <v>8</v>
      </c>
      <c r="D10" s="6" t="s">
        <v>9</v>
      </c>
      <c r="E10" s="6" t="s">
        <v>57</v>
      </c>
      <c r="F10" s="6" t="s">
        <v>58</v>
      </c>
      <c r="G10" s="6" t="s">
        <v>59</v>
      </c>
      <c r="H10" s="6" t="s">
        <v>60</v>
      </c>
      <c r="I10" s="6" t="s">
        <v>61</v>
      </c>
      <c r="J10" s="6" t="s">
        <v>62</v>
      </c>
      <c r="K10" s="32" t="s">
        <v>63</v>
      </c>
      <c r="L10" s="32" t="s">
        <v>64</v>
      </c>
      <c r="AZ10" s="14"/>
    </row>
    <row r="11" spans="2:52" s="21" customFormat="1" ht="18" customHeight="1">
      <c r="B11" s="22" t="s">
        <v>97</v>
      </c>
      <c r="C11" s="6"/>
      <c r="D11" s="6"/>
      <c r="E11" s="6"/>
      <c r="F11" s="6"/>
      <c r="G11" s="73">
        <v>0</v>
      </c>
      <c r="H11" s="6"/>
      <c r="I11" s="73">
        <v>0</v>
      </c>
      <c r="J11" s="6"/>
      <c r="K11" s="74">
        <v>0</v>
      </c>
      <c r="L11" s="74">
        <v>0</v>
      </c>
      <c r="AZ11" s="14"/>
    </row>
    <row r="12" spans="2:52">
      <c r="B12" s="77" t="s">
        <v>203</v>
      </c>
      <c r="C12" s="14"/>
      <c r="D12" s="14"/>
      <c r="G12" s="79">
        <v>0</v>
      </c>
      <c r="I12" s="79">
        <v>0</v>
      </c>
      <c r="K12" s="78">
        <v>0</v>
      </c>
      <c r="L12" s="78">
        <v>0</v>
      </c>
    </row>
    <row r="13" spans="2:52">
      <c r="B13" s="77" t="s">
        <v>3216</v>
      </c>
      <c r="C13" s="14"/>
      <c r="D13" s="14"/>
      <c r="G13" s="79">
        <v>0</v>
      </c>
      <c r="I13" s="79">
        <v>0</v>
      </c>
      <c r="K13" s="78">
        <v>0</v>
      </c>
      <c r="L13" s="78">
        <v>0</v>
      </c>
    </row>
    <row r="14" spans="2:52">
      <c r="B14" t="s">
        <v>249</v>
      </c>
      <c r="C14" t="s">
        <v>249</v>
      </c>
      <c r="D14" t="s">
        <v>249</v>
      </c>
      <c r="E14" t="s">
        <v>249</v>
      </c>
      <c r="G14" s="75">
        <v>0</v>
      </c>
      <c r="H14" s="75">
        <v>0</v>
      </c>
      <c r="I14" s="75">
        <v>0</v>
      </c>
      <c r="J14" s="76">
        <v>0</v>
      </c>
      <c r="K14" s="76">
        <v>0</v>
      </c>
      <c r="L14" s="76">
        <v>0</v>
      </c>
    </row>
    <row r="15" spans="2:52">
      <c r="B15" s="77" t="s">
        <v>3217</v>
      </c>
      <c r="C15" s="14"/>
      <c r="D15" s="14"/>
      <c r="G15" s="79">
        <v>0</v>
      </c>
      <c r="I15" s="79">
        <v>0</v>
      </c>
      <c r="K15" s="78">
        <v>0</v>
      </c>
      <c r="L15" s="78">
        <v>0</v>
      </c>
    </row>
    <row r="16" spans="2:52">
      <c r="B16" t="s">
        <v>249</v>
      </c>
      <c r="C16" t="s">
        <v>249</v>
      </c>
      <c r="D16" t="s">
        <v>249</v>
      </c>
      <c r="E16" t="s">
        <v>249</v>
      </c>
      <c r="G16" s="75">
        <v>0</v>
      </c>
      <c r="H16" s="75">
        <v>0</v>
      </c>
      <c r="I16" s="75">
        <v>0</v>
      </c>
      <c r="J16" s="76">
        <v>0</v>
      </c>
      <c r="K16" s="76">
        <v>0</v>
      </c>
      <c r="L16" s="76">
        <v>0</v>
      </c>
    </row>
    <row r="17" spans="2:12">
      <c r="B17" s="77" t="s">
        <v>3619</v>
      </c>
      <c r="C17" s="14"/>
      <c r="D17" s="14"/>
      <c r="G17" s="79">
        <v>0</v>
      </c>
      <c r="I17" s="79">
        <v>0</v>
      </c>
      <c r="K17" s="78">
        <v>0</v>
      </c>
      <c r="L17" s="78">
        <v>0</v>
      </c>
    </row>
    <row r="18" spans="2:12">
      <c r="B18" t="s">
        <v>249</v>
      </c>
      <c r="C18" t="s">
        <v>249</v>
      </c>
      <c r="D18" t="s">
        <v>249</v>
      </c>
      <c r="E18" t="s">
        <v>249</v>
      </c>
      <c r="G18" s="75">
        <v>0</v>
      </c>
      <c r="H18" s="75">
        <v>0</v>
      </c>
      <c r="I18" s="75">
        <v>0</v>
      </c>
      <c r="J18" s="76">
        <v>0</v>
      </c>
      <c r="K18" s="76">
        <v>0</v>
      </c>
      <c r="L18" s="76">
        <v>0</v>
      </c>
    </row>
    <row r="19" spans="2:12">
      <c r="B19" s="77" t="s">
        <v>3218</v>
      </c>
      <c r="C19" s="14"/>
      <c r="D19" s="14"/>
      <c r="G19" s="79">
        <v>0</v>
      </c>
      <c r="I19" s="79">
        <v>0</v>
      </c>
      <c r="K19" s="78">
        <v>0</v>
      </c>
      <c r="L19" s="78">
        <v>0</v>
      </c>
    </row>
    <row r="20" spans="2:12">
      <c r="B20" t="s">
        <v>249</v>
      </c>
      <c r="C20" t="s">
        <v>249</v>
      </c>
      <c r="D20" t="s">
        <v>249</v>
      </c>
      <c r="E20" t="s">
        <v>249</v>
      </c>
      <c r="G20" s="75">
        <v>0</v>
      </c>
      <c r="H20" s="75">
        <v>0</v>
      </c>
      <c r="I20" s="75">
        <v>0</v>
      </c>
      <c r="J20" s="76">
        <v>0</v>
      </c>
      <c r="K20" s="76">
        <v>0</v>
      </c>
      <c r="L20" s="76">
        <v>0</v>
      </c>
    </row>
    <row r="21" spans="2:12">
      <c r="B21" s="77" t="s">
        <v>1806</v>
      </c>
      <c r="C21" s="14"/>
      <c r="D21" s="14"/>
      <c r="G21" s="79">
        <v>0</v>
      </c>
      <c r="I21" s="79">
        <v>0</v>
      </c>
      <c r="K21" s="78">
        <v>0</v>
      </c>
      <c r="L21" s="78">
        <v>0</v>
      </c>
    </row>
    <row r="22" spans="2:12">
      <c r="B22" t="s">
        <v>249</v>
      </c>
      <c r="C22" t="s">
        <v>249</v>
      </c>
      <c r="D22" t="s">
        <v>249</v>
      </c>
      <c r="E22" t="s">
        <v>249</v>
      </c>
      <c r="G22" s="75">
        <v>0</v>
      </c>
      <c r="H22" s="75">
        <v>0</v>
      </c>
      <c r="I22" s="75">
        <v>0</v>
      </c>
      <c r="J22" s="76">
        <v>0</v>
      </c>
      <c r="K22" s="76">
        <v>0</v>
      </c>
      <c r="L22" s="76">
        <v>0</v>
      </c>
    </row>
    <row r="23" spans="2:12">
      <c r="B23" s="77" t="s">
        <v>254</v>
      </c>
      <c r="C23" s="14"/>
      <c r="D23" s="14"/>
      <c r="G23" s="79">
        <v>0</v>
      </c>
      <c r="I23" s="79">
        <v>0</v>
      </c>
      <c r="K23" s="78">
        <v>0</v>
      </c>
      <c r="L23" s="78">
        <v>0</v>
      </c>
    </row>
    <row r="24" spans="2:12">
      <c r="B24" s="77" t="s">
        <v>3216</v>
      </c>
      <c r="C24" s="14"/>
      <c r="D24" s="14"/>
      <c r="G24" s="79">
        <v>0</v>
      </c>
      <c r="I24" s="79">
        <v>0</v>
      </c>
      <c r="K24" s="78">
        <v>0</v>
      </c>
      <c r="L24" s="78">
        <v>0</v>
      </c>
    </row>
    <row r="25" spans="2:12">
      <c r="B25" t="s">
        <v>249</v>
      </c>
      <c r="C25" t="s">
        <v>249</v>
      </c>
      <c r="D25" t="s">
        <v>249</v>
      </c>
      <c r="E25" t="s">
        <v>249</v>
      </c>
      <c r="G25" s="75">
        <v>0</v>
      </c>
      <c r="H25" s="75">
        <v>0</v>
      </c>
      <c r="I25" s="75">
        <v>0</v>
      </c>
      <c r="J25" s="76">
        <v>0</v>
      </c>
      <c r="K25" s="76">
        <v>0</v>
      </c>
      <c r="L25" s="76">
        <v>0</v>
      </c>
    </row>
    <row r="26" spans="2:12">
      <c r="B26" s="77" t="s">
        <v>3233</v>
      </c>
      <c r="C26" s="14"/>
      <c r="D26" s="14"/>
      <c r="G26" s="79">
        <v>0</v>
      </c>
      <c r="I26" s="79">
        <v>0</v>
      </c>
      <c r="K26" s="78">
        <v>0</v>
      </c>
      <c r="L26" s="78">
        <v>0</v>
      </c>
    </row>
    <row r="27" spans="2:12">
      <c r="B27" t="s">
        <v>249</v>
      </c>
      <c r="C27" t="s">
        <v>249</v>
      </c>
      <c r="D27" t="s">
        <v>249</v>
      </c>
      <c r="E27" t="s">
        <v>249</v>
      </c>
      <c r="G27" s="75">
        <v>0</v>
      </c>
      <c r="H27" s="75">
        <v>0</v>
      </c>
      <c r="I27" s="75">
        <v>0</v>
      </c>
      <c r="J27" s="76">
        <v>0</v>
      </c>
      <c r="K27" s="76">
        <v>0</v>
      </c>
      <c r="L27" s="76">
        <v>0</v>
      </c>
    </row>
    <row r="28" spans="2:12">
      <c r="B28" s="77" t="s">
        <v>3218</v>
      </c>
      <c r="C28" s="14"/>
      <c r="D28" s="14"/>
      <c r="G28" s="79">
        <v>0</v>
      </c>
      <c r="I28" s="79">
        <v>0</v>
      </c>
      <c r="K28" s="78">
        <v>0</v>
      </c>
      <c r="L28" s="78">
        <v>0</v>
      </c>
    </row>
    <row r="29" spans="2:12">
      <c r="B29" t="s">
        <v>249</v>
      </c>
      <c r="C29" t="s">
        <v>249</v>
      </c>
      <c r="D29" t="s">
        <v>249</v>
      </c>
      <c r="E29" t="s">
        <v>249</v>
      </c>
      <c r="G29" s="75">
        <v>0</v>
      </c>
      <c r="H29" s="75">
        <v>0</v>
      </c>
      <c r="I29" s="75">
        <v>0</v>
      </c>
      <c r="J29" s="76">
        <v>0</v>
      </c>
      <c r="K29" s="76">
        <v>0</v>
      </c>
      <c r="L29" s="76">
        <v>0</v>
      </c>
    </row>
    <row r="30" spans="2:12">
      <c r="B30" s="77" t="s">
        <v>3234</v>
      </c>
      <c r="C30" s="14"/>
      <c r="D30" s="14"/>
      <c r="G30" s="79">
        <v>0</v>
      </c>
      <c r="I30" s="79">
        <v>0</v>
      </c>
      <c r="K30" s="78">
        <v>0</v>
      </c>
      <c r="L30" s="78">
        <v>0</v>
      </c>
    </row>
    <row r="31" spans="2:12">
      <c r="B31" t="s">
        <v>249</v>
      </c>
      <c r="C31" t="s">
        <v>249</v>
      </c>
      <c r="D31" t="s">
        <v>249</v>
      </c>
      <c r="E31" t="s">
        <v>249</v>
      </c>
      <c r="G31" s="75">
        <v>0</v>
      </c>
      <c r="H31" s="75">
        <v>0</v>
      </c>
      <c r="I31" s="75">
        <v>0</v>
      </c>
      <c r="J31" s="76">
        <v>0</v>
      </c>
      <c r="K31" s="76">
        <v>0</v>
      </c>
      <c r="L31" s="76">
        <v>0</v>
      </c>
    </row>
    <row r="32" spans="2:12">
      <c r="B32" s="77" t="s">
        <v>1806</v>
      </c>
      <c r="C32" s="14"/>
      <c r="D32" s="14"/>
      <c r="G32" s="79">
        <v>0</v>
      </c>
      <c r="I32" s="79">
        <v>0</v>
      </c>
      <c r="K32" s="78">
        <v>0</v>
      </c>
      <c r="L32" s="78">
        <v>0</v>
      </c>
    </row>
    <row r="33" spans="2:12">
      <c r="B33" t="s">
        <v>249</v>
      </c>
      <c r="C33" t="s">
        <v>249</v>
      </c>
      <c r="D33" t="s">
        <v>249</v>
      </c>
      <c r="E33" t="s">
        <v>249</v>
      </c>
      <c r="G33" s="75">
        <v>0</v>
      </c>
      <c r="H33" s="75">
        <v>0</v>
      </c>
      <c r="I33" s="75">
        <v>0</v>
      </c>
      <c r="J33" s="76">
        <v>0</v>
      </c>
      <c r="K33" s="76">
        <v>0</v>
      </c>
      <c r="L33" s="76">
        <v>0</v>
      </c>
    </row>
    <row r="34" spans="2:12">
      <c r="B34" t="s">
        <v>256</v>
      </c>
      <c r="C34" s="14"/>
      <c r="D34" s="14"/>
    </row>
    <row r="35" spans="2:12">
      <c r="B35" t="s">
        <v>383</v>
      </c>
      <c r="C35" s="14"/>
      <c r="D35" s="14"/>
    </row>
    <row r="36" spans="2:12">
      <c r="B36" t="s">
        <v>384</v>
      </c>
      <c r="C36" s="14"/>
      <c r="D36" s="14"/>
    </row>
    <row r="37" spans="2:12">
      <c r="B37" t="s">
        <v>385</v>
      </c>
      <c r="C37" s="14"/>
      <c r="D37" s="14"/>
    </row>
    <row r="38" spans="2:12">
      <c r="C38" s="14"/>
      <c r="D38" s="14"/>
    </row>
    <row r="39" spans="2:12">
      <c r="C39" s="14"/>
      <c r="D39" s="14"/>
    </row>
    <row r="40" spans="2:12">
      <c r="C40" s="14"/>
      <c r="D40" s="14"/>
    </row>
    <row r="41" spans="2:12">
      <c r="C41" s="14"/>
      <c r="D41" s="14"/>
    </row>
    <row r="42" spans="2:12">
      <c r="C42" s="14"/>
      <c r="D42" s="14"/>
    </row>
    <row r="43" spans="2:12">
      <c r="C43" s="14"/>
      <c r="D43" s="14"/>
    </row>
    <row r="44" spans="2:12">
      <c r="C44" s="14"/>
      <c r="D44" s="14"/>
    </row>
    <row r="45" spans="2:12">
      <c r="C45" s="14"/>
      <c r="D45" s="14"/>
    </row>
    <row r="46" spans="2:12">
      <c r="C46" s="14"/>
      <c r="D46" s="14"/>
    </row>
    <row r="47" spans="2:12">
      <c r="C47" s="14"/>
      <c r="D47" s="14"/>
    </row>
    <row r="48" spans="2:12">
      <c r="C48" s="14"/>
      <c r="D48" s="14"/>
    </row>
    <row r="49" spans="3:4">
      <c r="C49" s="14"/>
      <c r="D49" s="14"/>
    </row>
    <row r="50" spans="3:4">
      <c r="C50" s="14"/>
      <c r="D50" s="14"/>
    </row>
    <row r="51" spans="3:4">
      <c r="C51" s="14"/>
      <c r="D51" s="14"/>
    </row>
    <row r="52" spans="3:4">
      <c r="C52" s="14"/>
      <c r="D52" s="14"/>
    </row>
    <row r="53" spans="3:4">
      <c r="C53" s="14"/>
      <c r="D53" s="14"/>
    </row>
    <row r="54" spans="3:4">
      <c r="C54" s="14"/>
      <c r="D54" s="14"/>
    </row>
    <row r="55" spans="3:4">
      <c r="C55" s="14"/>
      <c r="D55" s="14"/>
    </row>
    <row r="56" spans="3:4">
      <c r="C56" s="14"/>
      <c r="D56" s="14"/>
    </row>
    <row r="57" spans="3:4">
      <c r="C57" s="14"/>
      <c r="D57" s="14"/>
    </row>
    <row r="58" spans="3:4">
      <c r="C58" s="14"/>
      <c r="D58" s="14"/>
    </row>
    <row r="59" spans="3:4">
      <c r="C59" s="14"/>
      <c r="D59" s="14"/>
    </row>
    <row r="60" spans="3:4">
      <c r="C60" s="14"/>
      <c r="D60" s="14"/>
    </row>
    <row r="61" spans="3:4">
      <c r="C61" s="14"/>
      <c r="D61" s="14"/>
    </row>
    <row r="62" spans="3:4">
      <c r="C62" s="14"/>
      <c r="D62" s="14"/>
    </row>
    <row r="63" spans="3:4">
      <c r="C63" s="14"/>
      <c r="D63" s="14"/>
    </row>
    <row r="64" spans="3:4">
      <c r="C64" s="14"/>
      <c r="D64" s="14"/>
    </row>
    <row r="65" spans="3:4">
      <c r="C65" s="14"/>
      <c r="D65" s="14"/>
    </row>
    <row r="66" spans="3:4">
      <c r="C66" s="14"/>
      <c r="D66" s="14"/>
    </row>
    <row r="67" spans="3:4">
      <c r="C67" s="14"/>
      <c r="D67" s="14"/>
    </row>
    <row r="68" spans="3:4">
      <c r="C68" s="14"/>
      <c r="D68" s="14"/>
    </row>
    <row r="69" spans="3:4">
      <c r="C69" s="14"/>
      <c r="D69" s="14"/>
    </row>
    <row r="70" spans="3:4">
      <c r="C70" s="14"/>
      <c r="D70" s="14"/>
    </row>
    <row r="71" spans="3:4">
      <c r="C71" s="14"/>
      <c r="D71" s="14"/>
    </row>
    <row r="72" spans="3:4">
      <c r="C72" s="14"/>
      <c r="D72" s="14"/>
    </row>
    <row r="73" spans="3:4">
      <c r="C73" s="14"/>
      <c r="D73" s="14"/>
    </row>
    <row r="74" spans="3:4">
      <c r="C74" s="14"/>
      <c r="D74" s="14"/>
    </row>
    <row r="75" spans="3:4">
      <c r="C75" s="14"/>
      <c r="D75" s="14"/>
    </row>
    <row r="76" spans="3:4">
      <c r="C76" s="14"/>
      <c r="D76" s="14"/>
    </row>
    <row r="77" spans="3:4">
      <c r="C77" s="14"/>
      <c r="D77" s="14"/>
    </row>
    <row r="78" spans="3:4">
      <c r="C78" s="14"/>
      <c r="D78" s="14"/>
    </row>
    <row r="79" spans="3:4">
      <c r="C79" s="14"/>
      <c r="D79" s="14"/>
    </row>
    <row r="80" spans="3:4">
      <c r="C80" s="14"/>
      <c r="D80" s="14"/>
    </row>
    <row r="81" spans="3:4">
      <c r="C81" s="14"/>
      <c r="D81" s="14"/>
    </row>
    <row r="82" spans="3:4">
      <c r="C82" s="14"/>
      <c r="D82" s="14"/>
    </row>
    <row r="83" spans="3:4">
      <c r="C83" s="14"/>
      <c r="D83" s="14"/>
    </row>
    <row r="84" spans="3:4">
      <c r="C84" s="14"/>
      <c r="D84" s="14"/>
    </row>
    <row r="85" spans="3:4">
      <c r="C85" s="14"/>
      <c r="D85" s="14"/>
    </row>
    <row r="86" spans="3:4">
      <c r="C86" s="14"/>
      <c r="D86" s="14"/>
    </row>
    <row r="87" spans="3:4">
      <c r="C87" s="14"/>
      <c r="D87" s="14"/>
    </row>
    <row r="88" spans="3:4">
      <c r="C88" s="14"/>
      <c r="D88" s="14"/>
    </row>
    <row r="89" spans="3:4">
      <c r="C89" s="14"/>
      <c r="D89" s="14"/>
    </row>
    <row r="90" spans="3:4">
      <c r="C90" s="14"/>
      <c r="D90" s="14"/>
    </row>
    <row r="91" spans="3:4">
      <c r="C91" s="14"/>
      <c r="D91" s="14"/>
    </row>
    <row r="92" spans="3:4">
      <c r="C92" s="14"/>
      <c r="D92" s="14"/>
    </row>
    <row r="93" spans="3:4">
      <c r="C93" s="14"/>
      <c r="D93" s="14"/>
    </row>
    <row r="94" spans="3:4">
      <c r="C94" s="14"/>
      <c r="D94" s="14"/>
    </row>
    <row r="95" spans="3:4">
      <c r="C95" s="14"/>
      <c r="D95" s="14"/>
    </row>
    <row r="96" spans="3:4">
      <c r="C96" s="14"/>
      <c r="D96" s="14"/>
    </row>
    <row r="97" spans="3:4">
      <c r="C97" s="14"/>
      <c r="D97" s="14"/>
    </row>
    <row r="98" spans="3:4">
      <c r="C98" s="14"/>
      <c r="D98" s="14"/>
    </row>
    <row r="99" spans="3:4">
      <c r="C99" s="14"/>
      <c r="D99" s="14"/>
    </row>
    <row r="100" spans="3:4">
      <c r="C100" s="14"/>
      <c r="D100" s="14"/>
    </row>
    <row r="101" spans="3:4">
      <c r="C101" s="14"/>
      <c r="D101" s="14"/>
    </row>
    <row r="102" spans="3:4">
      <c r="C102" s="14"/>
      <c r="D102" s="14"/>
    </row>
    <row r="103" spans="3:4">
      <c r="C103" s="14"/>
      <c r="D103" s="14"/>
    </row>
    <row r="104" spans="3:4">
      <c r="C104" s="14"/>
      <c r="D104" s="14"/>
    </row>
    <row r="105" spans="3:4">
      <c r="C105" s="14"/>
      <c r="D105" s="14"/>
    </row>
    <row r="106" spans="3:4">
      <c r="C106" s="14"/>
      <c r="D106" s="14"/>
    </row>
    <row r="107" spans="3:4">
      <c r="C107" s="14"/>
      <c r="D107" s="14"/>
    </row>
    <row r="108" spans="3:4">
      <c r="C108" s="14"/>
      <c r="D108" s="14"/>
    </row>
    <row r="109" spans="3:4">
      <c r="C109" s="14"/>
      <c r="D109" s="14"/>
    </row>
    <row r="110" spans="3:4">
      <c r="C110" s="14"/>
      <c r="D110" s="14"/>
    </row>
    <row r="111" spans="3:4">
      <c r="C111" s="14"/>
      <c r="D111" s="14"/>
    </row>
    <row r="112" spans="3:4">
      <c r="C112" s="14"/>
      <c r="D112" s="14"/>
    </row>
    <row r="113" spans="3:4">
      <c r="C113" s="14"/>
      <c r="D113" s="14"/>
    </row>
    <row r="114" spans="3:4">
      <c r="C114" s="14"/>
      <c r="D114" s="14"/>
    </row>
    <row r="115" spans="3:4">
      <c r="C115" s="14"/>
      <c r="D115" s="14"/>
    </row>
    <row r="116" spans="3:4">
      <c r="C116" s="14"/>
      <c r="D116" s="14"/>
    </row>
    <row r="117" spans="3:4">
      <c r="C117" s="14"/>
      <c r="D117" s="14"/>
    </row>
    <row r="118" spans="3:4">
      <c r="C118" s="14"/>
      <c r="D118" s="14"/>
    </row>
    <row r="119" spans="3:4">
      <c r="C119" s="14"/>
      <c r="D119" s="14"/>
    </row>
    <row r="120" spans="3:4">
      <c r="C120" s="14"/>
      <c r="D120" s="14"/>
    </row>
    <row r="121" spans="3:4">
      <c r="C121" s="14"/>
      <c r="D121" s="14"/>
    </row>
    <row r="122" spans="3:4">
      <c r="C122" s="14"/>
      <c r="D122" s="14"/>
    </row>
    <row r="123" spans="3:4">
      <c r="C123" s="14"/>
      <c r="D123" s="14"/>
    </row>
    <row r="124" spans="3:4">
      <c r="C124" s="14"/>
      <c r="D124" s="14"/>
    </row>
    <row r="125" spans="3:4">
      <c r="C125" s="14"/>
      <c r="D125" s="14"/>
    </row>
    <row r="126" spans="3:4">
      <c r="C126" s="14"/>
      <c r="D126" s="14"/>
    </row>
    <row r="127" spans="3:4">
      <c r="C127" s="14"/>
      <c r="D127" s="14"/>
    </row>
    <row r="128" spans="3:4">
      <c r="C128" s="14"/>
      <c r="D128" s="14"/>
    </row>
    <row r="129" spans="3:4">
      <c r="C129" s="14"/>
      <c r="D129" s="14"/>
    </row>
    <row r="130" spans="3:4">
      <c r="C130" s="14"/>
      <c r="D130" s="14"/>
    </row>
    <row r="131" spans="3:4">
      <c r="C131" s="14"/>
      <c r="D131" s="14"/>
    </row>
    <row r="132" spans="3:4">
      <c r="C132" s="14"/>
      <c r="D132" s="14"/>
    </row>
    <row r="133" spans="3:4">
      <c r="C133" s="14"/>
      <c r="D133" s="14"/>
    </row>
    <row r="134" spans="3:4">
      <c r="C134" s="14"/>
      <c r="D134" s="14"/>
    </row>
    <row r="135" spans="3:4">
      <c r="C135" s="14"/>
      <c r="D135" s="14"/>
    </row>
    <row r="136" spans="3:4">
      <c r="C136" s="14"/>
      <c r="D136" s="14"/>
    </row>
    <row r="137" spans="3:4">
      <c r="C137" s="14"/>
      <c r="D137" s="14"/>
    </row>
    <row r="138" spans="3:4">
      <c r="C138" s="14"/>
      <c r="D138" s="14"/>
    </row>
    <row r="139" spans="3:4">
      <c r="C139" s="14"/>
      <c r="D139" s="14"/>
    </row>
    <row r="140" spans="3:4">
      <c r="C140" s="14"/>
      <c r="D140" s="14"/>
    </row>
    <row r="141" spans="3:4">
      <c r="C141" s="14"/>
      <c r="D141" s="14"/>
    </row>
    <row r="142" spans="3:4">
      <c r="C142" s="14"/>
      <c r="D142" s="14"/>
    </row>
    <row r="143" spans="3:4">
      <c r="C143" s="14"/>
      <c r="D143" s="14"/>
    </row>
    <row r="144" spans="3:4">
      <c r="C144" s="14"/>
      <c r="D144" s="14"/>
    </row>
    <row r="145" spans="3:4">
      <c r="C145" s="14"/>
      <c r="D145" s="14"/>
    </row>
    <row r="146" spans="3:4">
      <c r="C146" s="14"/>
      <c r="D146" s="14"/>
    </row>
    <row r="147" spans="3:4">
      <c r="C147" s="14"/>
      <c r="D147" s="14"/>
    </row>
    <row r="148" spans="3:4">
      <c r="C148" s="14"/>
      <c r="D148" s="14"/>
    </row>
    <row r="149" spans="3:4">
      <c r="C149" s="14"/>
      <c r="D149" s="14"/>
    </row>
    <row r="150" spans="3:4">
      <c r="C150" s="14"/>
      <c r="D150" s="14"/>
    </row>
    <row r="151" spans="3:4">
      <c r="C151" s="14"/>
      <c r="D151" s="14"/>
    </row>
    <row r="152" spans="3:4">
      <c r="C152" s="14"/>
      <c r="D152" s="14"/>
    </row>
    <row r="153" spans="3:4">
      <c r="C153" s="14"/>
      <c r="D153" s="14"/>
    </row>
    <row r="154" spans="3:4">
      <c r="C154" s="14"/>
      <c r="D154" s="14"/>
    </row>
    <row r="155" spans="3:4">
      <c r="C155" s="14"/>
      <c r="D155" s="14"/>
    </row>
    <row r="156" spans="3:4">
      <c r="C156" s="14"/>
      <c r="D156" s="14"/>
    </row>
    <row r="157" spans="3:4">
      <c r="C157" s="14"/>
      <c r="D157" s="14"/>
    </row>
    <row r="158" spans="3:4">
      <c r="C158" s="14"/>
      <c r="D158" s="14"/>
    </row>
    <row r="159" spans="3:4">
      <c r="C159" s="14"/>
      <c r="D159" s="14"/>
    </row>
    <row r="160" spans="3:4">
      <c r="C160" s="14"/>
      <c r="D160" s="14"/>
    </row>
    <row r="161" spans="3:4">
      <c r="C161" s="14"/>
      <c r="D161" s="14"/>
    </row>
    <row r="162" spans="3:4">
      <c r="C162" s="14"/>
      <c r="D162" s="14"/>
    </row>
    <row r="163" spans="3:4">
      <c r="C163" s="14"/>
      <c r="D163" s="14"/>
    </row>
    <row r="164" spans="3:4">
      <c r="C164" s="14"/>
      <c r="D164" s="14"/>
    </row>
    <row r="165" spans="3:4">
      <c r="C165" s="14"/>
      <c r="D165" s="14"/>
    </row>
    <row r="166" spans="3:4">
      <c r="C166" s="14"/>
      <c r="D166" s="14"/>
    </row>
    <row r="167" spans="3:4">
      <c r="C167" s="14"/>
      <c r="D167" s="14"/>
    </row>
    <row r="168" spans="3:4">
      <c r="C168" s="14"/>
      <c r="D168" s="14"/>
    </row>
    <row r="169" spans="3:4">
      <c r="C169" s="14"/>
      <c r="D169" s="14"/>
    </row>
    <row r="170" spans="3:4">
      <c r="C170" s="14"/>
      <c r="D170" s="14"/>
    </row>
    <row r="171" spans="3:4">
      <c r="C171" s="14"/>
      <c r="D171" s="14"/>
    </row>
    <row r="172" spans="3:4">
      <c r="C172" s="14"/>
      <c r="D172" s="14"/>
    </row>
    <row r="173" spans="3:4">
      <c r="C173" s="14"/>
      <c r="D173" s="14"/>
    </row>
    <row r="174" spans="3:4">
      <c r="C174" s="14"/>
      <c r="D174" s="14"/>
    </row>
    <row r="175" spans="3:4">
      <c r="C175" s="14"/>
      <c r="D175" s="14"/>
    </row>
    <row r="176" spans="3:4">
      <c r="C176" s="14"/>
      <c r="D176" s="14"/>
    </row>
    <row r="177" spans="3:4">
      <c r="C177" s="14"/>
      <c r="D177" s="14"/>
    </row>
    <row r="178" spans="3:4">
      <c r="C178" s="14"/>
      <c r="D178" s="14"/>
    </row>
    <row r="179" spans="3:4">
      <c r="C179" s="14"/>
      <c r="D179" s="14"/>
    </row>
    <row r="180" spans="3:4">
      <c r="C180" s="14"/>
      <c r="D180" s="14"/>
    </row>
    <row r="181" spans="3:4">
      <c r="C181" s="14"/>
      <c r="D181" s="14"/>
    </row>
    <row r="182" spans="3:4">
      <c r="C182" s="14"/>
      <c r="D182" s="14"/>
    </row>
    <row r="183" spans="3:4">
      <c r="C183" s="14"/>
      <c r="D183" s="14"/>
    </row>
    <row r="184" spans="3:4">
      <c r="C184" s="14"/>
      <c r="D184" s="14"/>
    </row>
    <row r="185" spans="3:4">
      <c r="C185" s="14"/>
      <c r="D185" s="14"/>
    </row>
    <row r="186" spans="3:4">
      <c r="C186" s="14"/>
      <c r="D186" s="14"/>
    </row>
    <row r="187" spans="3:4">
      <c r="C187" s="14"/>
      <c r="D187" s="14"/>
    </row>
    <row r="188" spans="3:4">
      <c r="C188" s="14"/>
      <c r="D188" s="14"/>
    </row>
    <row r="189" spans="3:4">
      <c r="C189" s="14"/>
      <c r="D189" s="14"/>
    </row>
    <row r="190" spans="3:4">
      <c r="C190" s="14"/>
      <c r="D190" s="14"/>
    </row>
    <row r="191" spans="3:4">
      <c r="C191" s="14"/>
      <c r="D191" s="14"/>
    </row>
    <row r="192" spans="3:4">
      <c r="C192" s="14"/>
      <c r="D192" s="14"/>
    </row>
    <row r="193" spans="3:4">
      <c r="C193" s="14"/>
      <c r="D193" s="14"/>
    </row>
    <row r="194" spans="3:4">
      <c r="C194" s="14"/>
      <c r="D194" s="14"/>
    </row>
    <row r="195" spans="3:4">
      <c r="C195" s="14"/>
      <c r="D195" s="14"/>
    </row>
    <row r="196" spans="3:4">
      <c r="C196" s="14"/>
      <c r="D196" s="14"/>
    </row>
    <row r="197" spans="3:4">
      <c r="C197" s="14"/>
      <c r="D197" s="14"/>
    </row>
    <row r="198" spans="3:4">
      <c r="C198" s="14"/>
      <c r="D198" s="14"/>
    </row>
    <row r="199" spans="3:4">
      <c r="C199" s="14"/>
      <c r="D199" s="14"/>
    </row>
    <row r="200" spans="3:4">
      <c r="C200" s="14"/>
      <c r="D200" s="14"/>
    </row>
    <row r="201" spans="3:4">
      <c r="C201" s="14"/>
      <c r="D201" s="14"/>
    </row>
    <row r="202" spans="3:4">
      <c r="C202" s="14"/>
      <c r="D202" s="14"/>
    </row>
    <row r="203" spans="3:4">
      <c r="C203" s="14"/>
      <c r="D203" s="14"/>
    </row>
    <row r="204" spans="3:4">
      <c r="C204" s="14"/>
      <c r="D204" s="14"/>
    </row>
    <row r="205" spans="3:4">
      <c r="C205" s="14"/>
      <c r="D205" s="14"/>
    </row>
    <row r="206" spans="3:4">
      <c r="C206" s="14"/>
      <c r="D206" s="14"/>
    </row>
    <row r="207" spans="3:4">
      <c r="C207" s="14"/>
      <c r="D207" s="14"/>
    </row>
    <row r="208" spans="3:4">
      <c r="C208" s="14"/>
      <c r="D208" s="14"/>
    </row>
    <row r="209" spans="3:4">
      <c r="C209" s="14"/>
      <c r="D209" s="14"/>
    </row>
    <row r="210" spans="3:4">
      <c r="C210" s="14"/>
      <c r="D210" s="14"/>
    </row>
    <row r="211" spans="3:4">
      <c r="C211" s="14"/>
      <c r="D211" s="14"/>
    </row>
    <row r="212" spans="3:4">
      <c r="C212" s="14"/>
      <c r="D212" s="14"/>
    </row>
    <row r="213" spans="3:4">
      <c r="C213" s="14"/>
      <c r="D213" s="14"/>
    </row>
    <row r="214" spans="3:4">
      <c r="C214" s="14"/>
      <c r="D214" s="14"/>
    </row>
    <row r="215" spans="3:4">
      <c r="C215" s="14"/>
      <c r="D215" s="14"/>
    </row>
    <row r="216" spans="3:4">
      <c r="C216" s="14"/>
      <c r="D216" s="14"/>
    </row>
    <row r="217" spans="3:4">
      <c r="C217" s="14"/>
      <c r="D217" s="14"/>
    </row>
    <row r="218" spans="3:4">
      <c r="C218" s="14"/>
      <c r="D218" s="14"/>
    </row>
    <row r="219" spans="3:4">
      <c r="C219" s="14"/>
      <c r="D219" s="14"/>
    </row>
    <row r="220" spans="3:4">
      <c r="C220" s="14"/>
      <c r="D220" s="14"/>
    </row>
    <row r="221" spans="3:4">
      <c r="C221" s="14"/>
      <c r="D221" s="14"/>
    </row>
    <row r="222" spans="3:4">
      <c r="C222" s="14"/>
      <c r="D222" s="14"/>
    </row>
    <row r="223" spans="3:4">
      <c r="C223" s="14"/>
      <c r="D223" s="14"/>
    </row>
    <row r="224" spans="3:4">
      <c r="C224" s="14"/>
      <c r="D224" s="14"/>
    </row>
    <row r="225" spans="3:4">
      <c r="C225" s="14"/>
      <c r="D225" s="14"/>
    </row>
    <row r="226" spans="3:4">
      <c r="C226" s="14"/>
      <c r="D226" s="14"/>
    </row>
    <row r="227" spans="3:4">
      <c r="C227" s="14"/>
      <c r="D227" s="14"/>
    </row>
    <row r="228" spans="3:4">
      <c r="C228" s="14"/>
      <c r="D228" s="14"/>
    </row>
    <row r="229" spans="3:4">
      <c r="C229" s="14"/>
      <c r="D229" s="14"/>
    </row>
    <row r="230" spans="3:4">
      <c r="C230" s="14"/>
      <c r="D230" s="14"/>
    </row>
    <row r="231" spans="3:4">
      <c r="C231" s="14"/>
      <c r="D231" s="14"/>
    </row>
    <row r="232" spans="3:4">
      <c r="C232" s="14"/>
      <c r="D232" s="14"/>
    </row>
    <row r="233" spans="3:4">
      <c r="C233" s="14"/>
      <c r="D233" s="14"/>
    </row>
    <row r="234" spans="3:4">
      <c r="C234" s="14"/>
      <c r="D234" s="14"/>
    </row>
    <row r="235" spans="3:4">
      <c r="C235" s="14"/>
      <c r="D235" s="14"/>
    </row>
    <row r="236" spans="3:4">
      <c r="C236" s="14"/>
      <c r="D236" s="14"/>
    </row>
    <row r="237" spans="3:4">
      <c r="C237" s="14"/>
      <c r="D237" s="14"/>
    </row>
    <row r="238" spans="3:4">
      <c r="C238" s="14"/>
      <c r="D238" s="14"/>
    </row>
    <row r="239" spans="3:4">
      <c r="C239" s="14"/>
      <c r="D239" s="14"/>
    </row>
    <row r="240" spans="3:4">
      <c r="C240" s="14"/>
      <c r="D240" s="14"/>
    </row>
    <row r="241" spans="3:4">
      <c r="C241" s="14"/>
      <c r="D241" s="14"/>
    </row>
    <row r="242" spans="3:4">
      <c r="C242" s="14"/>
      <c r="D242" s="14"/>
    </row>
    <row r="243" spans="3:4">
      <c r="C243" s="14"/>
      <c r="D243" s="14"/>
    </row>
    <row r="244" spans="3:4">
      <c r="C244" s="14"/>
      <c r="D244" s="14"/>
    </row>
    <row r="245" spans="3:4">
      <c r="C245" s="14"/>
      <c r="D245" s="14"/>
    </row>
    <row r="246" spans="3:4">
      <c r="C246" s="14"/>
      <c r="D246" s="14"/>
    </row>
    <row r="247" spans="3:4">
      <c r="C247" s="14"/>
      <c r="D247" s="14"/>
    </row>
    <row r="248" spans="3:4">
      <c r="C248" s="14"/>
      <c r="D248" s="14"/>
    </row>
    <row r="249" spans="3:4">
      <c r="C249" s="14"/>
      <c r="D249" s="14"/>
    </row>
    <row r="250" spans="3:4">
      <c r="C250" s="14"/>
      <c r="D250" s="14"/>
    </row>
    <row r="251" spans="3:4">
      <c r="C251" s="14"/>
      <c r="D251" s="14"/>
    </row>
    <row r="252" spans="3:4">
      <c r="C252" s="14"/>
      <c r="D252" s="14"/>
    </row>
    <row r="253" spans="3:4">
      <c r="C253" s="14"/>
      <c r="D253" s="14"/>
    </row>
    <row r="254" spans="3:4">
      <c r="C254" s="14"/>
      <c r="D254" s="14"/>
    </row>
    <row r="255" spans="3:4">
      <c r="C255" s="14"/>
      <c r="D255" s="14"/>
    </row>
    <row r="256" spans="3:4">
      <c r="C256" s="14"/>
      <c r="D256" s="14"/>
    </row>
    <row r="257" spans="3:4">
      <c r="C257" s="14"/>
      <c r="D257" s="14"/>
    </row>
    <row r="258" spans="3:4">
      <c r="C258" s="14"/>
      <c r="D258" s="14"/>
    </row>
    <row r="259" spans="3:4">
      <c r="C259" s="14"/>
      <c r="D259" s="14"/>
    </row>
    <row r="260" spans="3:4">
      <c r="C260" s="14"/>
      <c r="D260" s="14"/>
    </row>
    <row r="261" spans="3:4">
      <c r="C261" s="14"/>
      <c r="D261" s="14"/>
    </row>
    <row r="262" spans="3:4">
      <c r="C262" s="14"/>
      <c r="D262" s="14"/>
    </row>
    <row r="263" spans="3:4">
      <c r="C263" s="14"/>
      <c r="D263" s="14"/>
    </row>
    <row r="264" spans="3:4">
      <c r="C264" s="14"/>
      <c r="D264" s="14"/>
    </row>
    <row r="265" spans="3:4">
      <c r="C265" s="14"/>
      <c r="D265" s="14"/>
    </row>
    <row r="266" spans="3:4">
      <c r="C266" s="14"/>
      <c r="D266" s="14"/>
    </row>
    <row r="267" spans="3:4">
      <c r="C267" s="14"/>
      <c r="D267" s="14"/>
    </row>
    <row r="268" spans="3:4">
      <c r="C268" s="14"/>
      <c r="D268" s="14"/>
    </row>
    <row r="269" spans="3:4">
      <c r="C269" s="14"/>
      <c r="D269" s="14"/>
    </row>
    <row r="270" spans="3:4">
      <c r="C270" s="14"/>
      <c r="D270" s="14"/>
    </row>
    <row r="271" spans="3:4">
      <c r="C271" s="14"/>
      <c r="D271" s="14"/>
    </row>
    <row r="272" spans="3:4">
      <c r="C272" s="14"/>
      <c r="D272" s="14"/>
    </row>
    <row r="273" spans="3:4">
      <c r="C273" s="14"/>
      <c r="D273" s="14"/>
    </row>
    <row r="274" spans="3:4">
      <c r="C274" s="14"/>
      <c r="D274" s="14"/>
    </row>
    <row r="275" spans="3:4">
      <c r="C275" s="14"/>
      <c r="D275" s="14"/>
    </row>
    <row r="276" spans="3:4">
      <c r="C276" s="14"/>
      <c r="D276" s="14"/>
    </row>
    <row r="277" spans="3:4">
      <c r="C277" s="14"/>
      <c r="D277" s="14"/>
    </row>
    <row r="278" spans="3:4">
      <c r="C278" s="14"/>
      <c r="D278" s="14"/>
    </row>
    <row r="279" spans="3:4">
      <c r="C279" s="14"/>
      <c r="D279" s="14"/>
    </row>
    <row r="280" spans="3:4">
      <c r="C280" s="14"/>
      <c r="D280" s="14"/>
    </row>
    <row r="281" spans="3:4">
      <c r="C281" s="14"/>
      <c r="D281" s="14"/>
    </row>
    <row r="282" spans="3:4">
      <c r="C282" s="14"/>
      <c r="D282" s="14"/>
    </row>
    <row r="283" spans="3:4">
      <c r="C283" s="14"/>
      <c r="D283" s="14"/>
    </row>
    <row r="284" spans="3:4">
      <c r="C284" s="14"/>
      <c r="D284" s="14"/>
    </row>
    <row r="285" spans="3:4">
      <c r="C285" s="14"/>
      <c r="D285" s="14"/>
    </row>
    <row r="286" spans="3:4">
      <c r="C286" s="14"/>
      <c r="D286" s="14"/>
    </row>
    <row r="287" spans="3:4">
      <c r="C287" s="14"/>
      <c r="D287" s="14"/>
    </row>
    <row r="288" spans="3:4">
      <c r="C288" s="14"/>
      <c r="D288" s="14"/>
    </row>
    <row r="289" spans="3:4">
      <c r="C289" s="14"/>
      <c r="D289" s="14"/>
    </row>
    <row r="290" spans="3:4">
      <c r="C290" s="14"/>
      <c r="D290" s="14"/>
    </row>
    <row r="291" spans="3:4">
      <c r="C291" s="14"/>
      <c r="D291" s="14"/>
    </row>
    <row r="292" spans="3:4">
      <c r="C292" s="14"/>
      <c r="D292" s="14"/>
    </row>
    <row r="293" spans="3:4">
      <c r="C293" s="14"/>
      <c r="D293" s="14"/>
    </row>
    <row r="294" spans="3:4">
      <c r="C294" s="14"/>
      <c r="D294" s="14"/>
    </row>
    <row r="295" spans="3:4">
      <c r="C295" s="14"/>
      <c r="D295" s="14"/>
    </row>
    <row r="296" spans="3:4">
      <c r="C296" s="14"/>
      <c r="D296" s="14"/>
    </row>
    <row r="297" spans="3:4">
      <c r="C297" s="14"/>
      <c r="D297" s="14"/>
    </row>
    <row r="298" spans="3:4">
      <c r="C298" s="14"/>
      <c r="D298" s="14"/>
    </row>
    <row r="299" spans="3:4">
      <c r="C299" s="14"/>
      <c r="D299" s="14"/>
    </row>
    <row r="300" spans="3:4">
      <c r="C300" s="14"/>
      <c r="D300" s="14"/>
    </row>
    <row r="301" spans="3:4">
      <c r="C301" s="14"/>
      <c r="D301" s="14"/>
    </row>
    <row r="302" spans="3:4">
      <c r="C302" s="14"/>
      <c r="D302" s="14"/>
    </row>
    <row r="303" spans="3:4">
      <c r="C303" s="14"/>
      <c r="D303" s="14"/>
    </row>
    <row r="304" spans="3:4">
      <c r="C304" s="14"/>
      <c r="D304" s="14"/>
    </row>
    <row r="305" spans="3:4">
      <c r="C305" s="14"/>
      <c r="D305" s="14"/>
    </row>
    <row r="306" spans="3:4">
      <c r="C306" s="14"/>
      <c r="D306" s="14"/>
    </row>
    <row r="307" spans="3:4">
      <c r="C307" s="14"/>
      <c r="D307" s="14"/>
    </row>
    <row r="308" spans="3:4">
      <c r="C308" s="14"/>
      <c r="D308" s="14"/>
    </row>
    <row r="309" spans="3:4">
      <c r="C309" s="14"/>
      <c r="D309" s="14"/>
    </row>
    <row r="310" spans="3:4">
      <c r="C310" s="14"/>
      <c r="D310" s="14"/>
    </row>
    <row r="311" spans="3:4">
      <c r="C311" s="14"/>
      <c r="D311" s="14"/>
    </row>
    <row r="312" spans="3:4">
      <c r="C312" s="14"/>
      <c r="D312" s="14"/>
    </row>
    <row r="313" spans="3:4">
      <c r="C313" s="14"/>
      <c r="D313" s="14"/>
    </row>
    <row r="314" spans="3:4">
      <c r="C314" s="14"/>
      <c r="D314" s="14"/>
    </row>
    <row r="315" spans="3:4">
      <c r="C315" s="14"/>
      <c r="D315" s="14"/>
    </row>
    <row r="316" spans="3:4">
      <c r="C316" s="14"/>
      <c r="D316" s="14"/>
    </row>
    <row r="317" spans="3:4">
      <c r="C317" s="14"/>
      <c r="D317" s="14"/>
    </row>
    <row r="318" spans="3:4">
      <c r="C318" s="14"/>
      <c r="D318" s="14"/>
    </row>
    <row r="319" spans="3:4">
      <c r="C319" s="14"/>
      <c r="D319" s="14"/>
    </row>
    <row r="320" spans="3:4">
      <c r="C320" s="14"/>
      <c r="D320" s="14"/>
    </row>
    <row r="321" spans="3:4">
      <c r="C321" s="14"/>
      <c r="D321" s="14"/>
    </row>
    <row r="322" spans="3:4">
      <c r="C322" s="14"/>
      <c r="D322" s="14"/>
    </row>
    <row r="323" spans="3:4">
      <c r="C323" s="14"/>
      <c r="D323" s="14"/>
    </row>
    <row r="324" spans="3:4">
      <c r="C324" s="14"/>
      <c r="D324" s="14"/>
    </row>
    <row r="325" spans="3:4">
      <c r="C325" s="14"/>
      <c r="D325" s="14"/>
    </row>
    <row r="326" spans="3:4">
      <c r="C326" s="14"/>
      <c r="D326" s="14"/>
    </row>
    <row r="327" spans="3:4">
      <c r="C327" s="14"/>
      <c r="D327" s="14"/>
    </row>
    <row r="328" spans="3:4">
      <c r="C328" s="14"/>
      <c r="D328" s="14"/>
    </row>
    <row r="329" spans="3:4">
      <c r="C329" s="14"/>
      <c r="D329" s="14"/>
    </row>
    <row r="330" spans="3:4">
      <c r="C330" s="14"/>
      <c r="D330" s="14"/>
    </row>
    <row r="331" spans="3:4">
      <c r="C331" s="14"/>
      <c r="D331" s="14"/>
    </row>
    <row r="332" spans="3:4">
      <c r="C332" s="14"/>
      <c r="D332" s="14"/>
    </row>
    <row r="333" spans="3:4">
      <c r="C333" s="14"/>
      <c r="D333" s="14"/>
    </row>
    <row r="334" spans="3:4">
      <c r="C334" s="14"/>
      <c r="D334" s="14"/>
    </row>
    <row r="335" spans="3:4">
      <c r="C335" s="14"/>
      <c r="D335" s="14"/>
    </row>
    <row r="336" spans="3:4">
      <c r="C336" s="14"/>
      <c r="D336" s="14"/>
    </row>
    <row r="337" spans="3:4">
      <c r="C337" s="14"/>
      <c r="D337" s="14"/>
    </row>
    <row r="338" spans="3:4">
      <c r="C338" s="14"/>
      <c r="D338" s="14"/>
    </row>
    <row r="339" spans="3:4">
      <c r="C339" s="14"/>
      <c r="D339" s="14"/>
    </row>
    <row r="340" spans="3:4">
      <c r="C340" s="14"/>
      <c r="D340" s="14"/>
    </row>
    <row r="341" spans="3:4">
      <c r="C341" s="14"/>
      <c r="D341" s="14"/>
    </row>
    <row r="342" spans="3:4">
      <c r="C342" s="14"/>
      <c r="D342" s="14"/>
    </row>
    <row r="343" spans="3:4">
      <c r="C343" s="14"/>
      <c r="D343" s="14"/>
    </row>
    <row r="344" spans="3:4">
      <c r="C344" s="14"/>
      <c r="D344" s="14"/>
    </row>
    <row r="345" spans="3:4">
      <c r="C345" s="14"/>
      <c r="D345" s="14"/>
    </row>
    <row r="346" spans="3:4">
      <c r="C346" s="14"/>
      <c r="D346" s="14"/>
    </row>
    <row r="347" spans="3:4">
      <c r="C347" s="14"/>
      <c r="D347" s="14"/>
    </row>
    <row r="348" spans="3:4">
      <c r="C348" s="14"/>
      <c r="D348" s="14"/>
    </row>
    <row r="349" spans="3:4">
      <c r="C349" s="14"/>
      <c r="D349" s="14"/>
    </row>
    <row r="350" spans="3:4">
      <c r="C350" s="14"/>
      <c r="D350" s="14"/>
    </row>
    <row r="351" spans="3:4">
      <c r="C351" s="14"/>
      <c r="D351" s="14"/>
    </row>
    <row r="352" spans="3:4">
      <c r="C352" s="14"/>
      <c r="D352" s="14"/>
    </row>
    <row r="353" spans="3:4">
      <c r="C353" s="14"/>
      <c r="D353" s="14"/>
    </row>
    <row r="354" spans="3:4">
      <c r="C354" s="14"/>
      <c r="D354" s="14"/>
    </row>
    <row r="355" spans="3:4">
      <c r="C355" s="14"/>
      <c r="D355" s="14"/>
    </row>
    <row r="356" spans="3:4">
      <c r="C356" s="14"/>
      <c r="D356" s="14"/>
    </row>
    <row r="357" spans="3:4">
      <c r="C357" s="14"/>
      <c r="D357" s="14"/>
    </row>
    <row r="358" spans="3:4">
      <c r="C358" s="14"/>
      <c r="D358" s="14"/>
    </row>
    <row r="359" spans="3:4">
      <c r="C359" s="14"/>
      <c r="D359" s="14"/>
    </row>
    <row r="360" spans="3:4">
      <c r="C360" s="14"/>
      <c r="D360" s="14"/>
    </row>
    <row r="361" spans="3:4">
      <c r="C361" s="14"/>
      <c r="D361" s="14"/>
    </row>
    <row r="362" spans="3:4">
      <c r="C362" s="14"/>
      <c r="D362" s="14"/>
    </row>
    <row r="363" spans="3:4">
      <c r="C363" s="14"/>
      <c r="D363" s="14"/>
    </row>
    <row r="364" spans="3:4">
      <c r="C364" s="14"/>
      <c r="D364" s="14"/>
    </row>
    <row r="365" spans="3:4">
      <c r="C365" s="14"/>
      <c r="D365" s="14"/>
    </row>
    <row r="366" spans="3:4">
      <c r="C366" s="14"/>
      <c r="D366" s="14"/>
    </row>
    <row r="367" spans="3:4">
      <c r="C367" s="14"/>
      <c r="D367" s="14"/>
    </row>
    <row r="368" spans="3:4">
      <c r="C368" s="14"/>
      <c r="D368" s="14"/>
    </row>
    <row r="369" spans="3:4">
      <c r="C369" s="14"/>
      <c r="D369" s="14"/>
    </row>
    <row r="370" spans="3:4">
      <c r="C370" s="14"/>
      <c r="D370" s="14"/>
    </row>
    <row r="371" spans="3:4">
      <c r="C371" s="14"/>
      <c r="D371" s="14"/>
    </row>
    <row r="372" spans="3:4">
      <c r="C372" s="14"/>
      <c r="D372" s="14"/>
    </row>
    <row r="373" spans="3:4">
      <c r="C373" s="14"/>
      <c r="D373" s="14"/>
    </row>
    <row r="374" spans="3:4">
      <c r="C374" s="14"/>
      <c r="D374" s="14"/>
    </row>
    <row r="375" spans="3:4">
      <c r="C375" s="14"/>
      <c r="D375" s="14"/>
    </row>
    <row r="376" spans="3:4">
      <c r="C376" s="14"/>
      <c r="D376" s="14"/>
    </row>
    <row r="377" spans="3:4">
      <c r="C377" s="14"/>
      <c r="D377" s="14"/>
    </row>
    <row r="378" spans="3:4">
      <c r="C378" s="14"/>
      <c r="D378" s="14"/>
    </row>
    <row r="379" spans="3:4">
      <c r="C379" s="14"/>
      <c r="D379" s="14"/>
    </row>
    <row r="380" spans="3:4">
      <c r="C380" s="14"/>
      <c r="D380" s="14"/>
    </row>
    <row r="381" spans="3:4">
      <c r="C381" s="14"/>
      <c r="D381" s="14"/>
    </row>
    <row r="382" spans="3:4">
      <c r="C382" s="14"/>
      <c r="D382" s="14"/>
    </row>
    <row r="383" spans="3:4">
      <c r="C383" s="14"/>
      <c r="D383" s="14"/>
    </row>
    <row r="384" spans="3:4">
      <c r="C384" s="14"/>
      <c r="D384" s="14"/>
    </row>
    <row r="385" spans="3:4">
      <c r="C385" s="14"/>
      <c r="D385" s="14"/>
    </row>
    <row r="386" spans="3:4">
      <c r="C386" s="14"/>
      <c r="D386" s="14"/>
    </row>
    <row r="387" spans="3:4">
      <c r="C387" s="14"/>
      <c r="D387" s="14"/>
    </row>
    <row r="388" spans="3:4">
      <c r="C388" s="14"/>
      <c r="D388" s="14"/>
    </row>
    <row r="389" spans="3:4">
      <c r="C389" s="14"/>
      <c r="D389" s="14"/>
    </row>
    <row r="390" spans="3:4">
      <c r="C390" s="14"/>
      <c r="D390" s="14"/>
    </row>
    <row r="391" spans="3:4">
      <c r="C391" s="14"/>
      <c r="D391" s="14"/>
    </row>
    <row r="392" spans="3:4">
      <c r="C392" s="14"/>
      <c r="D392" s="14"/>
    </row>
    <row r="393" spans="3:4">
      <c r="C393" s="14"/>
      <c r="D393" s="14"/>
    </row>
    <row r="394" spans="3:4">
      <c r="C394" s="14"/>
      <c r="D394" s="14"/>
    </row>
    <row r="395" spans="3:4">
      <c r="C395" s="14"/>
      <c r="D395" s="14"/>
    </row>
    <row r="396" spans="3:4">
      <c r="C396" s="14"/>
      <c r="D396" s="14"/>
    </row>
    <row r="397" spans="3:4">
      <c r="C397" s="14"/>
      <c r="D397" s="14"/>
    </row>
    <row r="398" spans="3:4">
      <c r="C398" s="14"/>
      <c r="D398" s="14"/>
    </row>
    <row r="399" spans="3:4">
      <c r="C399" s="14"/>
      <c r="D399" s="14"/>
    </row>
    <row r="400" spans="3:4">
      <c r="C400" s="14"/>
      <c r="D400" s="14"/>
    </row>
    <row r="401" spans="3:4">
      <c r="C401" s="14"/>
      <c r="D401" s="14"/>
    </row>
    <row r="402" spans="3:4">
      <c r="C402" s="14"/>
      <c r="D402" s="14"/>
    </row>
    <row r="403" spans="3:4">
      <c r="C403" s="14"/>
      <c r="D403" s="14"/>
    </row>
    <row r="404" spans="3:4">
      <c r="C404" s="14"/>
      <c r="D404" s="14"/>
    </row>
    <row r="405" spans="3:4">
      <c r="C405" s="14"/>
      <c r="D405" s="14"/>
    </row>
    <row r="406" spans="3:4">
      <c r="C406" s="14"/>
      <c r="D406" s="14"/>
    </row>
    <row r="407" spans="3:4">
      <c r="C407" s="14"/>
      <c r="D407" s="14"/>
    </row>
    <row r="408" spans="3:4">
      <c r="C408" s="14"/>
      <c r="D408" s="14"/>
    </row>
    <row r="409" spans="3:4">
      <c r="C409" s="14"/>
      <c r="D409" s="14"/>
    </row>
    <row r="410" spans="3:4">
      <c r="C410" s="14"/>
      <c r="D410" s="14"/>
    </row>
    <row r="411" spans="3:4">
      <c r="C411" s="14"/>
      <c r="D411" s="14"/>
    </row>
    <row r="412" spans="3:4">
      <c r="C412" s="14"/>
      <c r="D412" s="14"/>
    </row>
    <row r="413" spans="3:4">
      <c r="C413" s="14"/>
      <c r="D413" s="14"/>
    </row>
    <row r="414" spans="3:4">
      <c r="C414" s="14"/>
      <c r="D414" s="14"/>
    </row>
    <row r="415" spans="3:4">
      <c r="C415" s="14"/>
      <c r="D415" s="14"/>
    </row>
    <row r="416" spans="3:4">
      <c r="C416" s="14"/>
      <c r="D416" s="14"/>
    </row>
    <row r="417" spans="3:4">
      <c r="C417" s="14"/>
      <c r="D417" s="14"/>
    </row>
    <row r="418" spans="3:4">
      <c r="C418" s="14"/>
      <c r="D418" s="14"/>
    </row>
    <row r="419" spans="3:4">
      <c r="C419" s="14"/>
      <c r="D419" s="14"/>
    </row>
    <row r="420" spans="3:4">
      <c r="C420" s="14"/>
      <c r="D420" s="14"/>
    </row>
    <row r="421" spans="3:4">
      <c r="C421" s="14"/>
      <c r="D421" s="14"/>
    </row>
    <row r="422" spans="3:4">
      <c r="C422" s="14"/>
      <c r="D422" s="14"/>
    </row>
    <row r="423" spans="3:4">
      <c r="C423" s="14"/>
      <c r="D423" s="14"/>
    </row>
    <row r="424" spans="3:4">
      <c r="C424" s="14"/>
      <c r="D424" s="14"/>
    </row>
    <row r="425" spans="3:4">
      <c r="C425" s="14"/>
      <c r="D425" s="14"/>
    </row>
    <row r="426" spans="3:4">
      <c r="C426" s="14"/>
      <c r="D426" s="14"/>
    </row>
    <row r="427" spans="3:4">
      <c r="C427" s="14"/>
      <c r="D427" s="14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D12" sqref="D12"/>
    </sheetView>
  </sheetViews>
  <sheetFormatPr defaultColWidth="9.140625" defaultRowHeight="18"/>
  <cols>
    <col min="1" max="1" width="6.28515625" style="14" customWidth="1"/>
    <col min="2" max="2" width="45.7109375" style="13" customWidth="1"/>
    <col min="3" max="4" width="10.7109375" style="13" customWidth="1"/>
    <col min="5" max="9" width="10.7109375" style="14" customWidth="1"/>
    <col min="10" max="10" width="27.7109375" style="14" bestFit="1" customWidth="1"/>
    <col min="11" max="12" width="10.7109375" style="14" customWidth="1"/>
    <col min="13" max="13" width="6.7109375" style="14" customWidth="1"/>
    <col min="14" max="14" width="7.7109375" style="14" customWidth="1"/>
    <col min="15" max="15" width="7.140625" style="14" customWidth="1"/>
    <col min="16" max="16" width="6" style="14" customWidth="1"/>
    <col min="17" max="17" width="7.85546875" style="14" customWidth="1"/>
    <col min="18" max="18" width="8.140625" style="14" customWidth="1"/>
    <col min="19" max="19" width="6.28515625" style="14" customWidth="1"/>
    <col min="20" max="20" width="8" style="14" customWidth="1"/>
    <col min="21" max="21" width="8.7109375" style="14" customWidth="1"/>
    <col min="22" max="22" width="10" style="14" customWidth="1"/>
    <col min="23" max="23" width="9.5703125" style="14" customWidth="1"/>
    <col min="24" max="24" width="6.140625" style="14" customWidth="1"/>
    <col min="25" max="26" width="5.7109375" style="14" customWidth="1"/>
    <col min="27" max="27" width="6.85546875" style="14" customWidth="1"/>
    <col min="28" max="28" width="6.42578125" style="14" customWidth="1"/>
    <col min="29" max="29" width="6.7109375" style="14" customWidth="1"/>
    <col min="30" max="30" width="7.28515625" style="14" customWidth="1"/>
    <col min="31" max="37" width="5.7109375" style="14" customWidth="1"/>
    <col min="38" max="38" width="3.42578125" style="14" customWidth="1"/>
    <col min="39" max="39" width="5.7109375" style="14" hidden="1" customWidth="1"/>
    <col min="40" max="40" width="10.140625" style="14" customWidth="1"/>
    <col min="41" max="41" width="13.85546875" style="14" customWidth="1"/>
    <col min="42" max="42" width="5.7109375" style="14" customWidth="1"/>
    <col min="43" max="16384" width="9.140625" style="14"/>
  </cols>
  <sheetData>
    <row r="1" spans="2:13">
      <c r="B1" s="2" t="s">
        <v>0</v>
      </c>
      <c r="C1" t="s">
        <v>195</v>
      </c>
    </row>
    <row r="2" spans="2:13">
      <c r="B2" s="2" t="s">
        <v>1</v>
      </c>
    </row>
    <row r="3" spans="2:13">
      <c r="B3" s="2" t="s">
        <v>2</v>
      </c>
      <c r="C3" t="s">
        <v>196</v>
      </c>
    </row>
    <row r="4" spans="2:13">
      <c r="B4" s="2" t="s">
        <v>3</v>
      </c>
    </row>
    <row r="5" spans="2:13">
      <c r="B5" s="2"/>
    </row>
    <row r="7" spans="2:13" ht="26.25" customHeight="1">
      <c r="B7" s="101" t="s">
        <v>45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</row>
    <row r="8" spans="2:13" s="17" customFormat="1" ht="63">
      <c r="B8" s="15" t="s">
        <v>46</v>
      </c>
      <c r="C8" s="16" t="s">
        <v>47</v>
      </c>
      <c r="D8" s="16" t="s">
        <v>48</v>
      </c>
      <c r="E8" s="16" t="s">
        <v>49</v>
      </c>
      <c r="F8" s="16" t="s">
        <v>50</v>
      </c>
      <c r="G8" s="16" t="s">
        <v>51</v>
      </c>
      <c r="H8" s="16" t="s">
        <v>52</v>
      </c>
      <c r="I8" s="16" t="s">
        <v>53</v>
      </c>
      <c r="J8" s="16" t="s">
        <v>54</v>
      </c>
      <c r="K8" s="16" t="s">
        <v>55</v>
      </c>
      <c r="L8" s="16" t="s">
        <v>56</v>
      </c>
      <c r="M8" s="14"/>
    </row>
    <row r="9" spans="2:13" s="17" customFormat="1" ht="28.5" customHeight="1">
      <c r="B9" s="18"/>
      <c r="C9" s="19"/>
      <c r="D9" s="19"/>
      <c r="E9" s="19"/>
      <c r="F9" s="19"/>
      <c r="G9" s="19"/>
      <c r="H9" s="19" t="s">
        <v>7</v>
      </c>
      <c r="I9" s="19" t="s">
        <v>7</v>
      </c>
      <c r="J9" s="19" t="s">
        <v>6</v>
      </c>
      <c r="K9" s="19" t="s">
        <v>7</v>
      </c>
      <c r="L9" s="19" t="s">
        <v>7</v>
      </c>
    </row>
    <row r="10" spans="2:13" s="21" customFormat="1" ht="18" customHeight="1">
      <c r="B10" s="20"/>
      <c r="C10" s="6" t="s">
        <v>8</v>
      </c>
      <c r="D10" s="6" t="s">
        <v>9</v>
      </c>
      <c r="E10" s="6" t="s">
        <v>57</v>
      </c>
      <c r="F10" s="6" t="s">
        <v>58</v>
      </c>
      <c r="G10" s="6" t="s">
        <v>59</v>
      </c>
      <c r="H10" s="6" t="s">
        <v>60</v>
      </c>
      <c r="I10" s="6" t="s">
        <v>61</v>
      </c>
      <c r="J10" s="6" t="s">
        <v>62</v>
      </c>
      <c r="K10" s="6" t="s">
        <v>63</v>
      </c>
      <c r="L10" s="6" t="s">
        <v>64</v>
      </c>
    </row>
    <row r="11" spans="2:13" s="21" customFormat="1" ht="18" customHeight="1">
      <c r="B11" s="22" t="s">
        <v>65</v>
      </c>
      <c r="C11" s="6"/>
      <c r="D11" s="6"/>
      <c r="E11" s="6"/>
      <c r="F11" s="6"/>
      <c r="G11" s="6"/>
      <c r="H11" s="6"/>
      <c r="I11" s="74">
        <v>0</v>
      </c>
      <c r="J11" s="73">
        <f>J12</f>
        <v>1503822.8555557309</v>
      </c>
      <c r="K11" s="74">
        <f>J11/$J$11</f>
        <v>1</v>
      </c>
      <c r="L11" s="74">
        <f>J11/'סכום נכסי הקרן'!$C$42</f>
        <v>7.2887072248745771E-2</v>
      </c>
    </row>
    <row r="12" spans="2:13">
      <c r="B12" s="77" t="s">
        <v>203</v>
      </c>
      <c r="C12" s="24"/>
      <c r="D12" s="25"/>
      <c r="E12" s="25"/>
      <c r="F12" s="25"/>
      <c r="G12" s="25"/>
      <c r="H12" s="25"/>
      <c r="I12" s="78">
        <v>0</v>
      </c>
      <c r="J12" s="79">
        <f>J13+J16+J33</f>
        <v>1503822.8555557309</v>
      </c>
      <c r="K12" s="78">
        <f t="shared" ref="K12:K46" si="0">J12/$J$11</f>
        <v>1</v>
      </c>
      <c r="L12" s="78">
        <f>J12/'סכום נכסי הקרן'!$C$42</f>
        <v>7.2887072248745771E-2</v>
      </c>
    </row>
    <row r="13" spans="2:13">
      <c r="B13" s="77" t="s">
        <v>204</v>
      </c>
      <c r="C13" s="24"/>
      <c r="D13" s="25"/>
      <c r="E13" s="25"/>
      <c r="F13" s="25"/>
      <c r="G13" s="25"/>
      <c r="H13" s="25"/>
      <c r="I13" s="78">
        <v>0</v>
      </c>
      <c r="J13" s="79">
        <f>J14+J15</f>
        <v>1146451.9354423822</v>
      </c>
      <c r="K13" s="78">
        <f t="shared" si="0"/>
        <v>0.76235836635074694</v>
      </c>
      <c r="L13" s="78">
        <f>J13/'סכום נכסי הקרן'!$C$42</f>
        <v>5.5566069327642686E-2</v>
      </c>
    </row>
    <row r="14" spans="2:13">
      <c r="B14" t="s">
        <v>205</v>
      </c>
      <c r="C14" t="s">
        <v>206</v>
      </c>
      <c r="D14" t="s">
        <v>207</v>
      </c>
      <c r="E14" t="s">
        <v>208</v>
      </c>
      <c r="F14" t="s">
        <v>209</v>
      </c>
      <c r="G14" t="s">
        <v>100</v>
      </c>
      <c r="H14" s="76">
        <v>0</v>
      </c>
      <c r="I14" s="76">
        <v>0</v>
      </c>
      <c r="J14" s="75">
        <v>3581.9607999999998</v>
      </c>
      <c r="K14" s="76">
        <f t="shared" si="0"/>
        <v>2.3819034181897058E-3</v>
      </c>
      <c r="L14" s="76">
        <f>J14/'סכום נכסי הקרן'!$C$42</f>
        <v>1.7360996653112762E-4</v>
      </c>
    </row>
    <row r="15" spans="2:13">
      <c r="B15" t="s">
        <v>210</v>
      </c>
      <c r="C15" t="s">
        <v>211</v>
      </c>
      <c r="D15" t="s">
        <v>212</v>
      </c>
      <c r="E15" t="s">
        <v>208</v>
      </c>
      <c r="F15" t="s">
        <v>209</v>
      </c>
      <c r="G15" t="s">
        <v>100</v>
      </c>
      <c r="H15" s="76">
        <v>0</v>
      </c>
      <c r="I15" s="76">
        <v>0</v>
      </c>
      <c r="J15" s="75">
        <f>1116936.66693+25933.3077123821</f>
        <v>1142869.9746423822</v>
      </c>
      <c r="K15" s="76">
        <f t="shared" si="0"/>
        <v>0.75997646293255716</v>
      </c>
      <c r="L15" s="76">
        <f>J15/'סכום נכסי הקרן'!$C$42</f>
        <v>5.5392459361111555E-2</v>
      </c>
    </row>
    <row r="16" spans="2:13">
      <c r="B16" s="77" t="s">
        <v>213</v>
      </c>
      <c r="D16" s="14"/>
      <c r="I16" s="78">
        <v>0</v>
      </c>
      <c r="J16" s="79">
        <v>356562.4369033486</v>
      </c>
      <c r="K16" s="78">
        <f t="shared" si="0"/>
        <v>0.23710401500154257</v>
      </c>
      <c r="L16" s="78">
        <f>J16/'סכום נכסי הקרן'!$C$42</f>
        <v>1.7281817471885133E-2</v>
      </c>
    </row>
    <row r="17" spans="2:12">
      <c r="B17" t="s">
        <v>214</v>
      </c>
      <c r="C17" t="s">
        <v>215</v>
      </c>
      <c r="D17" t="s">
        <v>207</v>
      </c>
      <c r="E17" t="s">
        <v>208</v>
      </c>
      <c r="F17" t="s">
        <v>209</v>
      </c>
      <c r="G17" t="s">
        <v>108</v>
      </c>
      <c r="H17" s="76">
        <v>0</v>
      </c>
      <c r="I17" s="76">
        <v>0</v>
      </c>
      <c r="J17" s="75">
        <v>0.74564604000000001</v>
      </c>
      <c r="K17" s="76">
        <f t="shared" si="0"/>
        <v>4.958336929414801E-7</v>
      </c>
      <c r="L17" s="76">
        <f>J17/'סכום נכסי הקרן'!$C$42</f>
        <v>3.6139866200788083E-8</v>
      </c>
    </row>
    <row r="18" spans="2:12">
      <c r="B18" t="s">
        <v>216</v>
      </c>
      <c r="C18" t="s">
        <v>217</v>
      </c>
      <c r="D18" t="s">
        <v>212</v>
      </c>
      <c r="E18" t="s">
        <v>208</v>
      </c>
      <c r="F18" t="s">
        <v>209</v>
      </c>
      <c r="G18" t="s">
        <v>108</v>
      </c>
      <c r="H18" s="76">
        <v>0</v>
      </c>
      <c r="I18" s="76">
        <v>0</v>
      </c>
      <c r="J18" s="75">
        <v>38363.658618779999</v>
      </c>
      <c r="K18" s="76">
        <f t="shared" si="0"/>
        <v>2.5510756454491367E-2</v>
      </c>
      <c r="L18" s="76">
        <f>J18/'סכום נכסי הקרן'!$C$42</f>
        <v>1.8594043488186697E-3</v>
      </c>
    </row>
    <row r="19" spans="2:12">
      <c r="B19" t="s">
        <v>218</v>
      </c>
      <c r="C19" t="s">
        <v>217</v>
      </c>
      <c r="D19" t="s">
        <v>212</v>
      </c>
      <c r="E19" t="s">
        <v>208</v>
      </c>
      <c r="F19" t="s">
        <v>209</v>
      </c>
      <c r="G19" t="s">
        <v>108</v>
      </c>
      <c r="H19" s="76">
        <v>0</v>
      </c>
      <c r="I19" s="76">
        <v>0</v>
      </c>
      <c r="J19" s="75">
        <v>4294.23461658</v>
      </c>
      <c r="K19" s="76">
        <f t="shared" si="0"/>
        <v>2.8555455190186515E-3</v>
      </c>
      <c r="L19" s="76">
        <f>J19/'סכום נכסי הקרן'!$C$42</f>
        <v>2.0813235255429468E-4</v>
      </c>
    </row>
    <row r="20" spans="2:12">
      <c r="B20" t="s">
        <v>219</v>
      </c>
      <c r="C20" t="s">
        <v>220</v>
      </c>
      <c r="D20" t="s">
        <v>221</v>
      </c>
      <c r="E20" t="s">
        <v>208</v>
      </c>
      <c r="F20" t="s">
        <v>209</v>
      </c>
      <c r="G20" t="s">
        <v>104</v>
      </c>
      <c r="H20" s="76">
        <v>0</v>
      </c>
      <c r="I20" s="76">
        <v>0</v>
      </c>
      <c r="J20" s="75">
        <v>399.94008596999998</v>
      </c>
      <c r="K20" s="76">
        <f t="shared" si="0"/>
        <v>2.6594893440571096E-4</v>
      </c>
      <c r="L20" s="76">
        <f>J20/'סכום נכסי הקרן'!$C$42</f>
        <v>1.9384239196506002E-5</v>
      </c>
    </row>
    <row r="21" spans="2:12">
      <c r="B21" t="s">
        <v>222</v>
      </c>
      <c r="C21" t="s">
        <v>223</v>
      </c>
      <c r="D21" t="s">
        <v>207</v>
      </c>
      <c r="E21" t="s">
        <v>208</v>
      </c>
      <c r="F21" t="s">
        <v>209</v>
      </c>
      <c r="G21" t="s">
        <v>104</v>
      </c>
      <c r="H21" s="76">
        <v>0</v>
      </c>
      <c r="I21" s="76">
        <v>0</v>
      </c>
      <c r="J21" s="75">
        <v>5367.7907189099997</v>
      </c>
      <c r="K21" s="76">
        <f t="shared" si="0"/>
        <v>3.5694302018879458E-3</v>
      </c>
      <c r="L21" s="76">
        <f>J21/'סכום נכסי הקרן'!$C$42</f>
        <v>2.6016531701186188E-4</v>
      </c>
    </row>
    <row r="22" spans="2:12">
      <c r="B22" t="s">
        <v>224</v>
      </c>
      <c r="C22" t="s">
        <v>225</v>
      </c>
      <c r="D22" t="s">
        <v>212</v>
      </c>
      <c r="E22" t="s">
        <v>208</v>
      </c>
      <c r="F22" t="s">
        <v>209</v>
      </c>
      <c r="G22" t="s">
        <v>104</v>
      </c>
      <c r="H22" s="76">
        <v>0</v>
      </c>
      <c r="I22" s="76">
        <v>0</v>
      </c>
      <c r="J22" s="75">
        <v>295961.77798587002</v>
      </c>
      <c r="K22" s="76">
        <f t="shared" si="0"/>
        <v>0.19680627734341669</v>
      </c>
      <c r="L22" s="76">
        <f>J22/'סכום נכסי הקרן'!$C$42</f>
        <v>1.4344633355736309E-2</v>
      </c>
    </row>
    <row r="23" spans="2:12">
      <c r="B23" t="s">
        <v>226</v>
      </c>
      <c r="C23" t="s">
        <v>225</v>
      </c>
      <c r="D23" t="s">
        <v>212</v>
      </c>
      <c r="E23" t="s">
        <v>208</v>
      </c>
      <c r="F23" t="s">
        <v>209</v>
      </c>
      <c r="G23" t="s">
        <v>104</v>
      </c>
      <c r="H23" s="76">
        <v>0</v>
      </c>
      <c r="I23" s="76">
        <v>0</v>
      </c>
      <c r="J23" s="75">
        <v>367.98492671999998</v>
      </c>
      <c r="K23" s="76">
        <f t="shared" si="0"/>
        <v>2.4469965020182703E-4</v>
      </c>
      <c r="L23" s="76">
        <f>J23/'סכום נכסי הקרן'!$C$42</f>
        <v>1.7835441083503382E-5</v>
      </c>
    </row>
    <row r="24" spans="2:12">
      <c r="B24" t="s">
        <v>227</v>
      </c>
      <c r="C24" t="s">
        <v>225</v>
      </c>
      <c r="D24" t="s">
        <v>212</v>
      </c>
      <c r="E24" t="s">
        <v>208</v>
      </c>
      <c r="F24" t="s">
        <v>209</v>
      </c>
      <c r="G24" t="s">
        <v>104</v>
      </c>
      <c r="H24" s="76">
        <v>0</v>
      </c>
      <c r="I24" s="76">
        <v>0</v>
      </c>
      <c r="J24" s="75">
        <v>-752.43469140000002</v>
      </c>
      <c r="K24" s="76">
        <f t="shared" si="0"/>
        <v>-5.0034795562535939E-4</v>
      </c>
      <c r="L24" s="76">
        <f>J24/'סכום נכסי הקרן'!$C$42</f>
        <v>-3.6468897591177807E-5</v>
      </c>
    </row>
    <row r="25" spans="2:12">
      <c r="B25" t="s">
        <v>228</v>
      </c>
      <c r="C25" t="s">
        <v>229</v>
      </c>
      <c r="D25" t="s">
        <v>212</v>
      </c>
      <c r="E25" t="s">
        <v>208</v>
      </c>
      <c r="F25" t="s">
        <v>209</v>
      </c>
      <c r="G25" t="s">
        <v>118</v>
      </c>
      <c r="H25" s="76">
        <v>0</v>
      </c>
      <c r="I25" s="76">
        <v>0</v>
      </c>
      <c r="J25" s="75">
        <v>2963.084029956</v>
      </c>
      <c r="K25" s="76">
        <f t="shared" si="0"/>
        <v>1.9703677324820323E-3</v>
      </c>
      <c r="L25" s="76">
        <f>J25/'סכום נכסי הקרן'!$C$42</f>
        <v>1.4361433527401525E-4</v>
      </c>
    </row>
    <row r="26" spans="2:12">
      <c r="B26" t="s">
        <v>230</v>
      </c>
      <c r="C26" t="s">
        <v>231</v>
      </c>
      <c r="D26" t="s">
        <v>212</v>
      </c>
      <c r="E26" t="s">
        <v>208</v>
      </c>
      <c r="F26" t="s">
        <v>209</v>
      </c>
      <c r="G26" t="s">
        <v>202</v>
      </c>
      <c r="H26" s="76">
        <v>0</v>
      </c>
      <c r="I26" s="76">
        <v>0</v>
      </c>
      <c r="J26" s="75">
        <v>148.847423808</v>
      </c>
      <c r="K26" s="76">
        <f t="shared" si="0"/>
        <v>9.8979360007794343E-5</v>
      </c>
      <c r="L26" s="76">
        <f>J26/'סכום נכסי הקרן'!$C$42</f>
        <v>7.2143157640227239E-6</v>
      </c>
    </row>
    <row r="27" spans="2:12">
      <c r="B27" t="s">
        <v>232</v>
      </c>
      <c r="C27" t="s">
        <v>233</v>
      </c>
      <c r="D27" t="s">
        <v>212</v>
      </c>
      <c r="E27" t="s">
        <v>208</v>
      </c>
      <c r="F27" t="s">
        <v>209</v>
      </c>
      <c r="G27" t="s">
        <v>121</v>
      </c>
      <c r="H27" s="76">
        <v>0</v>
      </c>
      <c r="I27" s="76">
        <v>0</v>
      </c>
      <c r="J27" s="75">
        <v>115.719112197</v>
      </c>
      <c r="K27" s="76">
        <f t="shared" si="0"/>
        <v>7.6949962403807551E-5</v>
      </c>
      <c r="L27" s="76">
        <f>J27/'סכום נכסי הקרן'!$C$42</f>
        <v>5.6086574692645919E-6</v>
      </c>
    </row>
    <row r="28" spans="2:12">
      <c r="B28" t="s">
        <v>234</v>
      </c>
      <c r="C28" t="s">
        <v>235</v>
      </c>
      <c r="D28" t="s">
        <v>212</v>
      </c>
      <c r="E28" t="s">
        <v>208</v>
      </c>
      <c r="F28" t="s">
        <v>209</v>
      </c>
      <c r="G28" t="s">
        <v>201</v>
      </c>
      <c r="H28" s="76">
        <v>0</v>
      </c>
      <c r="I28" s="76">
        <v>0</v>
      </c>
      <c r="J28" s="75">
        <v>4.7058622926</v>
      </c>
      <c r="K28" s="76">
        <f t="shared" si="0"/>
        <v>3.129266372840816E-6</v>
      </c>
      <c r="L28" s="76">
        <f>J28/'סכום נכסי הקרן'!$C$42</f>
        <v>2.2808306420281917E-7</v>
      </c>
    </row>
    <row r="29" spans="2:12">
      <c r="B29" t="s">
        <v>236</v>
      </c>
      <c r="C29" t="s">
        <v>237</v>
      </c>
      <c r="D29" t="s">
        <v>212</v>
      </c>
      <c r="E29" t="s">
        <v>208</v>
      </c>
      <c r="F29" t="s">
        <v>209</v>
      </c>
      <c r="G29" t="s">
        <v>199</v>
      </c>
      <c r="H29" s="76">
        <v>0</v>
      </c>
      <c r="I29" s="76">
        <v>0</v>
      </c>
      <c r="J29" s="75">
        <v>99.864231950000004</v>
      </c>
      <c r="K29" s="76">
        <f t="shared" si="0"/>
        <v>6.6406911945154361E-5</v>
      </c>
      <c r="L29" s="76">
        <f>J29/'סכום נכסי הקרן'!$C$42</f>
        <v>4.8402053887625646E-6</v>
      </c>
    </row>
    <row r="30" spans="2:12">
      <c r="B30" t="s">
        <v>238</v>
      </c>
      <c r="C30" t="s">
        <v>239</v>
      </c>
      <c r="D30" t="s">
        <v>212</v>
      </c>
      <c r="E30" t="s">
        <v>208</v>
      </c>
      <c r="F30" t="s">
        <v>209</v>
      </c>
      <c r="G30" t="s">
        <v>111</v>
      </c>
      <c r="H30" s="76">
        <v>0</v>
      </c>
      <c r="I30" s="76">
        <v>0</v>
      </c>
      <c r="J30" s="75">
        <v>12379.857912519999</v>
      </c>
      <c r="K30" s="76">
        <f t="shared" si="0"/>
        <v>8.232258119221814E-3</v>
      </c>
      <c r="L30" s="76">
        <f>J30/'סכום נכסי הקרן'!$C$42</f>
        <v>6.0002519230604437E-4</v>
      </c>
    </row>
    <row r="31" spans="2:12">
      <c r="B31" t="s">
        <v>240</v>
      </c>
      <c r="C31" t="s">
        <v>239</v>
      </c>
      <c r="D31" t="s">
        <v>212</v>
      </c>
      <c r="E31" t="s">
        <v>208</v>
      </c>
      <c r="F31" t="s">
        <v>209</v>
      </c>
      <c r="G31" t="s">
        <v>111</v>
      </c>
      <c r="H31" s="76">
        <v>0</v>
      </c>
      <c r="I31" s="76">
        <v>0</v>
      </c>
      <c r="J31" s="75">
        <v>-4498.8217668799998</v>
      </c>
      <c r="K31" s="76">
        <f t="shared" si="0"/>
        <v>-2.9915902330248071E-3</v>
      </c>
      <c r="L31" s="76">
        <f>J31/'סכום נכסי הקרן'!$C$42</f>
        <v>-2.1804825345312132E-4</v>
      </c>
    </row>
    <row r="32" spans="2:12">
      <c r="B32" t="s">
        <v>241</v>
      </c>
      <c r="C32" t="s">
        <v>242</v>
      </c>
      <c r="D32" t="s">
        <v>212</v>
      </c>
      <c r="E32" t="s">
        <v>208</v>
      </c>
      <c r="F32" t="s">
        <v>209</v>
      </c>
      <c r="G32" t="s">
        <v>198</v>
      </c>
      <c r="H32" s="76">
        <v>0</v>
      </c>
      <c r="I32" s="76">
        <v>0</v>
      </c>
      <c r="J32" s="75">
        <v>1345.482190035</v>
      </c>
      <c r="K32" s="76">
        <f t="shared" si="0"/>
        <v>8.9470790064417741E-4</v>
      </c>
      <c r="L32" s="76">
        <f>J32/'סכום נכסי הקרן'!$C$42</f>
        <v>6.5212639395775812E-5</v>
      </c>
    </row>
    <row r="33" spans="2:12">
      <c r="B33" s="77" t="s">
        <v>243</v>
      </c>
      <c r="D33" s="14"/>
      <c r="I33" s="78">
        <v>0</v>
      </c>
      <c r="J33" s="79">
        <v>808.48320999999999</v>
      </c>
      <c r="K33" s="78">
        <f t="shared" si="0"/>
        <v>5.3761864771049029E-4</v>
      </c>
      <c r="L33" s="78">
        <f>J33/'סכום נכסי הקרן'!$C$42</f>
        <v>3.9185449217947507E-5</v>
      </c>
    </row>
    <row r="34" spans="2:12">
      <c r="B34" t="s">
        <v>244</v>
      </c>
      <c r="C34" t="s">
        <v>245</v>
      </c>
      <c r="D34" t="s">
        <v>221</v>
      </c>
      <c r="E34" t="s">
        <v>208</v>
      </c>
      <c r="F34" t="s">
        <v>209</v>
      </c>
      <c r="G34" t="s">
        <v>100</v>
      </c>
      <c r="H34" s="76">
        <v>0</v>
      </c>
      <c r="I34" s="76">
        <v>0</v>
      </c>
      <c r="J34" s="75">
        <v>804.31512999999995</v>
      </c>
      <c r="K34" s="76">
        <f t="shared" si="0"/>
        <v>5.3484699147145827E-4</v>
      </c>
      <c r="L34" s="76">
        <f>J34/'סכום נכסי הקרן'!$C$42</f>
        <v>3.8983431309404488E-5</v>
      </c>
    </row>
    <row r="35" spans="2:12">
      <c r="B35" t="s">
        <v>246</v>
      </c>
      <c r="C35" t="s">
        <v>247</v>
      </c>
      <c r="D35" t="s">
        <v>207</v>
      </c>
      <c r="E35" t="s">
        <v>208</v>
      </c>
      <c r="F35" t="s">
        <v>209</v>
      </c>
      <c r="G35" t="s">
        <v>100</v>
      </c>
      <c r="H35" s="76">
        <v>0</v>
      </c>
      <c r="I35" s="76">
        <v>0</v>
      </c>
      <c r="J35" s="75">
        <v>4.1680799999999998</v>
      </c>
      <c r="K35" s="76">
        <f t="shared" si="0"/>
        <v>2.7716562390320266E-6</v>
      </c>
      <c r="L35" s="76">
        <f>J35/'סכום נכסי הקרן'!$C$42</f>
        <v>2.0201790854301431E-7</v>
      </c>
    </row>
    <row r="36" spans="2:12">
      <c r="B36" s="77" t="s">
        <v>248</v>
      </c>
      <c r="D36" s="14"/>
      <c r="I36" s="78">
        <v>0</v>
      </c>
      <c r="J36" s="79">
        <v>0</v>
      </c>
      <c r="K36" s="78">
        <f t="shared" si="0"/>
        <v>0</v>
      </c>
      <c r="L36" s="78">
        <f>J36/'סכום נכסי הקרן'!$C$42</f>
        <v>0</v>
      </c>
    </row>
    <row r="37" spans="2:12">
      <c r="B37" t="s">
        <v>249</v>
      </c>
      <c r="C37" t="s">
        <v>249</v>
      </c>
      <c r="D37" s="14"/>
      <c r="E37" t="s">
        <v>249</v>
      </c>
      <c r="G37" t="s">
        <v>249</v>
      </c>
      <c r="H37" s="76">
        <v>0</v>
      </c>
      <c r="I37" s="76">
        <v>0</v>
      </c>
      <c r="J37" s="75">
        <v>0</v>
      </c>
      <c r="K37" s="76">
        <f t="shared" si="0"/>
        <v>0</v>
      </c>
      <c r="L37" s="76">
        <f>J37/'סכום נכסי הקרן'!$C$42</f>
        <v>0</v>
      </c>
    </row>
    <row r="38" spans="2:12">
      <c r="B38" s="77" t="s">
        <v>250</v>
      </c>
      <c r="D38" s="14"/>
      <c r="I38" s="78">
        <v>0</v>
      </c>
      <c r="J38" s="79">
        <v>0</v>
      </c>
      <c r="K38" s="78">
        <f t="shared" si="0"/>
        <v>0</v>
      </c>
      <c r="L38" s="78">
        <f>J38/'סכום נכסי הקרן'!$C$42</f>
        <v>0</v>
      </c>
    </row>
    <row r="39" spans="2:12">
      <c r="B39" t="s">
        <v>249</v>
      </c>
      <c r="C39" t="s">
        <v>249</v>
      </c>
      <c r="D39" s="14"/>
      <c r="E39" t="s">
        <v>249</v>
      </c>
      <c r="G39" t="s">
        <v>249</v>
      </c>
      <c r="H39" s="76">
        <v>0</v>
      </c>
      <c r="I39" s="76">
        <v>0</v>
      </c>
      <c r="J39" s="75">
        <v>0</v>
      </c>
      <c r="K39" s="76">
        <f t="shared" si="0"/>
        <v>0</v>
      </c>
      <c r="L39" s="76">
        <f>J39/'סכום נכסי הקרן'!$C$42</f>
        <v>0</v>
      </c>
    </row>
    <row r="40" spans="2:12">
      <c r="B40" s="77" t="s">
        <v>251</v>
      </c>
      <c r="D40" s="14"/>
      <c r="I40" s="78">
        <v>0</v>
      </c>
      <c r="J40" s="79">
        <v>0</v>
      </c>
      <c r="K40" s="78">
        <f t="shared" si="0"/>
        <v>0</v>
      </c>
      <c r="L40" s="78">
        <f>J40/'סכום נכסי הקרן'!$C$42</f>
        <v>0</v>
      </c>
    </row>
    <row r="41" spans="2:12">
      <c r="B41" t="s">
        <v>249</v>
      </c>
      <c r="C41" t="s">
        <v>249</v>
      </c>
      <c r="D41" s="14"/>
      <c r="E41" t="s">
        <v>249</v>
      </c>
      <c r="G41" t="s">
        <v>249</v>
      </c>
      <c r="H41" s="76">
        <v>0</v>
      </c>
      <c r="I41" s="76">
        <v>0</v>
      </c>
      <c r="J41" s="75">
        <v>0</v>
      </c>
      <c r="K41" s="76">
        <f t="shared" si="0"/>
        <v>0</v>
      </c>
      <c r="L41" s="76">
        <f>J41/'סכום נכסי הקרן'!$C$42</f>
        <v>0</v>
      </c>
    </row>
    <row r="42" spans="2:12">
      <c r="B42" s="77" t="s">
        <v>252</v>
      </c>
      <c r="D42" s="14"/>
      <c r="I42" s="78">
        <v>0</v>
      </c>
      <c r="J42" s="79">
        <v>0</v>
      </c>
      <c r="K42" s="78">
        <f t="shared" si="0"/>
        <v>0</v>
      </c>
      <c r="L42" s="78">
        <f>J42/'סכום נכסי הקרן'!$C$42</f>
        <v>0</v>
      </c>
    </row>
    <row r="43" spans="2:12">
      <c r="B43" t="s">
        <v>249</v>
      </c>
      <c r="C43" t="s">
        <v>249</v>
      </c>
      <c r="D43" s="14"/>
      <c r="E43" t="s">
        <v>249</v>
      </c>
      <c r="G43" t="s">
        <v>249</v>
      </c>
      <c r="H43" s="76">
        <v>0</v>
      </c>
      <c r="I43" s="76">
        <v>0</v>
      </c>
      <c r="J43" s="75">
        <v>0</v>
      </c>
      <c r="K43" s="76">
        <f t="shared" si="0"/>
        <v>0</v>
      </c>
      <c r="L43" s="76">
        <f>J43/'סכום נכסי הקרן'!$C$42</f>
        <v>0</v>
      </c>
    </row>
    <row r="44" spans="2:12">
      <c r="B44" s="77" t="s">
        <v>254</v>
      </c>
      <c r="D44" s="14"/>
      <c r="I44" s="78">
        <v>0</v>
      </c>
      <c r="J44" s="79">
        <v>0</v>
      </c>
      <c r="K44" s="78">
        <f t="shared" si="0"/>
        <v>0</v>
      </c>
      <c r="L44" s="78">
        <f>J44/'סכום נכסי הקרן'!$C$42</f>
        <v>0</v>
      </c>
    </row>
    <row r="45" spans="2:12">
      <c r="B45" s="77" t="s">
        <v>255</v>
      </c>
      <c r="D45" s="14"/>
      <c r="I45" s="78">
        <v>0</v>
      </c>
      <c r="J45" s="79">
        <v>0</v>
      </c>
      <c r="K45" s="78">
        <f t="shared" si="0"/>
        <v>0</v>
      </c>
      <c r="L45" s="78">
        <f>J45/'סכום נכסי הקרן'!$C$42</f>
        <v>0</v>
      </c>
    </row>
    <row r="46" spans="2:12">
      <c r="B46" t="s">
        <v>249</v>
      </c>
      <c r="C46" t="s">
        <v>249</v>
      </c>
      <c r="D46" s="14"/>
      <c r="E46" t="s">
        <v>249</v>
      </c>
      <c r="G46" t="s">
        <v>249</v>
      </c>
      <c r="H46" s="76">
        <v>0</v>
      </c>
      <c r="I46" s="76">
        <v>0</v>
      </c>
      <c r="J46" s="75">
        <v>0</v>
      </c>
      <c r="K46" s="76">
        <f t="shared" si="0"/>
        <v>0</v>
      </c>
      <c r="L46" s="76">
        <f>J46/'סכום נכסי הקרן'!$C$42</f>
        <v>0</v>
      </c>
    </row>
    <row r="47" spans="2:12">
      <c r="B47" s="77" t="s">
        <v>252</v>
      </c>
      <c r="D47" s="14"/>
      <c r="I47" s="78">
        <v>0</v>
      </c>
      <c r="J47" s="79">
        <v>0</v>
      </c>
      <c r="K47" s="78">
        <v>0</v>
      </c>
      <c r="L47" s="78">
        <v>0</v>
      </c>
    </row>
    <row r="48" spans="2:12">
      <c r="B48" t="s">
        <v>249</v>
      </c>
      <c r="C48" t="s">
        <v>249</v>
      </c>
      <c r="D48" s="14"/>
      <c r="E48" t="s">
        <v>249</v>
      </c>
      <c r="G48" t="s">
        <v>249</v>
      </c>
      <c r="H48" s="76">
        <v>0</v>
      </c>
      <c r="I48" s="76">
        <v>0</v>
      </c>
      <c r="J48" s="75">
        <v>0</v>
      </c>
      <c r="K48" s="76">
        <v>0</v>
      </c>
      <c r="L48" s="76">
        <v>0</v>
      </c>
    </row>
    <row r="49" spans="2:4">
      <c r="B49" t="s">
        <v>256</v>
      </c>
      <c r="D49" s="14"/>
    </row>
    <row r="50" spans="2:4">
      <c r="D50" s="14"/>
    </row>
    <row r="51" spans="2:4">
      <c r="D51" s="14"/>
    </row>
    <row r="52" spans="2:4">
      <c r="D52" s="14"/>
    </row>
    <row r="53" spans="2:4">
      <c r="D53" s="14"/>
    </row>
    <row r="54" spans="2:4">
      <c r="D54" s="14"/>
    </row>
    <row r="55" spans="2:4">
      <c r="D55" s="14"/>
    </row>
    <row r="56" spans="2:4">
      <c r="D56" s="14"/>
    </row>
    <row r="57" spans="2:4">
      <c r="D57" s="14"/>
    </row>
    <row r="58" spans="2:4">
      <c r="D58" s="14"/>
    </row>
    <row r="59" spans="2:4">
      <c r="D59" s="14"/>
    </row>
    <row r="60" spans="2:4">
      <c r="D60" s="14"/>
    </row>
    <row r="61" spans="2:4">
      <c r="D61" s="14"/>
    </row>
    <row r="62" spans="2:4">
      <c r="D62" s="14"/>
    </row>
    <row r="63" spans="2:4">
      <c r="D63" s="14"/>
    </row>
    <row r="64" spans="2:4">
      <c r="D64" s="14"/>
    </row>
    <row r="65" spans="4:4">
      <c r="D65" s="14"/>
    </row>
    <row r="66" spans="4:4">
      <c r="D66" s="14"/>
    </row>
    <row r="67" spans="4:4">
      <c r="D67" s="14"/>
    </row>
    <row r="68" spans="4:4">
      <c r="D68" s="14"/>
    </row>
    <row r="69" spans="4:4">
      <c r="D69" s="14"/>
    </row>
    <row r="70" spans="4:4">
      <c r="D70" s="14"/>
    </row>
    <row r="71" spans="4:4">
      <c r="D71" s="14"/>
    </row>
    <row r="72" spans="4:4">
      <c r="D72" s="14"/>
    </row>
    <row r="73" spans="4:4">
      <c r="D73" s="14"/>
    </row>
    <row r="74" spans="4:4">
      <c r="D74" s="14"/>
    </row>
    <row r="75" spans="4:4">
      <c r="D75" s="14"/>
    </row>
    <row r="76" spans="4:4">
      <c r="D76" s="14"/>
    </row>
    <row r="77" spans="4:4">
      <c r="D77" s="14"/>
    </row>
    <row r="78" spans="4:4">
      <c r="D78" s="14"/>
    </row>
    <row r="79" spans="4:4">
      <c r="D79" s="14"/>
    </row>
    <row r="80" spans="4:4">
      <c r="D80" s="14"/>
    </row>
    <row r="81" spans="4:4">
      <c r="D81" s="14"/>
    </row>
    <row r="82" spans="4:4">
      <c r="D82" s="14"/>
    </row>
    <row r="83" spans="4:4">
      <c r="D83" s="14"/>
    </row>
    <row r="84" spans="4:4">
      <c r="D84" s="14"/>
    </row>
    <row r="85" spans="4:4">
      <c r="D85" s="14"/>
    </row>
    <row r="86" spans="4:4">
      <c r="D86" s="14"/>
    </row>
    <row r="87" spans="4:4">
      <c r="D87" s="14"/>
    </row>
    <row r="88" spans="4:4">
      <c r="D88" s="14"/>
    </row>
    <row r="89" spans="4:4">
      <c r="D89" s="14"/>
    </row>
    <row r="90" spans="4:4">
      <c r="D90" s="14"/>
    </row>
    <row r="91" spans="4:4">
      <c r="D91" s="14"/>
    </row>
    <row r="92" spans="4:4">
      <c r="D92" s="14"/>
    </row>
    <row r="93" spans="4:4">
      <c r="D93" s="14"/>
    </row>
    <row r="94" spans="4:4">
      <c r="D94" s="14"/>
    </row>
    <row r="95" spans="4:4">
      <c r="D95" s="14"/>
    </row>
    <row r="96" spans="4:4">
      <c r="D96" s="14"/>
    </row>
    <row r="97" spans="4:4">
      <c r="D97" s="14"/>
    </row>
    <row r="98" spans="4:4">
      <c r="D98" s="14"/>
    </row>
    <row r="99" spans="4:4">
      <c r="D99" s="14"/>
    </row>
    <row r="100" spans="4:4">
      <c r="D100" s="14"/>
    </row>
    <row r="101" spans="4:4">
      <c r="D101" s="14"/>
    </row>
    <row r="102" spans="4:4">
      <c r="D102" s="14"/>
    </row>
    <row r="103" spans="4:4">
      <c r="D103" s="14"/>
    </row>
    <row r="104" spans="4:4">
      <c r="D104" s="14"/>
    </row>
    <row r="105" spans="4:4">
      <c r="D105" s="14"/>
    </row>
    <row r="106" spans="4:4">
      <c r="D106" s="14"/>
    </row>
    <row r="107" spans="4:4">
      <c r="D107" s="14"/>
    </row>
    <row r="108" spans="4:4">
      <c r="D108" s="14"/>
    </row>
    <row r="109" spans="4:4">
      <c r="D109" s="14"/>
    </row>
    <row r="110" spans="4:4">
      <c r="D110" s="14"/>
    </row>
    <row r="111" spans="4:4">
      <c r="D111" s="14"/>
    </row>
    <row r="112" spans="4:4">
      <c r="D112" s="14"/>
    </row>
    <row r="113" spans="4:4">
      <c r="D113" s="14"/>
    </row>
    <row r="114" spans="4:4">
      <c r="D114" s="14"/>
    </row>
    <row r="115" spans="4:4">
      <c r="D115" s="14"/>
    </row>
    <row r="116" spans="4:4">
      <c r="D116" s="14"/>
    </row>
    <row r="117" spans="4:4">
      <c r="D117" s="14"/>
    </row>
    <row r="118" spans="4:4">
      <c r="D118" s="14"/>
    </row>
    <row r="119" spans="4:4">
      <c r="D119" s="14"/>
    </row>
    <row r="120" spans="4:4">
      <c r="D120" s="14"/>
    </row>
    <row r="121" spans="4:4">
      <c r="D121" s="14"/>
    </row>
    <row r="122" spans="4:4">
      <c r="D122" s="14"/>
    </row>
    <row r="123" spans="4:4">
      <c r="D123" s="14"/>
    </row>
    <row r="124" spans="4:4">
      <c r="D124" s="14"/>
    </row>
    <row r="125" spans="4:4">
      <c r="D125" s="14"/>
    </row>
    <row r="126" spans="4:4">
      <c r="D126" s="14"/>
    </row>
    <row r="127" spans="4:4">
      <c r="D127" s="14"/>
    </row>
    <row r="128" spans="4:4">
      <c r="D128" s="14"/>
    </row>
    <row r="129" spans="4:4">
      <c r="D129" s="14"/>
    </row>
    <row r="130" spans="4:4">
      <c r="D130" s="14"/>
    </row>
    <row r="131" spans="4:4">
      <c r="D131" s="14"/>
    </row>
    <row r="132" spans="4:4">
      <c r="D132" s="14"/>
    </row>
    <row r="133" spans="4:4">
      <c r="D133" s="14"/>
    </row>
    <row r="134" spans="4:4">
      <c r="D134" s="14"/>
    </row>
    <row r="135" spans="4:4">
      <c r="D135" s="14"/>
    </row>
    <row r="136" spans="4:4">
      <c r="D136" s="14"/>
    </row>
    <row r="137" spans="4:4">
      <c r="D137" s="14"/>
    </row>
    <row r="138" spans="4:4">
      <c r="D138" s="14"/>
    </row>
    <row r="139" spans="4:4">
      <c r="D139" s="14"/>
    </row>
    <row r="140" spans="4:4">
      <c r="D140" s="14"/>
    </row>
    <row r="141" spans="4:4">
      <c r="D141" s="14"/>
    </row>
    <row r="142" spans="4:4">
      <c r="D142" s="14"/>
    </row>
    <row r="143" spans="4:4">
      <c r="D143" s="14"/>
    </row>
    <row r="144" spans="4:4">
      <c r="D144" s="14"/>
    </row>
    <row r="145" spans="4:4">
      <c r="D145" s="14"/>
    </row>
    <row r="146" spans="4:4">
      <c r="D146" s="14"/>
    </row>
    <row r="147" spans="4:4">
      <c r="D147" s="14"/>
    </row>
    <row r="148" spans="4:4">
      <c r="D148" s="14"/>
    </row>
    <row r="149" spans="4:4">
      <c r="D149" s="14"/>
    </row>
    <row r="150" spans="4:4">
      <c r="D150" s="14"/>
    </row>
    <row r="151" spans="4:4">
      <c r="D151" s="14"/>
    </row>
    <row r="152" spans="4:4">
      <c r="D152" s="14"/>
    </row>
    <row r="153" spans="4:4">
      <c r="D153" s="14"/>
    </row>
    <row r="154" spans="4:4">
      <c r="D154" s="14"/>
    </row>
    <row r="155" spans="4:4">
      <c r="D155" s="14"/>
    </row>
    <row r="156" spans="4:4">
      <c r="D156" s="14"/>
    </row>
    <row r="157" spans="4:4">
      <c r="D157" s="14"/>
    </row>
    <row r="158" spans="4:4">
      <c r="D158" s="14"/>
    </row>
    <row r="159" spans="4:4">
      <c r="D159" s="14"/>
    </row>
    <row r="160" spans="4:4">
      <c r="D160" s="14"/>
    </row>
    <row r="161" spans="4:4">
      <c r="D161" s="14"/>
    </row>
    <row r="162" spans="4:4">
      <c r="D162" s="14"/>
    </row>
    <row r="163" spans="4:4">
      <c r="D163" s="14"/>
    </row>
    <row r="164" spans="4:4">
      <c r="D164" s="14"/>
    </row>
    <row r="165" spans="4:4">
      <c r="D165" s="14"/>
    </row>
    <row r="166" spans="4:4">
      <c r="D166" s="14"/>
    </row>
    <row r="167" spans="4:4">
      <c r="D167" s="14"/>
    </row>
    <row r="168" spans="4:4">
      <c r="D168" s="14"/>
    </row>
    <row r="169" spans="4:4">
      <c r="D169" s="14"/>
    </row>
    <row r="170" spans="4:4">
      <c r="D170" s="14"/>
    </row>
    <row r="171" spans="4:4">
      <c r="D171" s="14"/>
    </row>
    <row r="172" spans="4:4">
      <c r="D172" s="14"/>
    </row>
    <row r="173" spans="4:4">
      <c r="D173" s="14"/>
    </row>
    <row r="174" spans="4:4">
      <c r="D174" s="14"/>
    </row>
    <row r="175" spans="4:4">
      <c r="D175" s="14"/>
    </row>
    <row r="176" spans="4:4">
      <c r="D176" s="14"/>
    </row>
    <row r="177" spans="4:4">
      <c r="D177" s="14"/>
    </row>
    <row r="178" spans="4:4">
      <c r="D178" s="14"/>
    </row>
    <row r="179" spans="4:4">
      <c r="D179" s="14"/>
    </row>
    <row r="180" spans="4:4">
      <c r="D180" s="14"/>
    </row>
    <row r="181" spans="4:4">
      <c r="D181" s="14"/>
    </row>
    <row r="182" spans="4:4">
      <c r="D182" s="14"/>
    </row>
    <row r="183" spans="4:4">
      <c r="D183" s="14"/>
    </row>
    <row r="184" spans="4:4">
      <c r="D184" s="14"/>
    </row>
    <row r="185" spans="4:4">
      <c r="D185" s="14"/>
    </row>
    <row r="186" spans="4:4">
      <c r="D186" s="14"/>
    </row>
    <row r="187" spans="4:4">
      <c r="D187" s="14"/>
    </row>
    <row r="188" spans="4:4">
      <c r="D188" s="14"/>
    </row>
    <row r="189" spans="4:4">
      <c r="D189" s="14"/>
    </row>
    <row r="190" spans="4:4">
      <c r="D190" s="14"/>
    </row>
    <row r="191" spans="4:4">
      <c r="D191" s="14"/>
    </row>
    <row r="192" spans="4:4">
      <c r="D192" s="14"/>
    </row>
    <row r="193" spans="4:4">
      <c r="D193" s="14"/>
    </row>
    <row r="194" spans="4:4">
      <c r="D194" s="14"/>
    </row>
    <row r="195" spans="4:4">
      <c r="D195" s="14"/>
    </row>
    <row r="196" spans="4:4">
      <c r="D196" s="14"/>
    </row>
    <row r="197" spans="4:4">
      <c r="D197" s="14"/>
    </row>
    <row r="198" spans="4:4">
      <c r="D198" s="14"/>
    </row>
    <row r="199" spans="4:4">
      <c r="D199" s="14"/>
    </row>
    <row r="200" spans="4:4">
      <c r="D200" s="14"/>
    </row>
    <row r="201" spans="4:4">
      <c r="D201" s="14"/>
    </row>
    <row r="202" spans="4:4">
      <c r="D202" s="14"/>
    </row>
    <row r="203" spans="4:4">
      <c r="D203" s="14"/>
    </row>
    <row r="204" spans="4:4">
      <c r="D204" s="14"/>
    </row>
    <row r="205" spans="4:4">
      <c r="D205" s="14"/>
    </row>
    <row r="206" spans="4:4">
      <c r="D206" s="14"/>
    </row>
    <row r="207" spans="4:4">
      <c r="D207" s="14"/>
    </row>
    <row r="208" spans="4:4">
      <c r="D208" s="14"/>
    </row>
    <row r="209" spans="4:4">
      <c r="D209" s="14"/>
    </row>
    <row r="210" spans="4:4">
      <c r="D210" s="14"/>
    </row>
    <row r="211" spans="4:4">
      <c r="D211" s="14"/>
    </row>
    <row r="212" spans="4:4">
      <c r="D212" s="14"/>
    </row>
    <row r="213" spans="4:4">
      <c r="D213" s="14"/>
    </row>
    <row r="214" spans="4:4">
      <c r="D214" s="14"/>
    </row>
    <row r="215" spans="4:4">
      <c r="D215" s="14"/>
    </row>
    <row r="216" spans="4:4">
      <c r="D216" s="14"/>
    </row>
    <row r="217" spans="4:4">
      <c r="D217" s="14"/>
    </row>
    <row r="218" spans="4:4">
      <c r="D218" s="14"/>
    </row>
    <row r="219" spans="4:4">
      <c r="D219" s="14"/>
    </row>
    <row r="220" spans="4:4">
      <c r="D220" s="14"/>
    </row>
    <row r="221" spans="4:4">
      <c r="D221" s="14"/>
    </row>
    <row r="222" spans="4:4">
      <c r="D222" s="14"/>
    </row>
    <row r="223" spans="4:4">
      <c r="D223" s="14"/>
    </row>
    <row r="224" spans="4:4">
      <c r="D224" s="14"/>
    </row>
    <row r="225" spans="4:4">
      <c r="D225" s="14"/>
    </row>
    <row r="226" spans="4:4">
      <c r="D226" s="14"/>
    </row>
    <row r="227" spans="4:4">
      <c r="D227" s="14"/>
    </row>
    <row r="228" spans="4:4">
      <c r="D228" s="14"/>
    </row>
    <row r="229" spans="4:4">
      <c r="D229" s="14"/>
    </row>
    <row r="230" spans="4:4">
      <c r="D230" s="14"/>
    </row>
    <row r="231" spans="4:4">
      <c r="D231" s="14"/>
    </row>
    <row r="232" spans="4:4">
      <c r="D232" s="14"/>
    </row>
    <row r="233" spans="4:4">
      <c r="D233" s="14"/>
    </row>
    <row r="234" spans="4:4">
      <c r="D234" s="14"/>
    </row>
    <row r="235" spans="4:4">
      <c r="D235" s="14"/>
    </row>
    <row r="236" spans="4:4">
      <c r="D236" s="14"/>
    </row>
    <row r="237" spans="4:4">
      <c r="D237" s="14"/>
    </row>
    <row r="238" spans="4:4">
      <c r="D238" s="14"/>
    </row>
    <row r="239" spans="4:4">
      <c r="D239" s="14"/>
    </row>
    <row r="240" spans="4:4">
      <c r="D240" s="14"/>
    </row>
    <row r="241" spans="4:4">
      <c r="D241" s="14"/>
    </row>
    <row r="242" spans="4:4">
      <c r="D242" s="14"/>
    </row>
    <row r="243" spans="4:4">
      <c r="D243" s="14"/>
    </row>
    <row r="244" spans="4:4">
      <c r="D244" s="14"/>
    </row>
    <row r="245" spans="4:4">
      <c r="D245" s="14"/>
    </row>
    <row r="246" spans="4:4">
      <c r="D246" s="14"/>
    </row>
    <row r="247" spans="4:4">
      <c r="D247" s="14"/>
    </row>
    <row r="248" spans="4:4">
      <c r="D248" s="14"/>
    </row>
    <row r="249" spans="4:4">
      <c r="D249" s="14"/>
    </row>
    <row r="250" spans="4:4">
      <c r="D250" s="14"/>
    </row>
    <row r="251" spans="4:4">
      <c r="D251" s="14"/>
    </row>
    <row r="252" spans="4:4">
      <c r="D252" s="14"/>
    </row>
    <row r="253" spans="4:4">
      <c r="D253" s="14"/>
    </row>
    <row r="254" spans="4:4">
      <c r="D254" s="14"/>
    </row>
    <row r="255" spans="4:4">
      <c r="D255" s="14"/>
    </row>
    <row r="256" spans="4:4">
      <c r="D256" s="14"/>
    </row>
    <row r="257" spans="4:4">
      <c r="D257" s="14"/>
    </row>
    <row r="258" spans="4:4">
      <c r="D258" s="14"/>
    </row>
    <row r="259" spans="4:4">
      <c r="D259" s="14"/>
    </row>
    <row r="260" spans="4:4">
      <c r="D260" s="14"/>
    </row>
    <row r="261" spans="4:4">
      <c r="D261" s="14"/>
    </row>
    <row r="262" spans="4:4">
      <c r="D262" s="14"/>
    </row>
    <row r="263" spans="4:4">
      <c r="D263" s="14"/>
    </row>
    <row r="264" spans="4:4">
      <c r="D264" s="14"/>
    </row>
    <row r="265" spans="4:4">
      <c r="D265" s="14"/>
    </row>
    <row r="266" spans="4:4">
      <c r="D266" s="14"/>
    </row>
    <row r="267" spans="4:4">
      <c r="D267" s="14"/>
    </row>
    <row r="268" spans="4:4">
      <c r="D268" s="14"/>
    </row>
    <row r="269" spans="4:4">
      <c r="D269" s="14"/>
    </row>
    <row r="270" spans="4:4">
      <c r="D270" s="14"/>
    </row>
    <row r="271" spans="4:4">
      <c r="D271" s="14"/>
    </row>
    <row r="272" spans="4:4">
      <c r="D272" s="14"/>
    </row>
    <row r="273" spans="4:4">
      <c r="D273" s="14"/>
    </row>
    <row r="274" spans="4:4">
      <c r="D274" s="14"/>
    </row>
    <row r="275" spans="4:4">
      <c r="D275" s="14"/>
    </row>
    <row r="276" spans="4:4">
      <c r="D276" s="14"/>
    </row>
    <row r="277" spans="4:4">
      <c r="D277" s="14"/>
    </row>
    <row r="278" spans="4:4">
      <c r="D278" s="14"/>
    </row>
    <row r="279" spans="4:4">
      <c r="D279" s="14"/>
    </row>
    <row r="280" spans="4:4">
      <c r="D280" s="14"/>
    </row>
    <row r="281" spans="4:4">
      <c r="D281" s="14"/>
    </row>
    <row r="282" spans="4:4">
      <c r="D282" s="14"/>
    </row>
    <row r="283" spans="4:4">
      <c r="D283" s="14"/>
    </row>
    <row r="284" spans="4:4">
      <c r="D284" s="14"/>
    </row>
    <row r="285" spans="4:4">
      <c r="D285" s="14"/>
    </row>
    <row r="286" spans="4:4">
      <c r="D286" s="14"/>
    </row>
    <row r="287" spans="4:4">
      <c r="D287" s="14"/>
    </row>
    <row r="288" spans="4:4">
      <c r="D288" s="14"/>
    </row>
    <row r="289" spans="4:4">
      <c r="D289" s="14"/>
    </row>
    <row r="290" spans="4:4">
      <c r="D290" s="14"/>
    </row>
    <row r="291" spans="4:4">
      <c r="D291" s="14"/>
    </row>
    <row r="292" spans="4:4">
      <c r="D292" s="14"/>
    </row>
    <row r="293" spans="4:4">
      <c r="D293" s="14"/>
    </row>
    <row r="294" spans="4:4">
      <c r="D294" s="14"/>
    </row>
    <row r="295" spans="4:4">
      <c r="D295" s="14"/>
    </row>
    <row r="296" spans="4:4">
      <c r="D296" s="14"/>
    </row>
    <row r="297" spans="4:4">
      <c r="D297" s="14"/>
    </row>
    <row r="298" spans="4:4">
      <c r="D298" s="14"/>
    </row>
    <row r="299" spans="4:4">
      <c r="D299" s="14"/>
    </row>
    <row r="300" spans="4:4">
      <c r="D300" s="14"/>
    </row>
    <row r="301" spans="4:4">
      <c r="D301" s="14"/>
    </row>
    <row r="302" spans="4:4">
      <c r="D302" s="14"/>
    </row>
    <row r="303" spans="4:4">
      <c r="D303" s="14"/>
    </row>
    <row r="304" spans="4:4">
      <c r="D304" s="14"/>
    </row>
    <row r="305" spans="4:4">
      <c r="D305" s="14"/>
    </row>
    <row r="306" spans="4:4">
      <c r="D306" s="14"/>
    </row>
    <row r="307" spans="4:4">
      <c r="D307" s="14"/>
    </row>
    <row r="308" spans="4:4">
      <c r="D308" s="14"/>
    </row>
    <row r="309" spans="4:4">
      <c r="D309" s="14"/>
    </row>
    <row r="310" spans="4:4">
      <c r="D310" s="14"/>
    </row>
    <row r="311" spans="4:4">
      <c r="D311" s="14"/>
    </row>
    <row r="312" spans="4:4">
      <c r="D312" s="14"/>
    </row>
    <row r="313" spans="4:4">
      <c r="D313" s="14"/>
    </row>
    <row r="314" spans="4:4">
      <c r="D314" s="14"/>
    </row>
    <row r="315" spans="4:4">
      <c r="D315" s="14"/>
    </row>
    <row r="316" spans="4:4">
      <c r="D316" s="14"/>
    </row>
    <row r="317" spans="4:4">
      <c r="D317" s="14"/>
    </row>
    <row r="318" spans="4:4">
      <c r="D318" s="14"/>
    </row>
    <row r="319" spans="4:4">
      <c r="D319" s="14"/>
    </row>
    <row r="320" spans="4:4">
      <c r="D320" s="14"/>
    </row>
    <row r="321" spans="4:4">
      <c r="D321" s="14"/>
    </row>
    <row r="322" spans="4:4">
      <c r="D322" s="14"/>
    </row>
    <row r="323" spans="4:4">
      <c r="D323" s="14"/>
    </row>
    <row r="324" spans="4:4">
      <c r="D324" s="14"/>
    </row>
    <row r="325" spans="4:4">
      <c r="D325" s="14"/>
    </row>
    <row r="326" spans="4:4">
      <c r="D326" s="14"/>
    </row>
    <row r="327" spans="4:4">
      <c r="D327" s="14"/>
    </row>
    <row r="328" spans="4:4">
      <c r="D328" s="14"/>
    </row>
    <row r="329" spans="4:4">
      <c r="D329" s="14"/>
    </row>
    <row r="330" spans="4:4">
      <c r="D330" s="14"/>
    </row>
    <row r="331" spans="4:4">
      <c r="D331" s="14"/>
    </row>
    <row r="332" spans="4:4">
      <c r="D332" s="14"/>
    </row>
    <row r="333" spans="4:4">
      <c r="D333" s="14"/>
    </row>
    <row r="334" spans="4:4">
      <c r="D334" s="14"/>
    </row>
    <row r="335" spans="4:4">
      <c r="D335" s="14"/>
    </row>
    <row r="336" spans="4:4">
      <c r="D336" s="14"/>
    </row>
    <row r="337" spans="4:4">
      <c r="D337" s="14"/>
    </row>
    <row r="338" spans="4:4">
      <c r="D338" s="14"/>
    </row>
    <row r="339" spans="4:4">
      <c r="D339" s="14"/>
    </row>
    <row r="340" spans="4:4">
      <c r="D340" s="14"/>
    </row>
    <row r="341" spans="4:4">
      <c r="D341" s="14"/>
    </row>
    <row r="342" spans="4:4">
      <c r="D342" s="14"/>
    </row>
    <row r="343" spans="4:4">
      <c r="D343" s="14"/>
    </row>
    <row r="344" spans="4:4">
      <c r="D344" s="14"/>
    </row>
    <row r="345" spans="4:4">
      <c r="D345" s="14"/>
    </row>
    <row r="346" spans="4:4">
      <c r="D346" s="14"/>
    </row>
    <row r="347" spans="4:4">
      <c r="D347" s="14"/>
    </row>
    <row r="348" spans="4:4">
      <c r="D348" s="14"/>
    </row>
    <row r="349" spans="4:4">
      <c r="D349" s="14"/>
    </row>
    <row r="350" spans="4:4">
      <c r="D350" s="14"/>
    </row>
    <row r="351" spans="4:4">
      <c r="D351" s="14"/>
    </row>
    <row r="352" spans="4:4">
      <c r="D352" s="14"/>
    </row>
    <row r="353" spans="4:4">
      <c r="D353" s="14"/>
    </row>
    <row r="354" spans="4:4">
      <c r="D354" s="14"/>
    </row>
    <row r="355" spans="4:4">
      <c r="D355" s="14"/>
    </row>
    <row r="356" spans="4:4">
      <c r="D356" s="14"/>
    </row>
    <row r="357" spans="4:4">
      <c r="D357" s="14"/>
    </row>
    <row r="358" spans="4:4">
      <c r="D358" s="14"/>
    </row>
    <row r="359" spans="4:4">
      <c r="D359" s="14"/>
    </row>
    <row r="360" spans="4:4">
      <c r="D360" s="14"/>
    </row>
    <row r="361" spans="4:4">
      <c r="D361" s="14"/>
    </row>
    <row r="362" spans="4:4">
      <c r="D362" s="14"/>
    </row>
    <row r="363" spans="4:4">
      <c r="D363" s="14"/>
    </row>
    <row r="364" spans="4:4">
      <c r="D364" s="14"/>
    </row>
    <row r="365" spans="4:4">
      <c r="D365" s="14"/>
    </row>
    <row r="366" spans="4:4">
      <c r="D366" s="14"/>
    </row>
    <row r="367" spans="4:4">
      <c r="D367" s="14"/>
    </row>
    <row r="368" spans="4:4">
      <c r="D368" s="14"/>
    </row>
    <row r="369" spans="4:4">
      <c r="D369" s="14"/>
    </row>
    <row r="370" spans="4:4">
      <c r="D370" s="14"/>
    </row>
    <row r="371" spans="4:4">
      <c r="D371" s="14"/>
    </row>
    <row r="372" spans="4:4">
      <c r="D372" s="14"/>
    </row>
    <row r="373" spans="4:4">
      <c r="D373" s="14"/>
    </row>
    <row r="374" spans="4:4">
      <c r="D374" s="14"/>
    </row>
    <row r="375" spans="4:4">
      <c r="D375" s="14"/>
    </row>
    <row r="376" spans="4:4">
      <c r="D376" s="14"/>
    </row>
    <row r="377" spans="4:4">
      <c r="D377" s="14"/>
    </row>
    <row r="378" spans="4:4">
      <c r="D378" s="14"/>
    </row>
    <row r="379" spans="4:4">
      <c r="D379" s="14"/>
    </row>
    <row r="380" spans="4:4">
      <c r="D380" s="14"/>
    </row>
    <row r="381" spans="4:4">
      <c r="D381" s="14"/>
    </row>
    <row r="382" spans="4:4">
      <c r="D382" s="14"/>
    </row>
    <row r="383" spans="4:4">
      <c r="D383" s="14"/>
    </row>
    <row r="384" spans="4:4">
      <c r="D384" s="14"/>
    </row>
    <row r="385" spans="4:4">
      <c r="D385" s="14"/>
    </row>
    <row r="386" spans="4:4">
      <c r="D386" s="14"/>
    </row>
    <row r="387" spans="4:4">
      <c r="D387" s="14"/>
    </row>
    <row r="388" spans="4:4">
      <c r="D388" s="14"/>
    </row>
    <row r="389" spans="4:4">
      <c r="D389" s="14"/>
    </row>
    <row r="390" spans="4:4">
      <c r="D390" s="14"/>
    </row>
    <row r="391" spans="4:4">
      <c r="D391" s="14"/>
    </row>
    <row r="392" spans="4:4">
      <c r="D392" s="14"/>
    </row>
    <row r="393" spans="4:4">
      <c r="D393" s="14"/>
    </row>
    <row r="394" spans="4:4">
      <c r="D394" s="14"/>
    </row>
    <row r="395" spans="4:4">
      <c r="D395" s="14"/>
    </row>
    <row r="396" spans="4:4">
      <c r="D396" s="14"/>
    </row>
    <row r="397" spans="4:4">
      <c r="D397" s="14"/>
    </row>
    <row r="398" spans="4:4">
      <c r="D398" s="14"/>
    </row>
    <row r="399" spans="4:4">
      <c r="D399" s="14"/>
    </row>
    <row r="400" spans="4:4">
      <c r="D400" s="14"/>
    </row>
    <row r="401" spans="4:4">
      <c r="D401" s="14"/>
    </row>
    <row r="402" spans="4:4">
      <c r="D402" s="14"/>
    </row>
    <row r="403" spans="4:4">
      <c r="D403" s="14"/>
    </row>
    <row r="404" spans="4:4">
      <c r="D404" s="14"/>
    </row>
    <row r="405" spans="4:4">
      <c r="D405" s="14"/>
    </row>
    <row r="406" spans="4:4">
      <c r="D406" s="14"/>
    </row>
    <row r="407" spans="4:4">
      <c r="D407" s="14"/>
    </row>
    <row r="408" spans="4:4">
      <c r="D408" s="14"/>
    </row>
    <row r="409" spans="4:4">
      <c r="D409" s="14"/>
    </row>
    <row r="410" spans="4:4">
      <c r="D410" s="14"/>
    </row>
    <row r="411" spans="4:4">
      <c r="D411" s="14"/>
    </row>
    <row r="412" spans="4:4">
      <c r="D412" s="14"/>
    </row>
    <row r="413" spans="4:4">
      <c r="D413" s="14"/>
    </row>
    <row r="414" spans="4:4">
      <c r="D414" s="14"/>
    </row>
    <row r="415" spans="4:4">
      <c r="D415" s="14"/>
    </row>
    <row r="416" spans="4:4">
      <c r="D416" s="14"/>
    </row>
    <row r="417" spans="4:4">
      <c r="D417" s="14"/>
    </row>
    <row r="418" spans="4:4">
      <c r="D418" s="14"/>
    </row>
    <row r="419" spans="4:4">
      <c r="D419" s="14"/>
    </row>
    <row r="420" spans="4:4">
      <c r="D420" s="14"/>
    </row>
    <row r="421" spans="4:4">
      <c r="D421" s="14"/>
    </row>
    <row r="422" spans="4:4">
      <c r="D422" s="14"/>
    </row>
    <row r="423" spans="4:4">
      <c r="D423" s="14"/>
    </row>
    <row r="424" spans="4:4">
      <c r="D424" s="14"/>
    </row>
    <row r="425" spans="4:4">
      <c r="D425" s="14"/>
    </row>
    <row r="426" spans="4:4">
      <c r="D426" s="14"/>
    </row>
    <row r="427" spans="4:4">
      <c r="D427" s="14"/>
    </row>
    <row r="428" spans="4:4">
      <c r="D428" s="14"/>
    </row>
    <row r="429" spans="4:4">
      <c r="D429" s="14"/>
    </row>
    <row r="430" spans="4:4">
      <c r="D430" s="14"/>
    </row>
    <row r="431" spans="4:4">
      <c r="D431" s="14"/>
    </row>
    <row r="432" spans="4:4">
      <c r="D432" s="14"/>
    </row>
    <row r="433" spans="4:4">
      <c r="D433" s="14"/>
    </row>
    <row r="434" spans="4:4">
      <c r="D434" s="14"/>
    </row>
    <row r="435" spans="4:4">
      <c r="D435" s="14"/>
    </row>
    <row r="436" spans="4:4">
      <c r="D436" s="14"/>
    </row>
    <row r="437" spans="4:4">
      <c r="D437" s="14"/>
    </row>
    <row r="438" spans="4:4">
      <c r="D438" s="14"/>
    </row>
    <row r="439" spans="4:4">
      <c r="D439" s="14"/>
    </row>
    <row r="440" spans="4:4">
      <c r="D440" s="14"/>
    </row>
    <row r="441" spans="4:4">
      <c r="D441" s="14"/>
    </row>
    <row r="442" spans="4:4">
      <c r="D442" s="14"/>
    </row>
    <row r="443" spans="4:4">
      <c r="D443" s="14"/>
    </row>
    <row r="444" spans="4:4">
      <c r="D444" s="14"/>
    </row>
    <row r="445" spans="4:4">
      <c r="D445" s="14"/>
    </row>
    <row r="446" spans="4:4">
      <c r="D446" s="14"/>
    </row>
    <row r="447" spans="4:4">
      <c r="D447" s="14"/>
    </row>
    <row r="448" spans="4:4">
      <c r="D448" s="14"/>
    </row>
    <row r="449" spans="4:4">
      <c r="D449" s="14"/>
    </row>
    <row r="450" spans="4:4">
      <c r="D450" s="14"/>
    </row>
    <row r="451" spans="4:4">
      <c r="D451" s="14"/>
    </row>
    <row r="452" spans="4:4">
      <c r="D452" s="14"/>
    </row>
    <row r="453" spans="4:4">
      <c r="D453" s="14"/>
    </row>
    <row r="454" spans="4:4">
      <c r="D454" s="14"/>
    </row>
    <row r="455" spans="4:4">
      <c r="D455" s="14"/>
    </row>
    <row r="456" spans="4:4">
      <c r="D456" s="14"/>
    </row>
    <row r="457" spans="4:4">
      <c r="D457" s="14"/>
    </row>
    <row r="458" spans="4:4">
      <c r="D458" s="14"/>
    </row>
    <row r="459" spans="4:4">
      <c r="D459" s="14"/>
    </row>
    <row r="460" spans="4:4">
      <c r="D460" s="14"/>
    </row>
    <row r="461" spans="4:4">
      <c r="D461" s="14"/>
    </row>
    <row r="462" spans="4:4">
      <c r="D462" s="14"/>
    </row>
    <row r="463" spans="4:4">
      <c r="D463" s="14"/>
    </row>
    <row r="464" spans="4:4">
      <c r="D464" s="14"/>
    </row>
    <row r="465" spans="4:4">
      <c r="D465" s="14"/>
    </row>
    <row r="466" spans="4:4">
      <c r="D466" s="14"/>
    </row>
    <row r="467" spans="4:4">
      <c r="D467" s="14"/>
    </row>
    <row r="468" spans="4:4">
      <c r="D468" s="14"/>
    </row>
    <row r="469" spans="4:4">
      <c r="D469" s="14"/>
    </row>
    <row r="470" spans="4:4">
      <c r="D470" s="14"/>
    </row>
    <row r="471" spans="4:4">
      <c r="D471" s="14"/>
    </row>
    <row r="472" spans="4:4">
      <c r="D472" s="14"/>
    </row>
    <row r="473" spans="4:4">
      <c r="D473" s="14"/>
    </row>
    <row r="474" spans="4:4">
      <c r="D474" s="14"/>
    </row>
    <row r="475" spans="4:4">
      <c r="D475" s="14"/>
    </row>
    <row r="476" spans="4:4">
      <c r="D476" s="14"/>
    </row>
    <row r="477" spans="4:4">
      <c r="D477" s="14"/>
    </row>
    <row r="478" spans="4:4">
      <c r="D478" s="14"/>
    </row>
    <row r="479" spans="4:4">
      <c r="D479" s="14"/>
    </row>
    <row r="480" spans="4:4">
      <c r="D480" s="14"/>
    </row>
    <row r="481" spans="4:5">
      <c r="D481" s="14"/>
    </row>
    <row r="482" spans="4:5">
      <c r="D482" s="14"/>
    </row>
    <row r="483" spans="4:5">
      <c r="D483" s="14"/>
    </row>
    <row r="484" spans="4:5">
      <c r="D484" s="14"/>
    </row>
    <row r="485" spans="4:5">
      <c r="D485" s="14"/>
    </row>
    <row r="486" spans="4:5">
      <c r="D486" s="14"/>
    </row>
    <row r="487" spans="4:5">
      <c r="E487" s="13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4" customWidth="1"/>
    <col min="2" max="2" width="47.28515625" style="13" customWidth="1"/>
    <col min="3" max="4" width="10.7109375" style="13" customWidth="1"/>
    <col min="5" max="6" width="10.7109375" style="14" customWidth="1"/>
    <col min="7" max="7" width="14.7109375" style="14" customWidth="1"/>
    <col min="8" max="8" width="11.7109375" style="14" customWidth="1"/>
    <col min="9" max="9" width="14.7109375" style="14" customWidth="1"/>
    <col min="10" max="11" width="10.7109375" style="14" customWidth="1"/>
    <col min="12" max="12" width="7.5703125" style="14" customWidth="1"/>
    <col min="13" max="13" width="6.7109375" style="14" customWidth="1"/>
    <col min="14" max="14" width="7.7109375" style="14" customWidth="1"/>
    <col min="15" max="15" width="7.140625" style="14" customWidth="1"/>
    <col min="16" max="16" width="6" style="14" customWidth="1"/>
    <col min="17" max="17" width="7.85546875" style="14" customWidth="1"/>
    <col min="18" max="18" width="8.140625" style="14" customWidth="1"/>
    <col min="19" max="19" width="6.28515625" style="14" customWidth="1"/>
    <col min="20" max="20" width="8" style="14" customWidth="1"/>
    <col min="21" max="21" width="8.7109375" style="14" customWidth="1"/>
    <col min="22" max="22" width="10" style="14" customWidth="1"/>
    <col min="23" max="23" width="9.5703125" style="14" customWidth="1"/>
    <col min="24" max="24" width="6.140625" style="14" customWidth="1"/>
    <col min="25" max="26" width="5.7109375" style="14" customWidth="1"/>
    <col min="27" max="27" width="6.85546875" style="14" customWidth="1"/>
    <col min="28" max="28" width="6.42578125" style="14" customWidth="1"/>
    <col min="29" max="29" width="6.7109375" style="14" customWidth="1"/>
    <col min="30" max="30" width="7.28515625" style="14" customWidth="1"/>
    <col min="31" max="42" width="5.7109375" style="14" customWidth="1"/>
    <col min="43" max="16384" width="9.140625" style="14"/>
  </cols>
  <sheetData>
    <row r="1" spans="2:49">
      <c r="B1" s="2" t="s">
        <v>0</v>
      </c>
      <c r="C1" t="s">
        <v>195</v>
      </c>
    </row>
    <row r="2" spans="2:49">
      <c r="B2" s="2" t="s">
        <v>1</v>
      </c>
    </row>
    <row r="3" spans="2:49">
      <c r="B3" s="2" t="s">
        <v>2</v>
      </c>
      <c r="C3" t="s">
        <v>196</v>
      </c>
    </row>
    <row r="4" spans="2:49">
      <c r="B4" s="2" t="s">
        <v>3</v>
      </c>
    </row>
    <row r="6" spans="2:49" ht="26.25" customHeight="1">
      <c r="B6" s="111" t="s">
        <v>134</v>
      </c>
      <c r="C6" s="112"/>
      <c r="D6" s="112"/>
      <c r="E6" s="112"/>
      <c r="F6" s="112"/>
      <c r="G6" s="112"/>
      <c r="H6" s="112"/>
      <c r="I6" s="112"/>
      <c r="J6" s="112"/>
      <c r="K6" s="113"/>
    </row>
    <row r="7" spans="2:49" ht="26.25" customHeight="1">
      <c r="B7" s="111" t="s">
        <v>141</v>
      </c>
      <c r="C7" s="112"/>
      <c r="D7" s="112"/>
      <c r="E7" s="112"/>
      <c r="F7" s="112"/>
      <c r="G7" s="112"/>
      <c r="H7" s="112"/>
      <c r="I7" s="112"/>
      <c r="J7" s="112"/>
      <c r="K7" s="113"/>
    </row>
    <row r="8" spans="2:49" s="17" customFormat="1" ht="63">
      <c r="B8" s="4" t="s">
        <v>94</v>
      </c>
      <c r="C8" s="26" t="s">
        <v>47</v>
      </c>
      <c r="D8" s="26" t="s">
        <v>82</v>
      </c>
      <c r="E8" s="26" t="s">
        <v>51</v>
      </c>
      <c r="F8" s="26" t="s">
        <v>69</v>
      </c>
      <c r="G8" s="26" t="s">
        <v>185</v>
      </c>
      <c r="H8" s="26" t="s">
        <v>186</v>
      </c>
      <c r="I8" s="26" t="s">
        <v>5</v>
      </c>
      <c r="J8" s="26" t="s">
        <v>55</v>
      </c>
      <c r="K8" s="34" t="s">
        <v>181</v>
      </c>
      <c r="L8" s="14"/>
      <c r="AW8" s="14"/>
    </row>
    <row r="9" spans="2:49" s="17" customFormat="1" ht="22.5" customHeight="1">
      <c r="B9" s="18"/>
      <c r="C9" s="19"/>
      <c r="D9" s="19"/>
      <c r="E9" s="19"/>
      <c r="F9" s="19" t="s">
        <v>72</v>
      </c>
      <c r="G9" s="19" t="s">
        <v>182</v>
      </c>
      <c r="H9" s="19"/>
      <c r="I9" s="19" t="s">
        <v>6</v>
      </c>
      <c r="J9" s="29" t="s">
        <v>7</v>
      </c>
      <c r="K9" s="43" t="s">
        <v>7</v>
      </c>
      <c r="AW9" s="14"/>
    </row>
    <row r="10" spans="2:49" s="21" customFormat="1" ht="18" customHeight="1">
      <c r="B10" s="20"/>
      <c r="C10" s="6" t="s">
        <v>8</v>
      </c>
      <c r="D10" s="6" t="s">
        <v>9</v>
      </c>
      <c r="E10" s="6" t="s">
        <v>57</v>
      </c>
      <c r="F10" s="6" t="s">
        <v>58</v>
      </c>
      <c r="G10" s="6" t="s">
        <v>59</v>
      </c>
      <c r="H10" s="6" t="s">
        <v>60</v>
      </c>
      <c r="I10" s="6" t="s">
        <v>61</v>
      </c>
      <c r="J10" s="32" t="s">
        <v>62</v>
      </c>
      <c r="K10" s="32" t="s">
        <v>63</v>
      </c>
      <c r="AW10" s="14"/>
    </row>
    <row r="11" spans="2:49" s="21" customFormat="1" ht="18" customHeight="1">
      <c r="B11" s="22" t="s">
        <v>142</v>
      </c>
      <c r="C11" s="6"/>
      <c r="D11" s="6"/>
      <c r="E11" s="6"/>
      <c r="F11" s="6"/>
      <c r="G11" s="73">
        <v>-340856217.10000002</v>
      </c>
      <c r="H11" s="6"/>
      <c r="I11" s="73">
        <v>-49141.650955749443</v>
      </c>
      <c r="J11" s="74">
        <v>1</v>
      </c>
      <c r="K11" s="74">
        <v>-2.3999999999999998E-3</v>
      </c>
      <c r="AW11" s="14"/>
    </row>
    <row r="12" spans="2:49">
      <c r="B12" s="77" t="s">
        <v>203</v>
      </c>
      <c r="C12" s="14"/>
      <c r="D12" s="14"/>
      <c r="G12" s="79">
        <v>-340856217.10000002</v>
      </c>
      <c r="I12" s="79">
        <v>-49141.650955749443</v>
      </c>
      <c r="J12" s="78">
        <v>1</v>
      </c>
      <c r="K12" s="78">
        <v>-2.3999999999999998E-3</v>
      </c>
    </row>
    <row r="13" spans="2:49">
      <c r="B13" s="77" t="s">
        <v>3216</v>
      </c>
      <c r="C13" s="14"/>
      <c r="D13" s="14"/>
      <c r="G13" s="79">
        <v>0</v>
      </c>
      <c r="I13" s="79">
        <v>0</v>
      </c>
      <c r="J13" s="78">
        <v>0</v>
      </c>
      <c r="K13" s="78">
        <v>0</v>
      </c>
    </row>
    <row r="14" spans="2:49">
      <c r="B14" t="s">
        <v>249</v>
      </c>
      <c r="C14" t="s">
        <v>249</v>
      </c>
      <c r="D14" t="s">
        <v>249</v>
      </c>
      <c r="E14" t="s">
        <v>249</v>
      </c>
      <c r="G14" s="75">
        <v>0</v>
      </c>
      <c r="H14" s="75">
        <v>0</v>
      </c>
      <c r="I14" s="75">
        <v>0</v>
      </c>
      <c r="J14" s="76">
        <v>0</v>
      </c>
      <c r="K14" s="76">
        <v>0</v>
      </c>
    </row>
    <row r="15" spans="2:49">
      <c r="B15" s="77" t="s">
        <v>3217</v>
      </c>
      <c r="C15" s="14"/>
      <c r="D15" s="14"/>
      <c r="G15" s="79">
        <v>-330565937.10000002</v>
      </c>
      <c r="I15" s="79">
        <v>-54717.91017805539</v>
      </c>
      <c r="J15" s="78">
        <v>1.1134999999999999</v>
      </c>
      <c r="K15" s="78">
        <v>-2.7000000000000001E-3</v>
      </c>
    </row>
    <row r="16" spans="2:49">
      <c r="B16" t="s">
        <v>3620</v>
      </c>
      <c r="C16" t="s">
        <v>3621</v>
      </c>
      <c r="D16" t="s">
        <v>121</v>
      </c>
      <c r="E16" t="s">
        <v>108</v>
      </c>
      <c r="F16" t="s">
        <v>585</v>
      </c>
      <c r="G16" s="75">
        <v>-71697573</v>
      </c>
      <c r="H16" s="75">
        <v>31.19417278415532</v>
      </c>
      <c r="I16" s="75">
        <v>-22365.464803665898</v>
      </c>
      <c r="J16" s="76">
        <v>0.4551</v>
      </c>
      <c r="K16" s="76">
        <v>-1.1000000000000001E-3</v>
      </c>
    </row>
    <row r="17" spans="2:11">
      <c r="B17" t="s">
        <v>3622</v>
      </c>
      <c r="C17" t="s">
        <v>3623</v>
      </c>
      <c r="D17" t="s">
        <v>121</v>
      </c>
      <c r="E17" t="s">
        <v>108</v>
      </c>
      <c r="F17" t="s">
        <v>585</v>
      </c>
      <c r="G17" s="75">
        <v>-5260840</v>
      </c>
      <c r="H17" s="75">
        <v>31.034511679687128</v>
      </c>
      <c r="I17" s="75">
        <v>-1632.6760042496601</v>
      </c>
      <c r="J17" s="76">
        <v>3.32E-2</v>
      </c>
      <c r="K17" s="76">
        <v>-1E-4</v>
      </c>
    </row>
    <row r="18" spans="2:11">
      <c r="B18" t="s">
        <v>3624</v>
      </c>
      <c r="C18" t="s">
        <v>3625</v>
      </c>
      <c r="D18" t="s">
        <v>121</v>
      </c>
      <c r="E18" t="s">
        <v>108</v>
      </c>
      <c r="F18" t="s">
        <v>1126</v>
      </c>
      <c r="G18" s="75">
        <v>-19070000</v>
      </c>
      <c r="H18" s="75">
        <v>7.5864585993685152</v>
      </c>
      <c r="I18" s="75">
        <v>-1446.7376548995801</v>
      </c>
      <c r="J18" s="76">
        <v>2.9399999999999999E-2</v>
      </c>
      <c r="K18" s="76">
        <v>-1E-4</v>
      </c>
    </row>
    <row r="19" spans="2:11">
      <c r="B19" t="s">
        <v>3626</v>
      </c>
      <c r="C19" t="s">
        <v>3627</v>
      </c>
      <c r="D19" t="s">
        <v>121</v>
      </c>
      <c r="E19" t="s">
        <v>108</v>
      </c>
      <c r="F19" t="s">
        <v>306</v>
      </c>
      <c r="G19" s="75">
        <v>-350000</v>
      </c>
      <c r="H19" s="75">
        <v>5.8734990394788289</v>
      </c>
      <c r="I19" s="75">
        <v>-20.557246638175901</v>
      </c>
      <c r="J19" s="76">
        <v>4.0000000000000002E-4</v>
      </c>
      <c r="K19" s="76">
        <v>0</v>
      </c>
    </row>
    <row r="20" spans="2:11">
      <c r="B20" t="s">
        <v>3628</v>
      </c>
      <c r="C20" t="s">
        <v>3629</v>
      </c>
      <c r="D20" t="s">
        <v>121</v>
      </c>
      <c r="E20" t="s">
        <v>104</v>
      </c>
      <c r="F20" t="s">
        <v>585</v>
      </c>
      <c r="G20" s="75">
        <v>-290593000</v>
      </c>
      <c r="H20" s="75">
        <v>10.957817524492018</v>
      </c>
      <c r="I20" s="75">
        <v>-31842.650678947099</v>
      </c>
      <c r="J20" s="76">
        <v>0.64800000000000002</v>
      </c>
      <c r="K20" s="76">
        <v>-1.5E-3</v>
      </c>
    </row>
    <row r="21" spans="2:11">
      <c r="B21" t="s">
        <v>3630</v>
      </c>
      <c r="C21" t="s">
        <v>3631</v>
      </c>
      <c r="D21" t="s">
        <v>121</v>
      </c>
      <c r="E21" t="s">
        <v>104</v>
      </c>
      <c r="F21" t="s">
        <v>873</v>
      </c>
      <c r="G21" s="75">
        <v>-1500000</v>
      </c>
      <c r="H21" s="75">
        <v>10.887966742732667</v>
      </c>
      <c r="I21" s="75">
        <v>-163.31950114099001</v>
      </c>
      <c r="J21" s="76">
        <v>3.3E-3</v>
      </c>
      <c r="K21" s="76">
        <v>0</v>
      </c>
    </row>
    <row r="22" spans="2:11">
      <c r="B22" t="s">
        <v>3632</v>
      </c>
      <c r="C22" t="s">
        <v>3633</v>
      </c>
      <c r="D22" t="s">
        <v>121</v>
      </c>
      <c r="E22" t="s">
        <v>104</v>
      </c>
      <c r="F22" t="s">
        <v>585</v>
      </c>
      <c r="G22" s="75">
        <v>-10359000</v>
      </c>
      <c r="H22" s="75">
        <v>10.777217364201217</v>
      </c>
      <c r="I22" s="75">
        <v>-1116.4119467575999</v>
      </c>
      <c r="J22" s="76">
        <v>2.2700000000000001E-2</v>
      </c>
      <c r="K22" s="76">
        <v>-1E-4</v>
      </c>
    </row>
    <row r="23" spans="2:11">
      <c r="B23" t="s">
        <v>3634</v>
      </c>
      <c r="C23" t="s">
        <v>3635</v>
      </c>
      <c r="D23" t="s">
        <v>121</v>
      </c>
      <c r="E23" t="s">
        <v>104</v>
      </c>
      <c r="F23" t="s">
        <v>873</v>
      </c>
      <c r="G23" s="75">
        <v>12700000</v>
      </c>
      <c r="H23" s="75">
        <v>10.558668448693544</v>
      </c>
      <c r="I23" s="75">
        <v>1340.9508929840799</v>
      </c>
      <c r="J23" s="76">
        <v>-2.7300000000000001E-2</v>
      </c>
      <c r="K23" s="76">
        <v>1E-4</v>
      </c>
    </row>
    <row r="24" spans="2:11">
      <c r="B24" t="s">
        <v>3636</v>
      </c>
      <c r="C24" t="s">
        <v>3637</v>
      </c>
      <c r="D24" t="s">
        <v>121</v>
      </c>
      <c r="E24" t="s">
        <v>104</v>
      </c>
      <c r="F24" t="s">
        <v>585</v>
      </c>
      <c r="G24" s="75">
        <v>-20000000</v>
      </c>
      <c r="H24" s="75">
        <v>10.701538995937399</v>
      </c>
      <c r="I24" s="75">
        <v>-2140.3077991874802</v>
      </c>
      <c r="J24" s="76">
        <v>4.36E-2</v>
      </c>
      <c r="K24" s="76">
        <v>-1E-4</v>
      </c>
    </row>
    <row r="25" spans="2:11">
      <c r="B25" t="s">
        <v>3638</v>
      </c>
      <c r="C25" t="s">
        <v>3639</v>
      </c>
      <c r="D25" t="s">
        <v>121</v>
      </c>
      <c r="E25" t="s">
        <v>104</v>
      </c>
      <c r="F25" t="s">
        <v>1566</v>
      </c>
      <c r="G25" s="75">
        <v>1900000</v>
      </c>
      <c r="H25" s="75">
        <v>10.359093513353001</v>
      </c>
      <c r="I25" s="75">
        <v>196.82277675370699</v>
      </c>
      <c r="J25" s="76">
        <v>-4.0000000000000001E-3</v>
      </c>
      <c r="K25" s="76">
        <v>0</v>
      </c>
    </row>
    <row r="26" spans="2:11">
      <c r="B26" t="s">
        <v>3640</v>
      </c>
      <c r="C26" t="s">
        <v>3641</v>
      </c>
      <c r="D26" t="s">
        <v>121</v>
      </c>
      <c r="E26" t="s">
        <v>104</v>
      </c>
      <c r="F26" t="s">
        <v>1412</v>
      </c>
      <c r="G26" s="75">
        <v>25300000</v>
      </c>
      <c r="H26" s="75">
        <v>10.209412868526996</v>
      </c>
      <c r="I26" s="75">
        <v>2582.9814557373302</v>
      </c>
      <c r="J26" s="76">
        <v>-5.2600000000000001E-2</v>
      </c>
      <c r="K26" s="76">
        <v>1E-4</v>
      </c>
    </row>
    <row r="27" spans="2:11">
      <c r="B27" t="s">
        <v>3642</v>
      </c>
      <c r="C27" t="s">
        <v>3643</v>
      </c>
      <c r="D27" t="s">
        <v>121</v>
      </c>
      <c r="E27" t="s">
        <v>104</v>
      </c>
      <c r="F27" t="s">
        <v>957</v>
      </c>
      <c r="G27" s="75">
        <v>-7150000</v>
      </c>
      <c r="H27" s="75">
        <v>9.2941689318172998</v>
      </c>
      <c r="I27" s="75">
        <v>-664.53307862493705</v>
      </c>
      <c r="J27" s="76">
        <v>1.35E-2</v>
      </c>
      <c r="K27" s="76">
        <v>0</v>
      </c>
    </row>
    <row r="28" spans="2:11">
      <c r="B28" t="s">
        <v>3644</v>
      </c>
      <c r="C28" t="s">
        <v>3645</v>
      </c>
      <c r="D28" t="s">
        <v>121</v>
      </c>
      <c r="E28" t="s">
        <v>104</v>
      </c>
      <c r="F28" t="s">
        <v>957</v>
      </c>
      <c r="G28" s="75">
        <v>4000000</v>
      </c>
      <c r="H28" s="75">
        <v>9.1845507544027001</v>
      </c>
      <c r="I28" s="75">
        <v>367.382030176108</v>
      </c>
      <c r="J28" s="76">
        <v>-7.4999999999999997E-3</v>
      </c>
      <c r="K28" s="76">
        <v>0</v>
      </c>
    </row>
    <row r="29" spans="2:11">
      <c r="B29" t="s">
        <v>3646</v>
      </c>
      <c r="C29" t="s">
        <v>3647</v>
      </c>
      <c r="D29" t="s">
        <v>121</v>
      </c>
      <c r="E29" t="s">
        <v>104</v>
      </c>
      <c r="F29" t="s">
        <v>545</v>
      </c>
      <c r="G29" s="75">
        <v>460000</v>
      </c>
      <c r="H29" s="75">
        <v>8.6427494328713479</v>
      </c>
      <c r="I29" s="75">
        <v>39.756647391208197</v>
      </c>
      <c r="J29" s="76">
        <v>-8.0000000000000004E-4</v>
      </c>
      <c r="K29" s="76">
        <v>0</v>
      </c>
    </row>
    <row r="30" spans="2:11">
      <c r="B30" t="s">
        <v>3648</v>
      </c>
      <c r="C30" t="s">
        <v>3649</v>
      </c>
      <c r="D30" t="s">
        <v>121</v>
      </c>
      <c r="E30" t="s">
        <v>104</v>
      </c>
      <c r="F30" t="s">
        <v>652</v>
      </c>
      <c r="G30" s="75">
        <v>19820000</v>
      </c>
      <c r="H30" s="75">
        <v>6.5671764394287697</v>
      </c>
      <c r="I30" s="75">
        <v>1301.61437029478</v>
      </c>
      <c r="J30" s="76">
        <v>-2.6499999999999999E-2</v>
      </c>
      <c r="K30" s="76">
        <v>1E-4</v>
      </c>
    </row>
    <row r="31" spans="2:11">
      <c r="B31" t="s">
        <v>3650</v>
      </c>
      <c r="C31" t="s">
        <v>3651</v>
      </c>
      <c r="D31" t="s">
        <v>121</v>
      </c>
      <c r="E31" t="s">
        <v>104</v>
      </c>
      <c r="F31" t="s">
        <v>932</v>
      </c>
      <c r="G31" s="75">
        <v>-1944000</v>
      </c>
      <c r="H31" s="75">
        <v>6.5671749845686467</v>
      </c>
      <c r="I31" s="75">
        <v>-127.665881700014</v>
      </c>
      <c r="J31" s="76">
        <v>2.5999999999999999E-3</v>
      </c>
      <c r="K31" s="76">
        <v>0</v>
      </c>
    </row>
    <row r="32" spans="2:11">
      <c r="B32" t="s">
        <v>3652</v>
      </c>
      <c r="C32" t="s">
        <v>3653</v>
      </c>
      <c r="D32" t="s">
        <v>121</v>
      </c>
      <c r="E32" t="s">
        <v>104</v>
      </c>
      <c r="F32" t="s">
        <v>306</v>
      </c>
      <c r="G32" s="75">
        <v>-1310000</v>
      </c>
      <c r="H32" s="75">
        <v>4.2195726006839767</v>
      </c>
      <c r="I32" s="75">
        <v>-55.276401068960098</v>
      </c>
      <c r="J32" s="76">
        <v>1.1000000000000001E-3</v>
      </c>
      <c r="K32" s="76">
        <v>0</v>
      </c>
    </row>
    <row r="33" spans="2:11">
      <c r="B33" t="s">
        <v>3654</v>
      </c>
      <c r="C33" t="s">
        <v>3655</v>
      </c>
      <c r="D33" t="s">
        <v>121</v>
      </c>
      <c r="E33" t="s">
        <v>104</v>
      </c>
      <c r="F33" t="s">
        <v>475</v>
      </c>
      <c r="G33" s="75">
        <v>19890000</v>
      </c>
      <c r="H33" s="75">
        <v>3.1045531052255693</v>
      </c>
      <c r="I33" s="75">
        <v>617.49561262936504</v>
      </c>
      <c r="J33" s="76">
        <v>-1.26E-2</v>
      </c>
      <c r="K33" s="76">
        <v>0</v>
      </c>
    </row>
    <row r="34" spans="2:11">
      <c r="B34" t="s">
        <v>3656</v>
      </c>
      <c r="C34" t="s">
        <v>3657</v>
      </c>
      <c r="D34" t="s">
        <v>121</v>
      </c>
      <c r="E34" t="s">
        <v>104</v>
      </c>
      <c r="F34" t="s">
        <v>3658</v>
      </c>
      <c r="G34" s="75">
        <v>770000</v>
      </c>
      <c r="H34" s="75">
        <v>2.0567824951353115</v>
      </c>
      <c r="I34" s="75">
        <v>15.837225212541901</v>
      </c>
      <c r="J34" s="76">
        <v>-2.9999999999999997E-4</v>
      </c>
      <c r="K34" s="76">
        <v>0</v>
      </c>
    </row>
    <row r="35" spans="2:11">
      <c r="B35" t="s">
        <v>3659</v>
      </c>
      <c r="C35" t="s">
        <v>3660</v>
      </c>
      <c r="D35" t="s">
        <v>121</v>
      </c>
      <c r="E35" t="s">
        <v>104</v>
      </c>
      <c r="F35" t="s">
        <v>1976</v>
      </c>
      <c r="G35" s="75">
        <v>-1040000</v>
      </c>
      <c r="H35" s="75">
        <v>1.6775844955708845</v>
      </c>
      <c r="I35" s="75">
        <v>-17.446878753937199</v>
      </c>
      <c r="J35" s="76">
        <v>4.0000000000000002E-4</v>
      </c>
      <c r="K35" s="76">
        <v>0</v>
      </c>
    </row>
    <row r="36" spans="2:11">
      <c r="B36" t="s">
        <v>3661</v>
      </c>
      <c r="C36" t="s">
        <v>3662</v>
      </c>
      <c r="D36" t="s">
        <v>121</v>
      </c>
      <c r="E36" t="s">
        <v>104</v>
      </c>
      <c r="F36" t="s">
        <v>3663</v>
      </c>
      <c r="G36" s="75">
        <v>-890000</v>
      </c>
      <c r="H36" s="75">
        <v>-0.41751166427288089</v>
      </c>
      <c r="I36" s="75">
        <v>3.71585381202864</v>
      </c>
      <c r="J36" s="76">
        <v>-1E-4</v>
      </c>
      <c r="K36" s="76">
        <v>0</v>
      </c>
    </row>
    <row r="37" spans="2:11">
      <c r="B37" t="s">
        <v>3664</v>
      </c>
      <c r="C37" t="s">
        <v>3665</v>
      </c>
      <c r="D37" t="s">
        <v>121</v>
      </c>
      <c r="E37" t="s">
        <v>104</v>
      </c>
      <c r="F37" t="s">
        <v>262</v>
      </c>
      <c r="G37" s="75">
        <v>90000</v>
      </c>
      <c r="H37" s="75">
        <v>-0.26548948092047553</v>
      </c>
      <c r="I37" s="75">
        <v>-0.238940532828428</v>
      </c>
      <c r="J37" s="76">
        <v>0</v>
      </c>
      <c r="K37" s="76">
        <v>0</v>
      </c>
    </row>
    <row r="38" spans="2:11">
      <c r="B38" t="s">
        <v>3666</v>
      </c>
      <c r="C38" t="s">
        <v>3667</v>
      </c>
      <c r="D38" t="s">
        <v>121</v>
      </c>
      <c r="E38" t="s">
        <v>104</v>
      </c>
      <c r="F38" t="s">
        <v>3668</v>
      </c>
      <c r="G38" s="75">
        <v>1500000</v>
      </c>
      <c r="H38" s="75">
        <v>-2.8626947039475268</v>
      </c>
      <c r="I38" s="75">
        <v>-42.940420559212903</v>
      </c>
      <c r="J38" s="76">
        <v>8.9999999999999998E-4</v>
      </c>
      <c r="K38" s="76">
        <v>0</v>
      </c>
    </row>
    <row r="39" spans="2:11">
      <c r="B39" t="s">
        <v>3669</v>
      </c>
      <c r="C39" t="s">
        <v>3670</v>
      </c>
      <c r="D39" t="s">
        <v>121</v>
      </c>
      <c r="E39" t="s">
        <v>104</v>
      </c>
      <c r="F39" t="s">
        <v>382</v>
      </c>
      <c r="G39" s="75">
        <v>20000000</v>
      </c>
      <c r="H39" s="75">
        <v>-3.7532315961001501</v>
      </c>
      <c r="I39" s="75">
        <v>-750.64631922003002</v>
      </c>
      <c r="J39" s="76">
        <v>1.5299999999999999E-2</v>
      </c>
      <c r="K39" s="76">
        <v>0</v>
      </c>
    </row>
    <row r="40" spans="2:11">
      <c r="B40" t="s">
        <v>3671</v>
      </c>
      <c r="C40" t="s">
        <v>3672</v>
      </c>
      <c r="D40" t="s">
        <v>121</v>
      </c>
      <c r="E40" t="s">
        <v>111</v>
      </c>
      <c r="F40" t="s">
        <v>585</v>
      </c>
      <c r="G40" s="75">
        <v>-2427828</v>
      </c>
      <c r="H40" s="75">
        <v>32.094805004697491</v>
      </c>
      <c r="I40" s="75">
        <v>-779.20666244944505</v>
      </c>
      <c r="J40" s="76">
        <v>1.5900000000000001E-2</v>
      </c>
      <c r="K40" s="76">
        <v>0</v>
      </c>
    </row>
    <row r="41" spans="2:11">
      <c r="B41" t="s">
        <v>3673</v>
      </c>
      <c r="C41" t="s">
        <v>3674</v>
      </c>
      <c r="D41" t="s">
        <v>121</v>
      </c>
      <c r="E41" t="s">
        <v>111</v>
      </c>
      <c r="F41" t="s">
        <v>3675</v>
      </c>
      <c r="G41" s="75">
        <v>-3403696.1</v>
      </c>
      <c r="H41" s="75">
        <v>-58.219450771451434</v>
      </c>
      <c r="I41" s="75">
        <v>1981.61317534931</v>
      </c>
      <c r="J41" s="76">
        <v>-4.0300000000000002E-2</v>
      </c>
      <c r="K41" s="76">
        <v>1E-4</v>
      </c>
    </row>
    <row r="42" spans="2:11">
      <c r="B42" s="77" t="s">
        <v>3619</v>
      </c>
      <c r="C42" s="14"/>
      <c r="D42" s="14"/>
      <c r="G42" s="79">
        <v>-10290280</v>
      </c>
      <c r="I42" s="79">
        <v>5576.2592223059519</v>
      </c>
      <c r="J42" s="78">
        <v>-0.1135</v>
      </c>
      <c r="K42" s="78">
        <v>2.9999999999999997E-4</v>
      </c>
    </row>
    <row r="43" spans="2:11">
      <c r="B43" t="s">
        <v>3676</v>
      </c>
      <c r="C43" t="s">
        <v>3677</v>
      </c>
      <c r="D43" t="s">
        <v>121</v>
      </c>
      <c r="E43" t="s">
        <v>108</v>
      </c>
      <c r="F43" t="s">
        <v>542</v>
      </c>
      <c r="G43" s="75">
        <v>6610000</v>
      </c>
      <c r="H43" s="75">
        <v>19.92624826947938</v>
      </c>
      <c r="I43" s="75">
        <v>1317.1250106125899</v>
      </c>
      <c r="J43" s="76">
        <v>-2.6800000000000001E-2</v>
      </c>
      <c r="K43" s="76">
        <v>1E-4</v>
      </c>
    </row>
    <row r="44" spans="2:11">
      <c r="B44" t="s">
        <v>3678</v>
      </c>
      <c r="C44" t="s">
        <v>3679</v>
      </c>
      <c r="D44" t="s">
        <v>121</v>
      </c>
      <c r="E44" t="s">
        <v>108</v>
      </c>
      <c r="F44" t="s">
        <v>427</v>
      </c>
      <c r="G44" s="75">
        <v>-29230000</v>
      </c>
      <c r="H44" s="75">
        <v>2.9810066217678677</v>
      </c>
      <c r="I44" s="75">
        <v>-871.34823554273896</v>
      </c>
      <c r="J44" s="76">
        <v>1.77E-2</v>
      </c>
      <c r="K44" s="76">
        <v>0</v>
      </c>
    </row>
    <row r="45" spans="2:11">
      <c r="B45" t="s">
        <v>3680</v>
      </c>
      <c r="C45" t="s">
        <v>3681</v>
      </c>
      <c r="D45" t="s">
        <v>121</v>
      </c>
      <c r="E45" t="s">
        <v>108</v>
      </c>
      <c r="F45" t="s">
        <v>3521</v>
      </c>
      <c r="G45" s="75">
        <v>14616000</v>
      </c>
      <c r="H45" s="75">
        <v>-0.29928169556136225</v>
      </c>
      <c r="I45" s="75">
        <v>-43.743012623248397</v>
      </c>
      <c r="J45" s="76">
        <v>8.9999999999999998E-4</v>
      </c>
      <c r="K45" s="76">
        <v>0</v>
      </c>
    </row>
    <row r="46" spans="2:11">
      <c r="B46" t="s">
        <v>3682</v>
      </c>
      <c r="C46" t="s">
        <v>3683</v>
      </c>
      <c r="D46" t="s">
        <v>121</v>
      </c>
      <c r="E46" t="s">
        <v>108</v>
      </c>
      <c r="F46" t="s">
        <v>699</v>
      </c>
      <c r="G46" s="75">
        <v>11004000</v>
      </c>
      <c r="H46" s="75">
        <v>-4.6249117766026338</v>
      </c>
      <c r="I46" s="75">
        <v>-508.92529189735399</v>
      </c>
      <c r="J46" s="76">
        <v>1.04E-2</v>
      </c>
      <c r="K46" s="76">
        <v>0</v>
      </c>
    </row>
    <row r="47" spans="2:11">
      <c r="B47" t="s">
        <v>3684</v>
      </c>
      <c r="C47" t="s">
        <v>3685</v>
      </c>
      <c r="D47" t="s">
        <v>121</v>
      </c>
      <c r="E47" t="s">
        <v>108</v>
      </c>
      <c r="F47" t="s">
        <v>1816</v>
      </c>
      <c r="G47" s="75">
        <v>10995000</v>
      </c>
      <c r="H47" s="75">
        <v>-6.7681579256922397</v>
      </c>
      <c r="I47" s="75">
        <v>-744.15896392986099</v>
      </c>
      <c r="J47" s="76">
        <v>1.5100000000000001E-2</v>
      </c>
      <c r="K47" s="76">
        <v>0</v>
      </c>
    </row>
    <row r="48" spans="2:11">
      <c r="B48" t="s">
        <v>3686</v>
      </c>
      <c r="C48" t="s">
        <v>3687</v>
      </c>
      <c r="D48" t="s">
        <v>121</v>
      </c>
      <c r="E48" t="s">
        <v>108</v>
      </c>
      <c r="F48" t="s">
        <v>3688</v>
      </c>
      <c r="G48" s="75">
        <v>10995000</v>
      </c>
      <c r="H48" s="75">
        <v>-20.119526310157468</v>
      </c>
      <c r="I48" s="75">
        <v>-2212.1419178018</v>
      </c>
      <c r="J48" s="76">
        <v>4.4999999999999998E-2</v>
      </c>
      <c r="K48" s="76">
        <v>-1E-4</v>
      </c>
    </row>
    <row r="49" spans="2:11">
      <c r="B49" t="s">
        <v>3689</v>
      </c>
      <c r="C49" t="s">
        <v>3690</v>
      </c>
      <c r="D49" t="s">
        <v>121</v>
      </c>
      <c r="E49" t="s">
        <v>108</v>
      </c>
      <c r="F49" t="s">
        <v>813</v>
      </c>
      <c r="G49" s="75">
        <v>-32994000</v>
      </c>
      <c r="H49" s="75">
        <v>-27.585752470595267</v>
      </c>
      <c r="I49" s="75">
        <v>9101.6431701481997</v>
      </c>
      <c r="J49" s="76">
        <v>-0.1852</v>
      </c>
      <c r="K49" s="76">
        <v>4.0000000000000002E-4</v>
      </c>
    </row>
    <row r="50" spans="2:11">
      <c r="B50" t="s">
        <v>3691</v>
      </c>
      <c r="C50" t="s">
        <v>3692</v>
      </c>
      <c r="D50" t="s">
        <v>121</v>
      </c>
      <c r="E50" t="s">
        <v>111</v>
      </c>
      <c r="F50" t="s">
        <v>585</v>
      </c>
      <c r="G50" s="75">
        <v>-2286280</v>
      </c>
      <c r="H50" s="75">
        <v>20.215876299483714</v>
      </c>
      <c r="I50" s="75">
        <v>-462.191536659836</v>
      </c>
      <c r="J50" s="76">
        <v>9.4000000000000004E-3</v>
      </c>
      <c r="K50" s="76">
        <v>0</v>
      </c>
    </row>
    <row r="51" spans="2:11">
      <c r="B51" s="77" t="s">
        <v>3218</v>
      </c>
      <c r="C51" s="14"/>
      <c r="D51" s="14"/>
      <c r="G51" s="79">
        <v>0</v>
      </c>
      <c r="I51" s="79">
        <v>0</v>
      </c>
      <c r="J51" s="78">
        <v>0</v>
      </c>
      <c r="K51" s="78">
        <v>0</v>
      </c>
    </row>
    <row r="52" spans="2:11">
      <c r="B52" t="s">
        <v>249</v>
      </c>
      <c r="C52" t="s">
        <v>249</v>
      </c>
      <c r="D52" t="s">
        <v>249</v>
      </c>
      <c r="E52" t="s">
        <v>249</v>
      </c>
      <c r="G52" s="75">
        <v>0</v>
      </c>
      <c r="H52" s="75">
        <v>0</v>
      </c>
      <c r="I52" s="75">
        <v>0</v>
      </c>
      <c r="J52" s="76">
        <v>0</v>
      </c>
      <c r="K52" s="76">
        <v>0</v>
      </c>
    </row>
    <row r="53" spans="2:11">
      <c r="B53" s="77" t="s">
        <v>1806</v>
      </c>
      <c r="C53" s="14"/>
      <c r="D53" s="14"/>
      <c r="G53" s="79">
        <v>0</v>
      </c>
      <c r="I53" s="79">
        <v>0</v>
      </c>
      <c r="J53" s="78">
        <v>0</v>
      </c>
      <c r="K53" s="78">
        <v>0</v>
      </c>
    </row>
    <row r="54" spans="2:11">
      <c r="B54" t="s">
        <v>249</v>
      </c>
      <c r="C54" t="s">
        <v>249</v>
      </c>
      <c r="D54" t="s">
        <v>249</v>
      </c>
      <c r="E54" t="s">
        <v>249</v>
      </c>
      <c r="G54" s="75">
        <v>0</v>
      </c>
      <c r="H54" s="75">
        <v>0</v>
      </c>
      <c r="I54" s="75">
        <v>0</v>
      </c>
      <c r="J54" s="76">
        <v>0</v>
      </c>
      <c r="K54" s="76">
        <v>0</v>
      </c>
    </row>
    <row r="55" spans="2:11">
      <c r="B55" s="77" t="s">
        <v>254</v>
      </c>
      <c r="C55" s="14"/>
      <c r="D55" s="14"/>
      <c r="G55" s="79">
        <v>0</v>
      </c>
      <c r="I55" s="79">
        <v>0</v>
      </c>
      <c r="J55" s="78">
        <v>0</v>
      </c>
      <c r="K55" s="78">
        <v>0</v>
      </c>
    </row>
    <row r="56" spans="2:11">
      <c r="B56" s="77" t="s">
        <v>3216</v>
      </c>
      <c r="C56" s="14"/>
      <c r="D56" s="14"/>
      <c r="G56" s="79">
        <v>0</v>
      </c>
      <c r="I56" s="79">
        <v>0</v>
      </c>
      <c r="J56" s="78">
        <v>0</v>
      </c>
      <c r="K56" s="78">
        <v>0</v>
      </c>
    </row>
    <row r="57" spans="2:11">
      <c r="B57" t="s">
        <v>249</v>
      </c>
      <c r="C57" t="s">
        <v>249</v>
      </c>
      <c r="D57" t="s">
        <v>249</v>
      </c>
      <c r="E57" t="s">
        <v>249</v>
      </c>
      <c r="G57" s="75">
        <v>0</v>
      </c>
      <c r="H57" s="75">
        <v>0</v>
      </c>
      <c r="I57" s="75">
        <v>0</v>
      </c>
      <c r="J57" s="76">
        <v>0</v>
      </c>
      <c r="K57" s="76">
        <v>0</v>
      </c>
    </row>
    <row r="58" spans="2:11">
      <c r="B58" s="77" t="s">
        <v>3233</v>
      </c>
      <c r="C58" s="14"/>
      <c r="D58" s="14"/>
      <c r="G58" s="79">
        <v>0</v>
      </c>
      <c r="I58" s="79">
        <v>0</v>
      </c>
      <c r="J58" s="78">
        <v>0</v>
      </c>
      <c r="K58" s="78">
        <v>0</v>
      </c>
    </row>
    <row r="59" spans="2:11">
      <c r="B59" t="s">
        <v>249</v>
      </c>
      <c r="C59" t="s">
        <v>249</v>
      </c>
      <c r="D59" t="s">
        <v>249</v>
      </c>
      <c r="E59" t="s">
        <v>249</v>
      </c>
      <c r="G59" s="75">
        <v>0</v>
      </c>
      <c r="H59" s="75">
        <v>0</v>
      </c>
      <c r="I59" s="75">
        <v>0</v>
      </c>
      <c r="J59" s="76">
        <v>0</v>
      </c>
      <c r="K59" s="76">
        <v>0</v>
      </c>
    </row>
    <row r="60" spans="2:11">
      <c r="B60" s="77" t="s">
        <v>3218</v>
      </c>
      <c r="C60" s="14"/>
      <c r="D60" s="14"/>
      <c r="G60" s="79">
        <v>0</v>
      </c>
      <c r="I60" s="79">
        <v>0</v>
      </c>
      <c r="J60" s="78">
        <v>0</v>
      </c>
      <c r="K60" s="78">
        <v>0</v>
      </c>
    </row>
    <row r="61" spans="2:11">
      <c r="B61" t="s">
        <v>249</v>
      </c>
      <c r="C61" t="s">
        <v>249</v>
      </c>
      <c r="D61" t="s">
        <v>249</v>
      </c>
      <c r="E61" t="s">
        <v>249</v>
      </c>
      <c r="G61" s="75">
        <v>0</v>
      </c>
      <c r="H61" s="75">
        <v>0</v>
      </c>
      <c r="I61" s="75">
        <v>0</v>
      </c>
      <c r="J61" s="76">
        <v>0</v>
      </c>
      <c r="K61" s="76">
        <v>0</v>
      </c>
    </row>
    <row r="62" spans="2:11">
      <c r="B62" s="77" t="s">
        <v>1806</v>
      </c>
      <c r="C62" s="14"/>
      <c r="D62" s="14"/>
      <c r="G62" s="79">
        <v>0</v>
      </c>
      <c r="I62" s="79">
        <v>0</v>
      </c>
      <c r="J62" s="78">
        <v>0</v>
      </c>
      <c r="K62" s="78">
        <v>0</v>
      </c>
    </row>
    <row r="63" spans="2:11">
      <c r="B63" t="s">
        <v>249</v>
      </c>
      <c r="C63" t="s">
        <v>249</v>
      </c>
      <c r="D63" t="s">
        <v>249</v>
      </c>
      <c r="E63" t="s">
        <v>249</v>
      </c>
      <c r="G63" s="75">
        <v>0</v>
      </c>
      <c r="H63" s="75">
        <v>0</v>
      </c>
      <c r="I63" s="75">
        <v>0</v>
      </c>
      <c r="J63" s="76">
        <v>0</v>
      </c>
      <c r="K63" s="76">
        <v>0</v>
      </c>
    </row>
    <row r="64" spans="2:11">
      <c r="B64" t="s">
        <v>256</v>
      </c>
      <c r="C64" s="14"/>
      <c r="D64" s="14"/>
    </row>
    <row r="65" spans="2:4">
      <c r="B65" t="s">
        <v>383</v>
      </c>
      <c r="C65" s="14"/>
      <c r="D65" s="14"/>
    </row>
    <row r="66" spans="2:4">
      <c r="B66" t="s">
        <v>384</v>
      </c>
      <c r="C66" s="14"/>
      <c r="D66" s="14"/>
    </row>
    <row r="67" spans="2:4">
      <c r="B67" t="s">
        <v>385</v>
      </c>
      <c r="C67" s="14"/>
      <c r="D67" s="14"/>
    </row>
    <row r="68" spans="2:4">
      <c r="C68" s="14"/>
      <c r="D68" s="14"/>
    </row>
    <row r="69" spans="2:4">
      <c r="C69" s="14"/>
      <c r="D69" s="14"/>
    </row>
    <row r="70" spans="2:4">
      <c r="C70" s="14"/>
      <c r="D70" s="14"/>
    </row>
    <row r="71" spans="2:4">
      <c r="C71" s="14"/>
      <c r="D71" s="14"/>
    </row>
    <row r="72" spans="2:4">
      <c r="C72" s="14"/>
      <c r="D72" s="14"/>
    </row>
    <row r="73" spans="2:4">
      <c r="C73" s="14"/>
      <c r="D73" s="14"/>
    </row>
    <row r="74" spans="2:4">
      <c r="C74" s="14"/>
      <c r="D74" s="14"/>
    </row>
    <row r="75" spans="2:4">
      <c r="C75" s="14"/>
      <c r="D75" s="14"/>
    </row>
    <row r="76" spans="2:4">
      <c r="C76" s="14"/>
      <c r="D76" s="14"/>
    </row>
    <row r="77" spans="2:4">
      <c r="C77" s="14"/>
      <c r="D77" s="14"/>
    </row>
    <row r="78" spans="2:4">
      <c r="C78" s="14"/>
      <c r="D78" s="14"/>
    </row>
    <row r="79" spans="2:4">
      <c r="C79" s="14"/>
      <c r="D79" s="14"/>
    </row>
    <row r="80" spans="2:4">
      <c r="C80" s="14"/>
      <c r="D80" s="14"/>
    </row>
    <row r="81" spans="3:4">
      <c r="C81" s="14"/>
      <c r="D81" s="14"/>
    </row>
    <row r="82" spans="3:4">
      <c r="C82" s="14"/>
      <c r="D82" s="14"/>
    </row>
    <row r="83" spans="3:4">
      <c r="C83" s="14"/>
      <c r="D83" s="14"/>
    </row>
    <row r="84" spans="3:4">
      <c r="C84" s="14"/>
      <c r="D84" s="14"/>
    </row>
    <row r="85" spans="3:4">
      <c r="C85" s="14"/>
      <c r="D85" s="14"/>
    </row>
    <row r="86" spans="3:4">
      <c r="C86" s="14"/>
      <c r="D86" s="14"/>
    </row>
    <row r="87" spans="3:4">
      <c r="C87" s="14"/>
      <c r="D87" s="14"/>
    </row>
    <row r="88" spans="3:4">
      <c r="C88" s="14"/>
      <c r="D88" s="14"/>
    </row>
    <row r="89" spans="3:4">
      <c r="C89" s="14"/>
      <c r="D89" s="14"/>
    </row>
    <row r="90" spans="3:4">
      <c r="C90" s="14"/>
      <c r="D90" s="14"/>
    </row>
    <row r="91" spans="3:4">
      <c r="C91" s="14"/>
      <c r="D91" s="14"/>
    </row>
    <row r="92" spans="3:4">
      <c r="C92" s="14"/>
      <c r="D92" s="14"/>
    </row>
    <row r="93" spans="3:4">
      <c r="C93" s="14"/>
      <c r="D93" s="14"/>
    </row>
    <row r="94" spans="3:4">
      <c r="C94" s="14"/>
      <c r="D94" s="14"/>
    </row>
    <row r="95" spans="3:4">
      <c r="C95" s="14"/>
      <c r="D95" s="14"/>
    </row>
    <row r="96" spans="3:4">
      <c r="C96" s="14"/>
      <c r="D96" s="14"/>
    </row>
    <row r="97" spans="3:4">
      <c r="C97" s="14"/>
      <c r="D97" s="14"/>
    </row>
    <row r="98" spans="3:4">
      <c r="C98" s="14"/>
      <c r="D98" s="14"/>
    </row>
    <row r="99" spans="3:4">
      <c r="C99" s="14"/>
      <c r="D99" s="14"/>
    </row>
    <row r="100" spans="3:4">
      <c r="C100" s="14"/>
      <c r="D100" s="14"/>
    </row>
    <row r="101" spans="3:4">
      <c r="C101" s="14"/>
      <c r="D101" s="14"/>
    </row>
    <row r="102" spans="3:4">
      <c r="C102" s="14"/>
      <c r="D102" s="14"/>
    </row>
    <row r="103" spans="3:4">
      <c r="C103" s="14"/>
      <c r="D103" s="14"/>
    </row>
    <row r="104" spans="3:4">
      <c r="C104" s="14"/>
      <c r="D104" s="14"/>
    </row>
    <row r="105" spans="3:4">
      <c r="C105" s="14"/>
      <c r="D105" s="14"/>
    </row>
    <row r="106" spans="3:4">
      <c r="C106" s="14"/>
      <c r="D106" s="14"/>
    </row>
    <row r="107" spans="3:4">
      <c r="C107" s="14"/>
      <c r="D107" s="14"/>
    </row>
    <row r="108" spans="3:4">
      <c r="C108" s="14"/>
      <c r="D108" s="14"/>
    </row>
    <row r="109" spans="3:4">
      <c r="C109" s="14"/>
      <c r="D109" s="14"/>
    </row>
    <row r="110" spans="3:4">
      <c r="C110" s="14"/>
      <c r="D110" s="14"/>
    </row>
    <row r="111" spans="3:4">
      <c r="C111" s="14"/>
      <c r="D111" s="14"/>
    </row>
    <row r="112" spans="3:4">
      <c r="C112" s="14"/>
      <c r="D112" s="14"/>
    </row>
    <row r="113" spans="3:4">
      <c r="C113" s="14"/>
      <c r="D113" s="14"/>
    </row>
    <row r="114" spans="3:4">
      <c r="C114" s="14"/>
      <c r="D114" s="14"/>
    </row>
    <row r="115" spans="3:4">
      <c r="C115" s="14"/>
      <c r="D115" s="14"/>
    </row>
    <row r="116" spans="3:4">
      <c r="C116" s="14"/>
      <c r="D116" s="14"/>
    </row>
    <row r="117" spans="3:4">
      <c r="C117" s="14"/>
      <c r="D117" s="14"/>
    </row>
    <row r="118" spans="3:4">
      <c r="C118" s="14"/>
      <c r="D118" s="14"/>
    </row>
    <row r="119" spans="3:4">
      <c r="C119" s="14"/>
      <c r="D119" s="14"/>
    </row>
    <row r="120" spans="3:4">
      <c r="C120" s="14"/>
      <c r="D120" s="14"/>
    </row>
    <row r="121" spans="3:4">
      <c r="C121" s="14"/>
      <c r="D121" s="14"/>
    </row>
    <row r="122" spans="3:4">
      <c r="C122" s="14"/>
      <c r="D122" s="14"/>
    </row>
    <row r="123" spans="3:4">
      <c r="C123" s="14"/>
      <c r="D123" s="14"/>
    </row>
    <row r="124" spans="3:4">
      <c r="C124" s="14"/>
      <c r="D124" s="14"/>
    </row>
    <row r="125" spans="3:4">
      <c r="C125" s="14"/>
      <c r="D125" s="14"/>
    </row>
    <row r="126" spans="3:4">
      <c r="C126" s="14"/>
      <c r="D126" s="14"/>
    </row>
    <row r="127" spans="3:4">
      <c r="C127" s="14"/>
      <c r="D127" s="14"/>
    </row>
    <row r="128" spans="3:4">
      <c r="C128" s="14"/>
      <c r="D128" s="14"/>
    </row>
    <row r="129" spans="3:4">
      <c r="C129" s="14"/>
      <c r="D129" s="14"/>
    </row>
    <row r="130" spans="3:4">
      <c r="C130" s="14"/>
      <c r="D130" s="14"/>
    </row>
    <row r="131" spans="3:4">
      <c r="C131" s="14"/>
      <c r="D131" s="14"/>
    </row>
    <row r="132" spans="3:4">
      <c r="C132" s="14"/>
      <c r="D132" s="14"/>
    </row>
    <row r="133" spans="3:4">
      <c r="C133" s="14"/>
      <c r="D133" s="14"/>
    </row>
    <row r="134" spans="3:4">
      <c r="C134" s="14"/>
      <c r="D134" s="14"/>
    </row>
    <row r="135" spans="3:4">
      <c r="C135" s="14"/>
      <c r="D135" s="14"/>
    </row>
    <row r="136" spans="3:4">
      <c r="C136" s="14"/>
      <c r="D136" s="14"/>
    </row>
    <row r="137" spans="3:4">
      <c r="C137" s="14"/>
      <c r="D137" s="14"/>
    </row>
    <row r="138" spans="3:4">
      <c r="C138" s="14"/>
      <c r="D138" s="14"/>
    </row>
    <row r="139" spans="3:4">
      <c r="C139" s="14"/>
      <c r="D139" s="14"/>
    </row>
    <row r="140" spans="3:4">
      <c r="C140" s="14"/>
      <c r="D140" s="14"/>
    </row>
    <row r="141" spans="3:4">
      <c r="C141" s="14"/>
      <c r="D141" s="14"/>
    </row>
    <row r="142" spans="3:4">
      <c r="C142" s="14"/>
      <c r="D142" s="14"/>
    </row>
    <row r="143" spans="3:4">
      <c r="C143" s="14"/>
      <c r="D143" s="14"/>
    </row>
    <row r="144" spans="3:4">
      <c r="C144" s="14"/>
      <c r="D144" s="14"/>
    </row>
    <row r="145" spans="3:4">
      <c r="C145" s="14"/>
      <c r="D145" s="14"/>
    </row>
    <row r="146" spans="3:4">
      <c r="C146" s="14"/>
      <c r="D146" s="14"/>
    </row>
    <row r="147" spans="3:4">
      <c r="C147" s="14"/>
      <c r="D147" s="14"/>
    </row>
    <row r="148" spans="3:4">
      <c r="C148" s="14"/>
      <c r="D148" s="14"/>
    </row>
    <row r="149" spans="3:4">
      <c r="C149" s="14"/>
      <c r="D149" s="14"/>
    </row>
    <row r="150" spans="3:4">
      <c r="C150" s="14"/>
      <c r="D150" s="14"/>
    </row>
    <row r="151" spans="3:4">
      <c r="C151" s="14"/>
      <c r="D151" s="14"/>
    </row>
    <row r="152" spans="3:4">
      <c r="C152" s="14"/>
      <c r="D152" s="14"/>
    </row>
    <row r="153" spans="3:4">
      <c r="C153" s="14"/>
      <c r="D153" s="14"/>
    </row>
    <row r="154" spans="3:4">
      <c r="C154" s="14"/>
      <c r="D154" s="14"/>
    </row>
    <row r="155" spans="3:4">
      <c r="C155" s="14"/>
      <c r="D155" s="14"/>
    </row>
    <row r="156" spans="3:4">
      <c r="C156" s="14"/>
      <c r="D156" s="14"/>
    </row>
    <row r="157" spans="3:4">
      <c r="C157" s="14"/>
      <c r="D157" s="14"/>
    </row>
    <row r="158" spans="3:4">
      <c r="C158" s="14"/>
      <c r="D158" s="14"/>
    </row>
    <row r="159" spans="3:4">
      <c r="C159" s="14"/>
      <c r="D159" s="14"/>
    </row>
    <row r="160" spans="3:4">
      <c r="C160" s="14"/>
      <c r="D160" s="14"/>
    </row>
    <row r="161" spans="3:4">
      <c r="C161" s="14"/>
      <c r="D161" s="14"/>
    </row>
    <row r="162" spans="3:4">
      <c r="C162" s="14"/>
      <c r="D162" s="14"/>
    </row>
    <row r="163" spans="3:4">
      <c r="C163" s="14"/>
      <c r="D163" s="14"/>
    </row>
    <row r="164" spans="3:4">
      <c r="C164" s="14"/>
      <c r="D164" s="14"/>
    </row>
    <row r="165" spans="3:4">
      <c r="C165" s="14"/>
      <c r="D165" s="14"/>
    </row>
    <row r="166" spans="3:4">
      <c r="C166" s="14"/>
      <c r="D166" s="14"/>
    </row>
    <row r="167" spans="3:4">
      <c r="C167" s="14"/>
      <c r="D167" s="14"/>
    </row>
    <row r="168" spans="3:4">
      <c r="C168" s="14"/>
      <c r="D168" s="14"/>
    </row>
    <row r="169" spans="3:4">
      <c r="C169" s="14"/>
      <c r="D169" s="14"/>
    </row>
    <row r="170" spans="3:4">
      <c r="C170" s="14"/>
      <c r="D170" s="14"/>
    </row>
    <row r="171" spans="3:4">
      <c r="C171" s="14"/>
      <c r="D171" s="14"/>
    </row>
    <row r="172" spans="3:4">
      <c r="C172" s="14"/>
      <c r="D172" s="14"/>
    </row>
    <row r="173" spans="3:4">
      <c r="C173" s="14"/>
      <c r="D173" s="14"/>
    </row>
    <row r="174" spans="3:4">
      <c r="C174" s="14"/>
      <c r="D174" s="14"/>
    </row>
    <row r="175" spans="3:4">
      <c r="C175" s="14"/>
      <c r="D175" s="14"/>
    </row>
    <row r="176" spans="3:4">
      <c r="C176" s="14"/>
      <c r="D176" s="14"/>
    </row>
    <row r="177" spans="3:4">
      <c r="C177" s="14"/>
      <c r="D177" s="14"/>
    </row>
    <row r="178" spans="3:4">
      <c r="C178" s="14"/>
      <c r="D178" s="14"/>
    </row>
    <row r="179" spans="3:4">
      <c r="C179" s="14"/>
      <c r="D179" s="14"/>
    </row>
    <row r="180" spans="3:4">
      <c r="C180" s="14"/>
      <c r="D180" s="14"/>
    </row>
    <row r="181" spans="3:4">
      <c r="C181" s="14"/>
      <c r="D181" s="14"/>
    </row>
    <row r="182" spans="3:4">
      <c r="C182" s="14"/>
      <c r="D182" s="14"/>
    </row>
    <row r="183" spans="3:4">
      <c r="C183" s="14"/>
      <c r="D183" s="14"/>
    </row>
    <row r="184" spans="3:4">
      <c r="C184" s="14"/>
      <c r="D184" s="14"/>
    </row>
    <row r="185" spans="3:4">
      <c r="C185" s="14"/>
      <c r="D185" s="14"/>
    </row>
    <row r="186" spans="3:4">
      <c r="C186" s="14"/>
      <c r="D186" s="14"/>
    </row>
    <row r="187" spans="3:4">
      <c r="C187" s="14"/>
      <c r="D187" s="14"/>
    </row>
    <row r="188" spans="3:4">
      <c r="C188" s="14"/>
      <c r="D188" s="14"/>
    </row>
    <row r="189" spans="3:4">
      <c r="C189" s="14"/>
      <c r="D189" s="14"/>
    </row>
    <row r="190" spans="3:4">
      <c r="C190" s="14"/>
      <c r="D190" s="14"/>
    </row>
    <row r="191" spans="3:4">
      <c r="C191" s="14"/>
      <c r="D191" s="14"/>
    </row>
    <row r="192" spans="3:4">
      <c r="C192" s="14"/>
      <c r="D192" s="14"/>
    </row>
    <row r="193" spans="3:4">
      <c r="C193" s="14"/>
      <c r="D193" s="14"/>
    </row>
    <row r="194" spans="3:4">
      <c r="C194" s="14"/>
      <c r="D194" s="14"/>
    </row>
    <row r="195" spans="3:4">
      <c r="C195" s="14"/>
      <c r="D195" s="14"/>
    </row>
    <row r="196" spans="3:4">
      <c r="C196" s="14"/>
      <c r="D196" s="14"/>
    </row>
    <row r="197" spans="3:4">
      <c r="C197" s="14"/>
      <c r="D197" s="14"/>
    </row>
    <row r="198" spans="3:4">
      <c r="C198" s="14"/>
      <c r="D198" s="14"/>
    </row>
    <row r="199" spans="3:4">
      <c r="C199" s="14"/>
      <c r="D199" s="14"/>
    </row>
    <row r="200" spans="3:4">
      <c r="C200" s="14"/>
      <c r="D200" s="14"/>
    </row>
    <row r="201" spans="3:4">
      <c r="C201" s="14"/>
      <c r="D201" s="14"/>
    </row>
    <row r="202" spans="3:4">
      <c r="C202" s="14"/>
      <c r="D202" s="14"/>
    </row>
    <row r="203" spans="3:4">
      <c r="C203" s="14"/>
      <c r="D203" s="14"/>
    </row>
    <row r="204" spans="3:4">
      <c r="C204" s="14"/>
      <c r="D204" s="14"/>
    </row>
    <row r="205" spans="3:4">
      <c r="C205" s="14"/>
      <c r="D205" s="14"/>
    </row>
    <row r="206" spans="3:4">
      <c r="C206" s="14"/>
      <c r="D206" s="14"/>
    </row>
    <row r="207" spans="3:4">
      <c r="C207" s="14"/>
      <c r="D207" s="14"/>
    </row>
    <row r="208" spans="3:4">
      <c r="C208" s="14"/>
      <c r="D208" s="14"/>
    </row>
    <row r="209" spans="3:4">
      <c r="C209" s="14"/>
      <c r="D209" s="14"/>
    </row>
    <row r="210" spans="3:4">
      <c r="C210" s="14"/>
      <c r="D210" s="14"/>
    </row>
    <row r="211" spans="3:4">
      <c r="C211" s="14"/>
      <c r="D211" s="14"/>
    </row>
    <row r="212" spans="3:4">
      <c r="C212" s="14"/>
      <c r="D212" s="14"/>
    </row>
    <row r="213" spans="3:4">
      <c r="C213" s="14"/>
      <c r="D213" s="14"/>
    </row>
    <row r="214" spans="3:4">
      <c r="C214" s="14"/>
      <c r="D214" s="14"/>
    </row>
    <row r="215" spans="3:4">
      <c r="C215" s="14"/>
      <c r="D215" s="14"/>
    </row>
    <row r="216" spans="3:4">
      <c r="C216" s="14"/>
      <c r="D216" s="14"/>
    </row>
    <row r="217" spans="3:4">
      <c r="C217" s="14"/>
      <c r="D217" s="14"/>
    </row>
    <row r="218" spans="3:4">
      <c r="C218" s="14"/>
      <c r="D218" s="14"/>
    </row>
    <row r="219" spans="3:4">
      <c r="C219" s="14"/>
      <c r="D219" s="14"/>
    </row>
    <row r="220" spans="3:4">
      <c r="C220" s="14"/>
      <c r="D220" s="14"/>
    </row>
    <row r="221" spans="3:4">
      <c r="C221" s="14"/>
      <c r="D221" s="14"/>
    </row>
    <row r="222" spans="3:4">
      <c r="C222" s="14"/>
      <c r="D222" s="14"/>
    </row>
    <row r="223" spans="3:4">
      <c r="C223" s="14"/>
      <c r="D223" s="14"/>
    </row>
    <row r="224" spans="3:4">
      <c r="C224" s="14"/>
      <c r="D224" s="14"/>
    </row>
    <row r="225" spans="3:4">
      <c r="C225" s="14"/>
      <c r="D225" s="14"/>
    </row>
    <row r="226" spans="3:4">
      <c r="C226" s="14"/>
      <c r="D226" s="14"/>
    </row>
    <row r="227" spans="3:4">
      <c r="C227" s="14"/>
      <c r="D227" s="14"/>
    </row>
    <row r="228" spans="3:4">
      <c r="C228" s="14"/>
      <c r="D228" s="14"/>
    </row>
    <row r="229" spans="3:4">
      <c r="C229" s="14"/>
      <c r="D229" s="14"/>
    </row>
    <row r="230" spans="3:4">
      <c r="C230" s="14"/>
      <c r="D230" s="14"/>
    </row>
    <row r="231" spans="3:4">
      <c r="C231" s="14"/>
      <c r="D231" s="14"/>
    </row>
    <row r="232" spans="3:4">
      <c r="C232" s="14"/>
      <c r="D232" s="14"/>
    </row>
    <row r="233" spans="3:4">
      <c r="C233" s="14"/>
      <c r="D233" s="14"/>
    </row>
    <row r="234" spans="3:4">
      <c r="C234" s="14"/>
      <c r="D234" s="14"/>
    </row>
    <row r="235" spans="3:4">
      <c r="C235" s="14"/>
      <c r="D235" s="14"/>
    </row>
    <row r="236" spans="3:4">
      <c r="C236" s="14"/>
      <c r="D236" s="14"/>
    </row>
    <row r="237" spans="3:4">
      <c r="C237" s="14"/>
      <c r="D237" s="14"/>
    </row>
    <row r="238" spans="3:4">
      <c r="C238" s="14"/>
      <c r="D238" s="14"/>
    </row>
    <row r="239" spans="3:4">
      <c r="C239" s="14"/>
      <c r="D239" s="14"/>
    </row>
    <row r="240" spans="3:4">
      <c r="C240" s="14"/>
      <c r="D240" s="14"/>
    </row>
    <row r="241" spans="3:4">
      <c r="C241" s="14"/>
      <c r="D241" s="14"/>
    </row>
    <row r="242" spans="3:4">
      <c r="C242" s="14"/>
      <c r="D242" s="14"/>
    </row>
    <row r="243" spans="3:4">
      <c r="C243" s="14"/>
      <c r="D243" s="14"/>
    </row>
    <row r="244" spans="3:4">
      <c r="C244" s="14"/>
      <c r="D244" s="14"/>
    </row>
    <row r="245" spans="3:4">
      <c r="C245" s="14"/>
      <c r="D245" s="14"/>
    </row>
    <row r="246" spans="3:4">
      <c r="C246" s="14"/>
      <c r="D246" s="14"/>
    </row>
    <row r="247" spans="3:4">
      <c r="C247" s="14"/>
      <c r="D247" s="14"/>
    </row>
    <row r="248" spans="3:4">
      <c r="C248" s="14"/>
      <c r="D248" s="14"/>
    </row>
    <row r="249" spans="3:4">
      <c r="C249" s="14"/>
      <c r="D249" s="14"/>
    </row>
    <row r="250" spans="3:4">
      <c r="C250" s="14"/>
      <c r="D250" s="14"/>
    </row>
    <row r="251" spans="3:4">
      <c r="C251" s="14"/>
      <c r="D251" s="14"/>
    </row>
    <row r="252" spans="3:4">
      <c r="C252" s="14"/>
      <c r="D252" s="14"/>
    </row>
    <row r="253" spans="3:4">
      <c r="C253" s="14"/>
      <c r="D253" s="14"/>
    </row>
    <row r="254" spans="3:4">
      <c r="C254" s="14"/>
      <c r="D254" s="14"/>
    </row>
    <row r="255" spans="3:4">
      <c r="C255" s="14"/>
      <c r="D255" s="14"/>
    </row>
    <row r="256" spans="3:4">
      <c r="C256" s="14"/>
      <c r="D256" s="14"/>
    </row>
    <row r="257" spans="3:4">
      <c r="C257" s="14"/>
      <c r="D257" s="14"/>
    </row>
    <row r="258" spans="3:4">
      <c r="C258" s="14"/>
      <c r="D258" s="14"/>
    </row>
    <row r="259" spans="3:4">
      <c r="C259" s="14"/>
      <c r="D259" s="14"/>
    </row>
    <row r="260" spans="3:4">
      <c r="C260" s="14"/>
      <c r="D260" s="14"/>
    </row>
    <row r="261" spans="3:4">
      <c r="C261" s="14"/>
      <c r="D261" s="14"/>
    </row>
    <row r="262" spans="3:4">
      <c r="C262" s="14"/>
      <c r="D262" s="14"/>
    </row>
    <row r="263" spans="3:4">
      <c r="C263" s="14"/>
      <c r="D263" s="14"/>
    </row>
    <row r="264" spans="3:4">
      <c r="C264" s="14"/>
      <c r="D264" s="14"/>
    </row>
    <row r="265" spans="3:4">
      <c r="C265" s="14"/>
      <c r="D265" s="14"/>
    </row>
    <row r="266" spans="3:4">
      <c r="C266" s="14"/>
      <c r="D266" s="14"/>
    </row>
    <row r="267" spans="3:4">
      <c r="C267" s="14"/>
      <c r="D267" s="14"/>
    </row>
    <row r="268" spans="3:4">
      <c r="C268" s="14"/>
      <c r="D268" s="14"/>
    </row>
    <row r="269" spans="3:4">
      <c r="C269" s="14"/>
      <c r="D269" s="14"/>
    </row>
    <row r="270" spans="3:4">
      <c r="C270" s="14"/>
      <c r="D270" s="14"/>
    </row>
    <row r="271" spans="3:4">
      <c r="C271" s="14"/>
      <c r="D271" s="14"/>
    </row>
    <row r="272" spans="3:4">
      <c r="C272" s="14"/>
      <c r="D272" s="14"/>
    </row>
    <row r="273" spans="3:4">
      <c r="C273" s="14"/>
      <c r="D273" s="14"/>
    </row>
    <row r="274" spans="3:4">
      <c r="C274" s="14"/>
      <c r="D274" s="14"/>
    </row>
    <row r="275" spans="3:4">
      <c r="C275" s="14"/>
      <c r="D275" s="14"/>
    </row>
    <row r="276" spans="3:4">
      <c r="C276" s="14"/>
      <c r="D276" s="14"/>
    </row>
    <row r="277" spans="3:4">
      <c r="C277" s="14"/>
      <c r="D277" s="14"/>
    </row>
    <row r="278" spans="3:4">
      <c r="C278" s="14"/>
      <c r="D278" s="14"/>
    </row>
    <row r="279" spans="3:4">
      <c r="C279" s="14"/>
      <c r="D279" s="14"/>
    </row>
    <row r="280" spans="3:4">
      <c r="C280" s="14"/>
      <c r="D280" s="14"/>
    </row>
    <row r="281" spans="3:4">
      <c r="C281" s="14"/>
      <c r="D281" s="14"/>
    </row>
    <row r="282" spans="3:4">
      <c r="C282" s="14"/>
      <c r="D282" s="14"/>
    </row>
    <row r="283" spans="3:4">
      <c r="C283" s="14"/>
      <c r="D283" s="14"/>
    </row>
    <row r="284" spans="3:4">
      <c r="C284" s="14"/>
      <c r="D284" s="14"/>
    </row>
    <row r="285" spans="3:4">
      <c r="C285" s="14"/>
      <c r="D285" s="14"/>
    </row>
    <row r="286" spans="3:4">
      <c r="C286" s="14"/>
      <c r="D286" s="14"/>
    </row>
    <row r="287" spans="3:4">
      <c r="C287" s="14"/>
      <c r="D287" s="14"/>
    </row>
    <row r="288" spans="3:4">
      <c r="C288" s="14"/>
      <c r="D288" s="14"/>
    </row>
    <row r="289" spans="3:4">
      <c r="C289" s="14"/>
      <c r="D289" s="14"/>
    </row>
    <row r="290" spans="3:4">
      <c r="C290" s="14"/>
      <c r="D290" s="14"/>
    </row>
    <row r="291" spans="3:4">
      <c r="C291" s="14"/>
      <c r="D291" s="14"/>
    </row>
    <row r="292" spans="3:4">
      <c r="C292" s="14"/>
      <c r="D292" s="14"/>
    </row>
    <row r="293" spans="3:4">
      <c r="C293" s="14"/>
      <c r="D293" s="14"/>
    </row>
    <row r="294" spans="3:4">
      <c r="C294" s="14"/>
      <c r="D294" s="14"/>
    </row>
    <row r="295" spans="3:4">
      <c r="C295" s="14"/>
      <c r="D295" s="14"/>
    </row>
    <row r="296" spans="3:4">
      <c r="C296" s="14"/>
      <c r="D296" s="14"/>
    </row>
    <row r="297" spans="3:4">
      <c r="C297" s="14"/>
      <c r="D297" s="14"/>
    </row>
    <row r="298" spans="3:4">
      <c r="C298" s="14"/>
      <c r="D298" s="14"/>
    </row>
    <row r="299" spans="3:4">
      <c r="C299" s="14"/>
      <c r="D299" s="14"/>
    </row>
    <row r="300" spans="3:4">
      <c r="C300" s="14"/>
      <c r="D300" s="14"/>
    </row>
    <row r="301" spans="3:4">
      <c r="C301" s="14"/>
      <c r="D301" s="14"/>
    </row>
    <row r="302" spans="3:4">
      <c r="C302" s="14"/>
      <c r="D302" s="14"/>
    </row>
    <row r="303" spans="3:4">
      <c r="C303" s="14"/>
      <c r="D303" s="14"/>
    </row>
    <row r="304" spans="3:4">
      <c r="C304" s="14"/>
      <c r="D304" s="14"/>
    </row>
    <row r="305" spans="3:4">
      <c r="C305" s="14"/>
      <c r="D305" s="14"/>
    </row>
    <row r="306" spans="3:4">
      <c r="C306" s="14"/>
      <c r="D306" s="14"/>
    </row>
    <row r="307" spans="3:4">
      <c r="C307" s="14"/>
      <c r="D307" s="14"/>
    </row>
    <row r="308" spans="3:4">
      <c r="C308" s="14"/>
      <c r="D308" s="14"/>
    </row>
    <row r="309" spans="3:4">
      <c r="C309" s="14"/>
      <c r="D309" s="14"/>
    </row>
    <row r="310" spans="3:4">
      <c r="C310" s="14"/>
      <c r="D310" s="14"/>
    </row>
    <row r="311" spans="3:4">
      <c r="C311" s="14"/>
      <c r="D311" s="14"/>
    </row>
    <row r="312" spans="3:4">
      <c r="C312" s="14"/>
      <c r="D312" s="14"/>
    </row>
    <row r="313" spans="3:4">
      <c r="C313" s="14"/>
      <c r="D313" s="14"/>
    </row>
    <row r="314" spans="3:4">
      <c r="C314" s="14"/>
      <c r="D314" s="14"/>
    </row>
    <row r="315" spans="3:4">
      <c r="C315" s="14"/>
      <c r="D315" s="14"/>
    </row>
    <row r="316" spans="3:4">
      <c r="C316" s="14"/>
      <c r="D316" s="14"/>
    </row>
    <row r="317" spans="3:4">
      <c r="C317" s="14"/>
      <c r="D317" s="14"/>
    </row>
    <row r="318" spans="3:4">
      <c r="C318" s="14"/>
      <c r="D318" s="14"/>
    </row>
    <row r="319" spans="3:4">
      <c r="C319" s="14"/>
      <c r="D319" s="14"/>
    </row>
    <row r="320" spans="3:4">
      <c r="C320" s="14"/>
      <c r="D320" s="14"/>
    </row>
    <row r="321" spans="3:4">
      <c r="C321" s="14"/>
      <c r="D321" s="14"/>
    </row>
    <row r="322" spans="3:4">
      <c r="C322" s="14"/>
      <c r="D322" s="14"/>
    </row>
    <row r="323" spans="3:4">
      <c r="C323" s="14"/>
      <c r="D323" s="14"/>
    </row>
    <row r="324" spans="3:4">
      <c r="C324" s="14"/>
      <c r="D324" s="14"/>
    </row>
    <row r="325" spans="3:4">
      <c r="C325" s="14"/>
      <c r="D325" s="14"/>
    </row>
    <row r="326" spans="3:4">
      <c r="C326" s="14"/>
      <c r="D326" s="14"/>
    </row>
    <row r="327" spans="3:4">
      <c r="C327" s="14"/>
      <c r="D327" s="14"/>
    </row>
    <row r="328" spans="3:4">
      <c r="C328" s="14"/>
      <c r="D328" s="14"/>
    </row>
    <row r="329" spans="3:4">
      <c r="C329" s="14"/>
      <c r="D329" s="14"/>
    </row>
    <row r="330" spans="3:4">
      <c r="C330" s="14"/>
      <c r="D330" s="14"/>
    </row>
    <row r="331" spans="3:4">
      <c r="C331" s="14"/>
      <c r="D331" s="14"/>
    </row>
    <row r="332" spans="3:4">
      <c r="C332" s="14"/>
      <c r="D332" s="14"/>
    </row>
    <row r="333" spans="3:4">
      <c r="C333" s="14"/>
      <c r="D333" s="14"/>
    </row>
    <row r="334" spans="3:4">
      <c r="C334" s="14"/>
      <c r="D334" s="14"/>
    </row>
    <row r="335" spans="3:4">
      <c r="C335" s="14"/>
      <c r="D335" s="14"/>
    </row>
    <row r="336" spans="3:4">
      <c r="C336" s="14"/>
      <c r="D336" s="14"/>
    </row>
    <row r="337" spans="3:4">
      <c r="C337" s="14"/>
      <c r="D337" s="14"/>
    </row>
    <row r="338" spans="3:4">
      <c r="C338" s="14"/>
      <c r="D338" s="14"/>
    </row>
    <row r="339" spans="3:4">
      <c r="C339" s="14"/>
      <c r="D339" s="14"/>
    </row>
    <row r="340" spans="3:4">
      <c r="C340" s="14"/>
      <c r="D340" s="14"/>
    </row>
    <row r="341" spans="3:4">
      <c r="C341" s="14"/>
      <c r="D341" s="14"/>
    </row>
    <row r="342" spans="3:4">
      <c r="C342" s="14"/>
      <c r="D342" s="14"/>
    </row>
    <row r="343" spans="3:4">
      <c r="C343" s="14"/>
      <c r="D343" s="14"/>
    </row>
    <row r="344" spans="3:4">
      <c r="C344" s="14"/>
      <c r="D344" s="14"/>
    </row>
    <row r="345" spans="3:4">
      <c r="C345" s="14"/>
      <c r="D345" s="14"/>
    </row>
    <row r="346" spans="3:4">
      <c r="C346" s="14"/>
      <c r="D346" s="14"/>
    </row>
    <row r="347" spans="3:4">
      <c r="C347" s="14"/>
      <c r="D347" s="14"/>
    </row>
    <row r="348" spans="3:4">
      <c r="C348" s="14"/>
      <c r="D348" s="14"/>
    </row>
    <row r="349" spans="3:4">
      <c r="C349" s="14"/>
      <c r="D349" s="14"/>
    </row>
    <row r="350" spans="3:4">
      <c r="C350" s="14"/>
      <c r="D350" s="14"/>
    </row>
    <row r="351" spans="3:4">
      <c r="C351" s="14"/>
      <c r="D351" s="14"/>
    </row>
    <row r="352" spans="3:4">
      <c r="C352" s="14"/>
      <c r="D352" s="14"/>
    </row>
    <row r="353" spans="3:4">
      <c r="C353" s="14"/>
      <c r="D353" s="14"/>
    </row>
    <row r="354" spans="3:4">
      <c r="C354" s="14"/>
      <c r="D354" s="14"/>
    </row>
    <row r="355" spans="3:4">
      <c r="C355" s="14"/>
      <c r="D355" s="14"/>
    </row>
    <row r="356" spans="3:4">
      <c r="C356" s="14"/>
      <c r="D356" s="14"/>
    </row>
    <row r="357" spans="3:4">
      <c r="C357" s="14"/>
      <c r="D357" s="14"/>
    </row>
    <row r="358" spans="3:4">
      <c r="C358" s="14"/>
      <c r="D358" s="14"/>
    </row>
    <row r="359" spans="3:4">
      <c r="C359" s="14"/>
      <c r="D359" s="14"/>
    </row>
    <row r="360" spans="3:4">
      <c r="C360" s="14"/>
      <c r="D360" s="14"/>
    </row>
    <row r="361" spans="3:4">
      <c r="C361" s="14"/>
      <c r="D361" s="14"/>
    </row>
    <row r="362" spans="3:4">
      <c r="C362" s="14"/>
      <c r="D362" s="14"/>
    </row>
    <row r="363" spans="3:4">
      <c r="C363" s="14"/>
      <c r="D363" s="14"/>
    </row>
    <row r="364" spans="3:4">
      <c r="C364" s="14"/>
      <c r="D364" s="14"/>
    </row>
    <row r="365" spans="3:4">
      <c r="C365" s="14"/>
      <c r="D365" s="14"/>
    </row>
    <row r="366" spans="3:4">
      <c r="C366" s="14"/>
      <c r="D366" s="14"/>
    </row>
    <row r="367" spans="3:4">
      <c r="C367" s="14"/>
      <c r="D367" s="14"/>
    </row>
    <row r="368" spans="3:4">
      <c r="C368" s="14"/>
      <c r="D368" s="14"/>
    </row>
    <row r="369" spans="3:4">
      <c r="C369" s="14"/>
      <c r="D369" s="14"/>
    </row>
    <row r="370" spans="3:4">
      <c r="C370" s="14"/>
      <c r="D370" s="14"/>
    </row>
    <row r="371" spans="3:4">
      <c r="C371" s="14"/>
      <c r="D371" s="14"/>
    </row>
    <row r="372" spans="3:4">
      <c r="C372" s="14"/>
      <c r="D372" s="14"/>
    </row>
    <row r="373" spans="3:4">
      <c r="C373" s="14"/>
      <c r="D373" s="14"/>
    </row>
    <row r="374" spans="3:4">
      <c r="C374" s="14"/>
      <c r="D374" s="14"/>
    </row>
    <row r="375" spans="3:4">
      <c r="C375" s="14"/>
      <c r="D375" s="14"/>
    </row>
    <row r="376" spans="3:4">
      <c r="C376" s="14"/>
      <c r="D376" s="14"/>
    </row>
    <row r="377" spans="3:4">
      <c r="C377" s="14"/>
      <c r="D377" s="14"/>
    </row>
    <row r="378" spans="3:4">
      <c r="C378" s="14"/>
      <c r="D378" s="14"/>
    </row>
    <row r="379" spans="3:4">
      <c r="C379" s="14"/>
      <c r="D379" s="14"/>
    </row>
    <row r="380" spans="3:4">
      <c r="C380" s="14"/>
      <c r="D380" s="14"/>
    </row>
    <row r="381" spans="3:4">
      <c r="C381" s="14"/>
      <c r="D381" s="14"/>
    </row>
    <row r="382" spans="3:4">
      <c r="C382" s="14"/>
      <c r="D382" s="14"/>
    </row>
    <row r="383" spans="3:4">
      <c r="C383" s="14"/>
      <c r="D383" s="14"/>
    </row>
    <row r="384" spans="3:4">
      <c r="C384" s="14"/>
      <c r="D384" s="14"/>
    </row>
    <row r="385" spans="3:4">
      <c r="C385" s="14"/>
      <c r="D385" s="14"/>
    </row>
    <row r="386" spans="3:4">
      <c r="C386" s="14"/>
      <c r="D386" s="14"/>
    </row>
    <row r="387" spans="3:4">
      <c r="C387" s="14"/>
      <c r="D387" s="14"/>
    </row>
    <row r="388" spans="3:4">
      <c r="C388" s="14"/>
      <c r="D388" s="14"/>
    </row>
    <row r="389" spans="3:4">
      <c r="C389" s="14"/>
      <c r="D389" s="14"/>
    </row>
    <row r="390" spans="3:4">
      <c r="C390" s="14"/>
      <c r="D390" s="14"/>
    </row>
    <row r="391" spans="3:4">
      <c r="C391" s="14"/>
      <c r="D391" s="14"/>
    </row>
    <row r="392" spans="3:4">
      <c r="C392" s="14"/>
      <c r="D392" s="14"/>
    </row>
    <row r="393" spans="3:4">
      <c r="C393" s="14"/>
      <c r="D393" s="14"/>
    </row>
    <row r="394" spans="3:4">
      <c r="C394" s="14"/>
      <c r="D394" s="14"/>
    </row>
    <row r="395" spans="3:4">
      <c r="C395" s="14"/>
      <c r="D395" s="14"/>
    </row>
    <row r="396" spans="3:4">
      <c r="C396" s="14"/>
      <c r="D396" s="14"/>
    </row>
    <row r="397" spans="3:4">
      <c r="C397" s="14"/>
      <c r="D397" s="14"/>
    </row>
    <row r="398" spans="3:4">
      <c r="C398" s="14"/>
      <c r="D398" s="14"/>
    </row>
    <row r="399" spans="3:4">
      <c r="C399" s="14"/>
      <c r="D399" s="14"/>
    </row>
    <row r="400" spans="3:4">
      <c r="C400" s="14"/>
      <c r="D400" s="14"/>
    </row>
    <row r="401" spans="3:4">
      <c r="C401" s="14"/>
      <c r="D401" s="14"/>
    </row>
    <row r="402" spans="3:4">
      <c r="C402" s="14"/>
      <c r="D402" s="14"/>
    </row>
    <row r="403" spans="3:4">
      <c r="C403" s="14"/>
      <c r="D403" s="14"/>
    </row>
    <row r="404" spans="3:4">
      <c r="C404" s="14"/>
      <c r="D404" s="14"/>
    </row>
    <row r="405" spans="3:4">
      <c r="C405" s="14"/>
      <c r="D405" s="14"/>
    </row>
    <row r="406" spans="3:4">
      <c r="C406" s="14"/>
      <c r="D406" s="14"/>
    </row>
    <row r="407" spans="3:4">
      <c r="C407" s="14"/>
      <c r="D407" s="14"/>
    </row>
    <row r="408" spans="3:4">
      <c r="C408" s="14"/>
      <c r="D408" s="14"/>
    </row>
    <row r="409" spans="3:4">
      <c r="C409" s="14"/>
      <c r="D409" s="14"/>
    </row>
    <row r="410" spans="3:4">
      <c r="C410" s="14"/>
      <c r="D410" s="14"/>
    </row>
    <row r="411" spans="3:4">
      <c r="C411" s="14"/>
      <c r="D411" s="14"/>
    </row>
    <row r="412" spans="3:4">
      <c r="C412" s="14"/>
      <c r="D412" s="14"/>
    </row>
    <row r="413" spans="3:4">
      <c r="C413" s="14"/>
      <c r="D413" s="14"/>
    </row>
    <row r="414" spans="3:4">
      <c r="C414" s="14"/>
      <c r="D414" s="14"/>
    </row>
    <row r="415" spans="3:4">
      <c r="C415" s="14"/>
      <c r="D415" s="14"/>
    </row>
    <row r="416" spans="3:4">
      <c r="C416" s="14"/>
      <c r="D416" s="14"/>
    </row>
    <row r="417" spans="3:4">
      <c r="C417" s="14"/>
      <c r="D417" s="14"/>
    </row>
    <row r="418" spans="3:4">
      <c r="C418" s="14"/>
      <c r="D418" s="14"/>
    </row>
    <row r="419" spans="3:4">
      <c r="C419" s="14"/>
      <c r="D419" s="14"/>
    </row>
    <row r="420" spans="3:4">
      <c r="C420" s="14"/>
      <c r="D420" s="14"/>
    </row>
    <row r="421" spans="3:4">
      <c r="C421" s="14"/>
      <c r="D421" s="14"/>
    </row>
    <row r="422" spans="3:4">
      <c r="C422" s="14"/>
      <c r="D422" s="14"/>
    </row>
    <row r="423" spans="3:4">
      <c r="C423" s="14"/>
      <c r="D423" s="14"/>
    </row>
    <row r="424" spans="3:4">
      <c r="C424" s="14"/>
      <c r="D424" s="14"/>
    </row>
    <row r="425" spans="3:4">
      <c r="C425" s="14"/>
      <c r="D425" s="14"/>
    </row>
    <row r="426" spans="3:4">
      <c r="C426" s="14"/>
      <c r="D426" s="14"/>
    </row>
    <row r="427" spans="3:4">
      <c r="C427" s="14"/>
      <c r="D427" s="14"/>
    </row>
    <row r="428" spans="3:4">
      <c r="C428" s="14"/>
      <c r="D428" s="14"/>
    </row>
    <row r="429" spans="3:4">
      <c r="C429" s="14"/>
      <c r="D429" s="14"/>
    </row>
    <row r="430" spans="3:4">
      <c r="C430" s="14"/>
      <c r="D430" s="14"/>
    </row>
    <row r="431" spans="3:4">
      <c r="C431" s="14"/>
      <c r="D431" s="14"/>
    </row>
    <row r="432" spans="3:4">
      <c r="C432" s="14"/>
      <c r="D432" s="14"/>
    </row>
    <row r="433" spans="3:4">
      <c r="C433" s="14"/>
      <c r="D433" s="14"/>
    </row>
    <row r="434" spans="3:4">
      <c r="C434" s="14"/>
      <c r="D434" s="14"/>
    </row>
    <row r="435" spans="3:4">
      <c r="C435" s="14"/>
      <c r="D435" s="14"/>
    </row>
    <row r="436" spans="3:4">
      <c r="C436" s="14"/>
      <c r="D436" s="14"/>
    </row>
    <row r="437" spans="3:4">
      <c r="C437" s="14"/>
      <c r="D437" s="14"/>
    </row>
    <row r="438" spans="3:4">
      <c r="C438" s="14"/>
      <c r="D438" s="14"/>
    </row>
    <row r="439" spans="3:4">
      <c r="C439" s="14"/>
      <c r="D439" s="14"/>
    </row>
    <row r="440" spans="3:4">
      <c r="C440" s="14"/>
      <c r="D440" s="14"/>
    </row>
    <row r="441" spans="3:4">
      <c r="C441" s="14"/>
      <c r="D441" s="14"/>
    </row>
    <row r="442" spans="3:4">
      <c r="C442" s="14"/>
      <c r="D442" s="14"/>
    </row>
    <row r="443" spans="3:4">
      <c r="C443" s="14"/>
      <c r="D443" s="14"/>
    </row>
    <row r="444" spans="3:4">
      <c r="C444" s="14"/>
      <c r="D444" s="14"/>
    </row>
    <row r="445" spans="3:4">
      <c r="C445" s="14"/>
      <c r="D445" s="14"/>
    </row>
    <row r="446" spans="3:4">
      <c r="C446" s="14"/>
      <c r="D446" s="14"/>
    </row>
    <row r="447" spans="3:4">
      <c r="C447" s="14"/>
      <c r="D447" s="14"/>
    </row>
    <row r="448" spans="3:4">
      <c r="C448" s="14"/>
      <c r="D448" s="14"/>
    </row>
    <row r="449" spans="3:4">
      <c r="C449" s="14"/>
      <c r="D449" s="14"/>
    </row>
    <row r="450" spans="3:4">
      <c r="C450" s="14"/>
      <c r="D450" s="14"/>
    </row>
    <row r="451" spans="3:4">
      <c r="C451" s="14"/>
      <c r="D451" s="14"/>
    </row>
    <row r="452" spans="3:4">
      <c r="C452" s="14"/>
      <c r="D452" s="14"/>
    </row>
    <row r="453" spans="3:4">
      <c r="C453" s="14"/>
      <c r="D453" s="14"/>
    </row>
    <row r="454" spans="3:4">
      <c r="C454" s="14"/>
      <c r="D454" s="14"/>
    </row>
    <row r="455" spans="3:4">
      <c r="C455" s="14"/>
      <c r="D455" s="14"/>
    </row>
    <row r="456" spans="3:4">
      <c r="C456" s="14"/>
      <c r="D456" s="14"/>
    </row>
    <row r="457" spans="3:4">
      <c r="C457" s="14"/>
      <c r="D457" s="14"/>
    </row>
    <row r="458" spans="3:4">
      <c r="C458" s="14"/>
      <c r="D458" s="14"/>
    </row>
    <row r="459" spans="3:4">
      <c r="C459" s="14"/>
      <c r="D459" s="14"/>
    </row>
    <row r="460" spans="3:4">
      <c r="C460" s="14"/>
      <c r="D460" s="14"/>
    </row>
    <row r="461" spans="3:4">
      <c r="C461" s="14"/>
      <c r="D461" s="14"/>
    </row>
    <row r="462" spans="3:4">
      <c r="C462" s="14"/>
      <c r="D462" s="14"/>
    </row>
    <row r="463" spans="3:4">
      <c r="C463" s="14"/>
      <c r="D463" s="14"/>
    </row>
    <row r="464" spans="3:4">
      <c r="C464" s="14"/>
      <c r="D464" s="14"/>
    </row>
    <row r="465" spans="3:4">
      <c r="C465" s="14"/>
      <c r="D465" s="14"/>
    </row>
    <row r="466" spans="3:4">
      <c r="C466" s="14"/>
      <c r="D466" s="14"/>
    </row>
    <row r="467" spans="3:4">
      <c r="C467" s="14"/>
      <c r="D467" s="14"/>
    </row>
    <row r="468" spans="3:4">
      <c r="C468" s="14"/>
      <c r="D468" s="14"/>
    </row>
    <row r="469" spans="3:4">
      <c r="C469" s="14"/>
      <c r="D469" s="14"/>
    </row>
    <row r="470" spans="3:4">
      <c r="C470" s="14"/>
      <c r="D470" s="14"/>
    </row>
    <row r="471" spans="3:4">
      <c r="C471" s="14"/>
      <c r="D471" s="14"/>
    </row>
    <row r="472" spans="3:4">
      <c r="C472" s="14"/>
      <c r="D472" s="14"/>
    </row>
    <row r="473" spans="3:4">
      <c r="C473" s="14"/>
      <c r="D473" s="14"/>
    </row>
    <row r="474" spans="3:4">
      <c r="C474" s="14"/>
      <c r="D474" s="14"/>
    </row>
    <row r="475" spans="3:4">
      <c r="C475" s="14"/>
      <c r="D475" s="14"/>
    </row>
    <row r="476" spans="3:4">
      <c r="C476" s="14"/>
      <c r="D476" s="14"/>
    </row>
    <row r="477" spans="3:4">
      <c r="C477" s="14"/>
      <c r="D477" s="14"/>
    </row>
    <row r="478" spans="3:4">
      <c r="C478" s="14"/>
      <c r="D478" s="14"/>
    </row>
    <row r="479" spans="3:4">
      <c r="C479" s="14"/>
      <c r="D479" s="14"/>
    </row>
    <row r="480" spans="3:4">
      <c r="C480" s="14"/>
      <c r="D480" s="14"/>
    </row>
    <row r="481" spans="3:4">
      <c r="C481" s="14"/>
      <c r="D481" s="14"/>
    </row>
    <row r="482" spans="3:4">
      <c r="C482" s="14"/>
      <c r="D482" s="14"/>
    </row>
    <row r="483" spans="3:4">
      <c r="C483" s="14"/>
      <c r="D483" s="14"/>
    </row>
    <row r="484" spans="3:4">
      <c r="C484" s="14"/>
      <c r="D484" s="14"/>
    </row>
    <row r="485" spans="3:4">
      <c r="C485" s="14"/>
      <c r="D485" s="14"/>
    </row>
    <row r="486" spans="3:4">
      <c r="C486" s="14"/>
      <c r="D486" s="14"/>
    </row>
    <row r="487" spans="3:4">
      <c r="C487" s="14"/>
      <c r="D487" s="14"/>
    </row>
    <row r="488" spans="3:4">
      <c r="C488" s="14"/>
      <c r="D488" s="14"/>
    </row>
    <row r="489" spans="3:4">
      <c r="C489" s="14"/>
      <c r="D489" s="14"/>
    </row>
    <row r="490" spans="3:4">
      <c r="C490" s="14"/>
      <c r="D490" s="14"/>
    </row>
    <row r="491" spans="3:4">
      <c r="C491" s="14"/>
      <c r="D491" s="14"/>
    </row>
    <row r="492" spans="3:4">
      <c r="C492" s="14"/>
      <c r="D492" s="14"/>
    </row>
    <row r="493" spans="3:4">
      <c r="C493" s="14"/>
      <c r="D493" s="14"/>
    </row>
    <row r="494" spans="3:4">
      <c r="C494" s="14"/>
      <c r="D494" s="14"/>
    </row>
    <row r="495" spans="3:4">
      <c r="C495" s="14"/>
      <c r="D495" s="14"/>
    </row>
    <row r="496" spans="3:4">
      <c r="C496" s="14"/>
      <c r="D496" s="14"/>
    </row>
    <row r="497" spans="3:4">
      <c r="C497" s="14"/>
      <c r="D497" s="14"/>
    </row>
    <row r="498" spans="3:4">
      <c r="C498" s="14"/>
      <c r="D498" s="14"/>
    </row>
    <row r="499" spans="3:4">
      <c r="C499" s="14"/>
      <c r="D499" s="14"/>
    </row>
    <row r="500" spans="3:4">
      <c r="C500" s="14"/>
      <c r="D500" s="14"/>
    </row>
    <row r="501" spans="3:4">
      <c r="C501" s="14"/>
      <c r="D501" s="14"/>
    </row>
    <row r="502" spans="3:4">
      <c r="C502" s="14"/>
      <c r="D502" s="14"/>
    </row>
    <row r="503" spans="3:4">
      <c r="C503" s="14"/>
      <c r="D503" s="14"/>
    </row>
    <row r="504" spans="3:4">
      <c r="C504" s="14"/>
      <c r="D504" s="14"/>
    </row>
    <row r="505" spans="3:4">
      <c r="C505" s="14"/>
      <c r="D505" s="14"/>
    </row>
    <row r="506" spans="3:4">
      <c r="C506" s="14"/>
      <c r="D506" s="14"/>
    </row>
    <row r="507" spans="3:4">
      <c r="C507" s="14"/>
      <c r="D507" s="14"/>
    </row>
    <row r="508" spans="3:4">
      <c r="C508" s="14"/>
      <c r="D508" s="14"/>
    </row>
    <row r="509" spans="3:4">
      <c r="C509" s="14"/>
      <c r="D509" s="14"/>
    </row>
    <row r="510" spans="3:4">
      <c r="C510" s="14"/>
      <c r="D510" s="14"/>
    </row>
    <row r="511" spans="3:4">
      <c r="C511" s="14"/>
      <c r="D511" s="14"/>
    </row>
    <row r="512" spans="3:4">
      <c r="C512" s="14"/>
      <c r="D512" s="14"/>
    </row>
    <row r="513" spans="3:4">
      <c r="C513" s="14"/>
      <c r="D513" s="14"/>
    </row>
    <row r="514" spans="3:4">
      <c r="C514" s="14"/>
      <c r="D514" s="14"/>
    </row>
    <row r="515" spans="3:4">
      <c r="C515" s="14"/>
      <c r="D515" s="14"/>
    </row>
    <row r="516" spans="3:4">
      <c r="C516" s="14"/>
      <c r="D516" s="14"/>
    </row>
    <row r="517" spans="3:4">
      <c r="C517" s="14"/>
      <c r="D517" s="14"/>
    </row>
    <row r="518" spans="3:4">
      <c r="C518" s="14"/>
      <c r="D518" s="14"/>
    </row>
    <row r="519" spans="3:4">
      <c r="C519" s="14"/>
      <c r="D519" s="14"/>
    </row>
    <row r="520" spans="3:4">
      <c r="C520" s="14"/>
      <c r="D520" s="14"/>
    </row>
    <row r="521" spans="3:4">
      <c r="C521" s="14"/>
      <c r="D521" s="14"/>
    </row>
    <row r="522" spans="3:4">
      <c r="C522" s="14"/>
      <c r="D522" s="14"/>
    </row>
    <row r="523" spans="3:4">
      <c r="C523" s="14"/>
      <c r="D523" s="14"/>
    </row>
    <row r="524" spans="3:4">
      <c r="C524" s="14"/>
      <c r="D524" s="14"/>
    </row>
    <row r="525" spans="3:4">
      <c r="C525" s="14"/>
      <c r="D525" s="14"/>
    </row>
    <row r="526" spans="3:4">
      <c r="C526" s="14"/>
      <c r="D526" s="14"/>
    </row>
    <row r="527" spans="3:4">
      <c r="C527" s="14"/>
      <c r="D527" s="14"/>
    </row>
    <row r="528" spans="3:4">
      <c r="C528" s="14"/>
      <c r="D528" s="14"/>
    </row>
    <row r="529" spans="3:4">
      <c r="C529" s="14"/>
      <c r="D529" s="14"/>
    </row>
    <row r="530" spans="3:4">
      <c r="C530" s="14"/>
      <c r="D530" s="14"/>
    </row>
    <row r="531" spans="3:4">
      <c r="C531" s="14"/>
      <c r="D531" s="14"/>
    </row>
    <row r="532" spans="3:4">
      <c r="C532" s="14"/>
      <c r="D532" s="14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4" customWidth="1"/>
    <col min="2" max="2" width="37" style="13" bestFit="1" customWidth="1"/>
    <col min="3" max="4" width="10.7109375" style="13" customWidth="1"/>
    <col min="5" max="11" width="10.7109375" style="14" customWidth="1"/>
    <col min="12" max="12" width="14.7109375" style="14" customWidth="1"/>
    <col min="13" max="13" width="11.7109375" style="14" customWidth="1"/>
    <col min="14" max="14" width="14.7109375" style="14" customWidth="1"/>
    <col min="15" max="17" width="10.7109375" style="14" customWidth="1"/>
    <col min="18" max="18" width="7.5703125" style="14" customWidth="1"/>
    <col min="19" max="19" width="6.7109375" style="14" customWidth="1"/>
    <col min="20" max="20" width="7.7109375" style="14" customWidth="1"/>
    <col min="21" max="21" width="7.140625" style="14" customWidth="1"/>
    <col min="22" max="22" width="6" style="14" customWidth="1"/>
    <col min="23" max="23" width="7.85546875" style="14" customWidth="1"/>
    <col min="24" max="24" width="8.140625" style="14" customWidth="1"/>
    <col min="25" max="25" width="6.28515625" style="14" customWidth="1"/>
    <col min="26" max="26" width="8" style="14" customWidth="1"/>
    <col min="27" max="27" width="8.7109375" style="14" customWidth="1"/>
    <col min="28" max="28" width="10" style="14" customWidth="1"/>
    <col min="29" max="29" width="9.5703125" style="14" customWidth="1"/>
    <col min="30" max="30" width="6.140625" style="14" customWidth="1"/>
    <col min="31" max="32" width="5.7109375" style="14" customWidth="1"/>
    <col min="33" max="33" width="6.85546875" style="14" customWidth="1"/>
    <col min="34" max="34" width="6.42578125" style="14" customWidth="1"/>
    <col min="35" max="35" width="6.7109375" style="14" customWidth="1"/>
    <col min="36" max="36" width="7.28515625" style="14" customWidth="1"/>
    <col min="37" max="48" width="5.7109375" style="14" customWidth="1"/>
    <col min="49" max="16384" width="9.140625" style="14"/>
  </cols>
  <sheetData>
    <row r="1" spans="2:78">
      <c r="B1" s="2" t="s">
        <v>0</v>
      </c>
      <c r="C1" t="s">
        <v>195</v>
      </c>
    </row>
    <row r="2" spans="2:78">
      <c r="B2" s="2" t="s">
        <v>1</v>
      </c>
    </row>
    <row r="3" spans="2:78">
      <c r="B3" s="2" t="s">
        <v>2</v>
      </c>
      <c r="C3" t="s">
        <v>196</v>
      </c>
    </row>
    <row r="4" spans="2:78">
      <c r="B4" s="2" t="s">
        <v>3</v>
      </c>
    </row>
    <row r="6" spans="2:78" ht="26.25" customHeight="1">
      <c r="B6" s="111" t="s">
        <v>134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3"/>
    </row>
    <row r="7" spans="2:78" ht="26.25" customHeight="1">
      <c r="B7" s="111" t="s">
        <v>143</v>
      </c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3"/>
    </row>
    <row r="8" spans="2:78" s="17" customFormat="1" ht="63">
      <c r="B8" s="4" t="s">
        <v>94</v>
      </c>
      <c r="C8" s="26" t="s">
        <v>47</v>
      </c>
      <c r="D8" s="26" t="s">
        <v>132</v>
      </c>
      <c r="E8" s="26" t="s">
        <v>49</v>
      </c>
      <c r="F8" s="26" t="s">
        <v>50</v>
      </c>
      <c r="G8" s="26" t="s">
        <v>69</v>
      </c>
      <c r="H8" s="26" t="s">
        <v>70</v>
      </c>
      <c r="I8" s="26" t="s">
        <v>51</v>
      </c>
      <c r="J8" s="26" t="s">
        <v>52</v>
      </c>
      <c r="K8" s="26" t="s">
        <v>53</v>
      </c>
      <c r="L8" s="26" t="s">
        <v>185</v>
      </c>
      <c r="M8" s="26" t="s">
        <v>186</v>
      </c>
      <c r="N8" s="26" t="s">
        <v>5</v>
      </c>
      <c r="O8" s="26" t="s">
        <v>71</v>
      </c>
      <c r="P8" s="26" t="s">
        <v>55</v>
      </c>
      <c r="Q8" s="34" t="s">
        <v>181</v>
      </c>
      <c r="R8" s="14"/>
      <c r="S8" s="14"/>
      <c r="T8" s="14"/>
      <c r="U8" s="14"/>
      <c r="V8" s="14"/>
    </row>
    <row r="9" spans="2:78" s="17" customFormat="1" ht="18.75" customHeight="1">
      <c r="B9" s="18"/>
      <c r="C9" s="19"/>
      <c r="D9" s="19"/>
      <c r="E9" s="19"/>
      <c r="F9" s="19"/>
      <c r="G9" s="19" t="s">
        <v>72</v>
      </c>
      <c r="H9" s="19" t="s">
        <v>73</v>
      </c>
      <c r="I9" s="19"/>
      <c r="J9" s="19" t="s">
        <v>7</v>
      </c>
      <c r="K9" s="19" t="s">
        <v>7</v>
      </c>
      <c r="L9" s="19" t="s">
        <v>182</v>
      </c>
      <c r="M9" s="19"/>
      <c r="N9" s="19" t="s">
        <v>6</v>
      </c>
      <c r="O9" s="19" t="s">
        <v>7</v>
      </c>
      <c r="P9" s="29" t="s">
        <v>7</v>
      </c>
      <c r="Q9" s="43" t="s">
        <v>7</v>
      </c>
      <c r="R9" s="14"/>
      <c r="S9" s="14"/>
      <c r="T9" s="14"/>
      <c r="U9" s="14"/>
      <c r="V9" s="14"/>
    </row>
    <row r="10" spans="2:78" s="21" customFormat="1" ht="18" customHeight="1">
      <c r="B10" s="20"/>
      <c r="C10" s="6" t="s">
        <v>8</v>
      </c>
      <c r="D10" s="6" t="s">
        <v>9</v>
      </c>
      <c r="E10" s="6" t="s">
        <v>57</v>
      </c>
      <c r="F10" s="6" t="s">
        <v>58</v>
      </c>
      <c r="G10" s="6" t="s">
        <v>59</v>
      </c>
      <c r="H10" s="6" t="s">
        <v>60</v>
      </c>
      <c r="I10" s="6" t="s">
        <v>61</v>
      </c>
      <c r="J10" s="6" t="s">
        <v>62</v>
      </c>
      <c r="K10" s="6" t="s">
        <v>63</v>
      </c>
      <c r="L10" s="6" t="s">
        <v>64</v>
      </c>
      <c r="M10" s="6" t="s">
        <v>74</v>
      </c>
      <c r="N10" s="6" t="s">
        <v>75</v>
      </c>
      <c r="O10" s="6" t="s">
        <v>76</v>
      </c>
      <c r="P10" s="32" t="s">
        <v>77</v>
      </c>
      <c r="Q10" s="32" t="s">
        <v>78</v>
      </c>
      <c r="R10" s="14"/>
      <c r="S10" s="14"/>
      <c r="T10" s="14"/>
      <c r="U10" s="14"/>
      <c r="V10" s="14"/>
    </row>
    <row r="11" spans="2:78" s="21" customFormat="1" ht="18" customHeight="1">
      <c r="B11" s="22" t="s">
        <v>133</v>
      </c>
      <c r="C11" s="6"/>
      <c r="D11" s="6"/>
      <c r="E11" s="6"/>
      <c r="F11" s="6"/>
      <c r="G11" s="6"/>
      <c r="H11" s="6"/>
      <c r="I11" s="6"/>
      <c r="J11" s="6"/>
      <c r="K11" s="6"/>
      <c r="L11" s="73">
        <v>0</v>
      </c>
      <c r="M11" s="6"/>
      <c r="N11" s="73">
        <v>0</v>
      </c>
      <c r="O11" s="6"/>
      <c r="P11" s="74">
        <v>0</v>
      </c>
      <c r="Q11" s="74">
        <v>0</v>
      </c>
      <c r="R11" s="14"/>
      <c r="S11" s="14"/>
      <c r="T11" s="14"/>
      <c r="U11" s="14"/>
      <c r="V11" s="14"/>
      <c r="BZ11" s="14"/>
    </row>
    <row r="12" spans="2:78">
      <c r="B12" s="77" t="s">
        <v>203</v>
      </c>
      <c r="D12" s="14"/>
      <c r="H12" s="79">
        <v>0</v>
      </c>
      <c r="K12" s="78">
        <v>0</v>
      </c>
      <c r="L12" s="79">
        <v>0</v>
      </c>
      <c r="N12" s="79">
        <v>0</v>
      </c>
      <c r="P12" s="78">
        <v>0</v>
      </c>
      <c r="Q12" s="78">
        <v>0</v>
      </c>
    </row>
    <row r="13" spans="2:78">
      <c r="B13" s="77" t="s">
        <v>3277</v>
      </c>
      <c r="D13" s="14"/>
      <c r="H13" s="79">
        <v>0</v>
      </c>
      <c r="K13" s="78">
        <v>0</v>
      </c>
      <c r="L13" s="79">
        <v>0</v>
      </c>
      <c r="N13" s="79">
        <v>0</v>
      </c>
      <c r="P13" s="78">
        <v>0</v>
      </c>
      <c r="Q13" s="78">
        <v>0</v>
      </c>
    </row>
    <row r="14" spans="2:78">
      <c r="B14" t="s">
        <v>249</v>
      </c>
      <c r="C14" t="s">
        <v>249</v>
      </c>
      <c r="D14" s="14"/>
      <c r="E14" t="s">
        <v>249</v>
      </c>
      <c r="H14" s="75">
        <v>0</v>
      </c>
      <c r="I14" t="s">
        <v>249</v>
      </c>
      <c r="J14" s="76">
        <v>0</v>
      </c>
      <c r="K14" s="76">
        <v>0</v>
      </c>
      <c r="L14" s="75">
        <v>0</v>
      </c>
      <c r="M14" s="75">
        <v>0</v>
      </c>
      <c r="N14" s="75">
        <v>0</v>
      </c>
      <c r="O14" s="76">
        <v>0</v>
      </c>
      <c r="P14" s="76">
        <v>0</v>
      </c>
      <c r="Q14" s="76">
        <v>0</v>
      </c>
    </row>
    <row r="15" spans="2:78">
      <c r="B15" s="77" t="s">
        <v>3278</v>
      </c>
      <c r="D15" s="14"/>
      <c r="H15" s="79">
        <v>0</v>
      </c>
      <c r="K15" s="78">
        <v>0</v>
      </c>
      <c r="L15" s="79">
        <v>0</v>
      </c>
      <c r="N15" s="79">
        <v>0</v>
      </c>
      <c r="P15" s="78">
        <v>0</v>
      </c>
      <c r="Q15" s="78">
        <v>0</v>
      </c>
    </row>
    <row r="16" spans="2:78">
      <c r="B16" t="s">
        <v>249</v>
      </c>
      <c r="C16" t="s">
        <v>249</v>
      </c>
      <c r="D16" s="14"/>
      <c r="E16" t="s">
        <v>249</v>
      </c>
      <c r="H16" s="75">
        <v>0</v>
      </c>
      <c r="I16" t="s">
        <v>249</v>
      </c>
      <c r="J16" s="76">
        <v>0</v>
      </c>
      <c r="K16" s="76">
        <v>0</v>
      </c>
      <c r="L16" s="75">
        <v>0</v>
      </c>
      <c r="M16" s="75">
        <v>0</v>
      </c>
      <c r="N16" s="75">
        <v>0</v>
      </c>
      <c r="O16" s="76">
        <v>0</v>
      </c>
      <c r="P16" s="76">
        <v>0</v>
      </c>
      <c r="Q16" s="76">
        <v>0</v>
      </c>
    </row>
    <row r="17" spans="2:17">
      <c r="B17" s="77" t="s">
        <v>3279</v>
      </c>
      <c r="D17" s="14"/>
      <c r="H17" s="79">
        <v>0</v>
      </c>
      <c r="K17" s="78">
        <v>0</v>
      </c>
      <c r="L17" s="79">
        <v>0</v>
      </c>
      <c r="N17" s="79">
        <v>0</v>
      </c>
      <c r="P17" s="78">
        <v>0</v>
      </c>
      <c r="Q17" s="78">
        <v>0</v>
      </c>
    </row>
    <row r="18" spans="2:17">
      <c r="B18" s="77" t="s">
        <v>3280</v>
      </c>
      <c r="D18" s="14"/>
      <c r="H18" s="79">
        <v>0</v>
      </c>
      <c r="K18" s="78">
        <v>0</v>
      </c>
      <c r="L18" s="79">
        <v>0</v>
      </c>
      <c r="N18" s="79">
        <v>0</v>
      </c>
      <c r="P18" s="78">
        <v>0</v>
      </c>
      <c r="Q18" s="78">
        <v>0</v>
      </c>
    </row>
    <row r="19" spans="2:17">
      <c r="B19" t="s">
        <v>249</v>
      </c>
      <c r="C19" t="s">
        <v>249</v>
      </c>
      <c r="D19" s="14"/>
      <c r="E19" t="s">
        <v>249</v>
      </c>
      <c r="H19" s="75">
        <v>0</v>
      </c>
      <c r="I19" t="s">
        <v>249</v>
      </c>
      <c r="J19" s="76">
        <v>0</v>
      </c>
      <c r="K19" s="76">
        <v>0</v>
      </c>
      <c r="L19" s="75">
        <v>0</v>
      </c>
      <c r="M19" s="75">
        <v>0</v>
      </c>
      <c r="N19" s="75">
        <v>0</v>
      </c>
      <c r="O19" s="76">
        <v>0</v>
      </c>
      <c r="P19" s="76">
        <v>0</v>
      </c>
      <c r="Q19" s="76">
        <v>0</v>
      </c>
    </row>
    <row r="20" spans="2:17">
      <c r="B20" s="77" t="s">
        <v>3281</v>
      </c>
      <c r="D20" s="14"/>
      <c r="H20" s="79">
        <v>0</v>
      </c>
      <c r="K20" s="78">
        <v>0</v>
      </c>
      <c r="L20" s="79">
        <v>0</v>
      </c>
      <c r="N20" s="79">
        <v>0</v>
      </c>
      <c r="P20" s="78">
        <v>0</v>
      </c>
      <c r="Q20" s="78">
        <v>0</v>
      </c>
    </row>
    <row r="21" spans="2:17">
      <c r="B21" t="s">
        <v>249</v>
      </c>
      <c r="C21" t="s">
        <v>249</v>
      </c>
      <c r="D21" s="14"/>
      <c r="E21" t="s">
        <v>249</v>
      </c>
      <c r="H21" s="75">
        <v>0</v>
      </c>
      <c r="I21" t="s">
        <v>249</v>
      </c>
      <c r="J21" s="76">
        <v>0</v>
      </c>
      <c r="K21" s="76">
        <v>0</v>
      </c>
      <c r="L21" s="75">
        <v>0</v>
      </c>
      <c r="M21" s="75">
        <v>0</v>
      </c>
      <c r="N21" s="75">
        <v>0</v>
      </c>
      <c r="O21" s="76">
        <v>0</v>
      </c>
      <c r="P21" s="76">
        <v>0</v>
      </c>
      <c r="Q21" s="76">
        <v>0</v>
      </c>
    </row>
    <row r="22" spans="2:17">
      <c r="B22" s="77" t="s">
        <v>3282</v>
      </c>
      <c r="D22" s="14"/>
      <c r="H22" s="79">
        <v>0</v>
      </c>
      <c r="K22" s="78">
        <v>0</v>
      </c>
      <c r="L22" s="79">
        <v>0</v>
      </c>
      <c r="N22" s="79">
        <v>0</v>
      </c>
      <c r="P22" s="78">
        <v>0</v>
      </c>
      <c r="Q22" s="78">
        <v>0</v>
      </c>
    </row>
    <row r="23" spans="2:17">
      <c r="B23" t="s">
        <v>249</v>
      </c>
      <c r="C23" t="s">
        <v>249</v>
      </c>
      <c r="D23" s="14"/>
      <c r="E23" t="s">
        <v>249</v>
      </c>
      <c r="H23" s="75">
        <v>0</v>
      </c>
      <c r="I23" t="s">
        <v>249</v>
      </c>
      <c r="J23" s="76">
        <v>0</v>
      </c>
      <c r="K23" s="76">
        <v>0</v>
      </c>
      <c r="L23" s="75">
        <v>0</v>
      </c>
      <c r="M23" s="75">
        <v>0</v>
      </c>
      <c r="N23" s="75">
        <v>0</v>
      </c>
      <c r="O23" s="76">
        <v>0</v>
      </c>
      <c r="P23" s="76">
        <v>0</v>
      </c>
      <c r="Q23" s="76">
        <v>0</v>
      </c>
    </row>
    <row r="24" spans="2:17">
      <c r="B24" s="77" t="s">
        <v>3283</v>
      </c>
      <c r="D24" s="14"/>
      <c r="H24" s="79">
        <v>0</v>
      </c>
      <c r="K24" s="78">
        <v>0</v>
      </c>
      <c r="L24" s="79">
        <v>0</v>
      </c>
      <c r="N24" s="79">
        <v>0</v>
      </c>
      <c r="P24" s="78">
        <v>0</v>
      </c>
      <c r="Q24" s="78">
        <v>0</v>
      </c>
    </row>
    <row r="25" spans="2:17">
      <c r="B25" t="s">
        <v>249</v>
      </c>
      <c r="C25" t="s">
        <v>249</v>
      </c>
      <c r="D25" s="14"/>
      <c r="E25" t="s">
        <v>249</v>
      </c>
      <c r="H25" s="75">
        <v>0</v>
      </c>
      <c r="I25" t="s">
        <v>249</v>
      </c>
      <c r="J25" s="76">
        <v>0</v>
      </c>
      <c r="K25" s="76">
        <v>0</v>
      </c>
      <c r="L25" s="75">
        <v>0</v>
      </c>
      <c r="M25" s="75">
        <v>0</v>
      </c>
      <c r="N25" s="75">
        <v>0</v>
      </c>
      <c r="O25" s="76">
        <v>0</v>
      </c>
      <c r="P25" s="76">
        <v>0</v>
      </c>
      <c r="Q25" s="76">
        <v>0</v>
      </c>
    </row>
    <row r="26" spans="2:17">
      <c r="B26" s="77" t="s">
        <v>254</v>
      </c>
      <c r="D26" s="14"/>
      <c r="H26" s="79">
        <v>0</v>
      </c>
      <c r="K26" s="78">
        <v>0</v>
      </c>
      <c r="L26" s="79">
        <v>0</v>
      </c>
      <c r="N26" s="79">
        <v>0</v>
      </c>
      <c r="P26" s="78">
        <v>0</v>
      </c>
      <c r="Q26" s="78">
        <v>0</v>
      </c>
    </row>
    <row r="27" spans="2:17">
      <c r="B27" s="77" t="s">
        <v>3277</v>
      </c>
      <c r="D27" s="14"/>
      <c r="H27" s="79">
        <v>0</v>
      </c>
      <c r="K27" s="78">
        <v>0</v>
      </c>
      <c r="L27" s="79">
        <v>0</v>
      </c>
      <c r="N27" s="79">
        <v>0</v>
      </c>
      <c r="P27" s="78">
        <v>0</v>
      </c>
      <c r="Q27" s="78">
        <v>0</v>
      </c>
    </row>
    <row r="28" spans="2:17">
      <c r="B28" t="s">
        <v>249</v>
      </c>
      <c r="C28" t="s">
        <v>249</v>
      </c>
      <c r="D28" s="14"/>
      <c r="E28" t="s">
        <v>249</v>
      </c>
      <c r="H28" s="75">
        <v>0</v>
      </c>
      <c r="I28" t="s">
        <v>249</v>
      </c>
      <c r="J28" s="76">
        <v>0</v>
      </c>
      <c r="K28" s="76">
        <v>0</v>
      </c>
      <c r="L28" s="75">
        <v>0</v>
      </c>
      <c r="M28" s="75">
        <v>0</v>
      </c>
      <c r="N28" s="75">
        <v>0</v>
      </c>
      <c r="O28" s="76">
        <v>0</v>
      </c>
      <c r="P28" s="76">
        <v>0</v>
      </c>
      <c r="Q28" s="76">
        <v>0</v>
      </c>
    </row>
    <row r="29" spans="2:17">
      <c r="B29" s="77" t="s">
        <v>3278</v>
      </c>
      <c r="D29" s="14"/>
      <c r="H29" s="79">
        <v>0</v>
      </c>
      <c r="K29" s="78">
        <v>0</v>
      </c>
      <c r="L29" s="79">
        <v>0</v>
      </c>
      <c r="N29" s="79">
        <v>0</v>
      </c>
      <c r="P29" s="78">
        <v>0</v>
      </c>
      <c r="Q29" s="78">
        <v>0</v>
      </c>
    </row>
    <row r="30" spans="2:17">
      <c r="B30" t="s">
        <v>249</v>
      </c>
      <c r="C30" t="s">
        <v>249</v>
      </c>
      <c r="D30" s="14"/>
      <c r="E30" t="s">
        <v>249</v>
      </c>
      <c r="H30" s="75">
        <v>0</v>
      </c>
      <c r="I30" t="s">
        <v>249</v>
      </c>
      <c r="J30" s="76">
        <v>0</v>
      </c>
      <c r="K30" s="76">
        <v>0</v>
      </c>
      <c r="L30" s="75">
        <v>0</v>
      </c>
      <c r="M30" s="75">
        <v>0</v>
      </c>
      <c r="N30" s="75">
        <v>0</v>
      </c>
      <c r="O30" s="76">
        <v>0</v>
      </c>
      <c r="P30" s="76">
        <v>0</v>
      </c>
      <c r="Q30" s="76">
        <v>0</v>
      </c>
    </row>
    <row r="31" spans="2:17">
      <c r="B31" s="77" t="s">
        <v>3279</v>
      </c>
      <c r="D31" s="14"/>
      <c r="H31" s="79">
        <v>0</v>
      </c>
      <c r="K31" s="78">
        <v>0</v>
      </c>
      <c r="L31" s="79">
        <v>0</v>
      </c>
      <c r="N31" s="79">
        <v>0</v>
      </c>
      <c r="P31" s="78">
        <v>0</v>
      </c>
      <c r="Q31" s="78">
        <v>0</v>
      </c>
    </row>
    <row r="32" spans="2:17">
      <c r="B32" s="77" t="s">
        <v>3280</v>
      </c>
      <c r="D32" s="14"/>
      <c r="H32" s="79">
        <v>0</v>
      </c>
      <c r="K32" s="78">
        <v>0</v>
      </c>
      <c r="L32" s="79">
        <v>0</v>
      </c>
      <c r="N32" s="79">
        <v>0</v>
      </c>
      <c r="P32" s="78">
        <v>0</v>
      </c>
      <c r="Q32" s="78">
        <v>0</v>
      </c>
    </row>
    <row r="33" spans="2:17">
      <c r="B33" t="s">
        <v>249</v>
      </c>
      <c r="C33" t="s">
        <v>249</v>
      </c>
      <c r="D33" s="14"/>
      <c r="E33" t="s">
        <v>249</v>
      </c>
      <c r="H33" s="75">
        <v>0</v>
      </c>
      <c r="I33" t="s">
        <v>249</v>
      </c>
      <c r="J33" s="76">
        <v>0</v>
      </c>
      <c r="K33" s="76">
        <v>0</v>
      </c>
      <c r="L33" s="75">
        <v>0</v>
      </c>
      <c r="M33" s="75">
        <v>0</v>
      </c>
      <c r="N33" s="75">
        <v>0</v>
      </c>
      <c r="O33" s="76">
        <v>0</v>
      </c>
      <c r="P33" s="76">
        <v>0</v>
      </c>
      <c r="Q33" s="76">
        <v>0</v>
      </c>
    </row>
    <row r="34" spans="2:17">
      <c r="B34" s="77" t="s">
        <v>3281</v>
      </c>
      <c r="D34" s="14"/>
      <c r="H34" s="79">
        <v>0</v>
      </c>
      <c r="K34" s="78">
        <v>0</v>
      </c>
      <c r="L34" s="79">
        <v>0</v>
      </c>
      <c r="N34" s="79">
        <v>0</v>
      </c>
      <c r="P34" s="78">
        <v>0</v>
      </c>
      <c r="Q34" s="78">
        <v>0</v>
      </c>
    </row>
    <row r="35" spans="2:17">
      <c r="B35" t="s">
        <v>249</v>
      </c>
      <c r="C35" t="s">
        <v>249</v>
      </c>
      <c r="D35" s="14"/>
      <c r="E35" t="s">
        <v>249</v>
      </c>
      <c r="H35" s="75">
        <v>0</v>
      </c>
      <c r="I35" t="s">
        <v>249</v>
      </c>
      <c r="J35" s="76">
        <v>0</v>
      </c>
      <c r="K35" s="76">
        <v>0</v>
      </c>
      <c r="L35" s="75">
        <v>0</v>
      </c>
      <c r="M35" s="75">
        <v>0</v>
      </c>
      <c r="N35" s="75">
        <v>0</v>
      </c>
      <c r="O35" s="76">
        <v>0</v>
      </c>
      <c r="P35" s="76">
        <v>0</v>
      </c>
      <c r="Q35" s="76">
        <v>0</v>
      </c>
    </row>
    <row r="36" spans="2:17">
      <c r="B36" s="77" t="s">
        <v>3282</v>
      </c>
      <c r="D36" s="14"/>
      <c r="H36" s="79">
        <v>0</v>
      </c>
      <c r="K36" s="78">
        <v>0</v>
      </c>
      <c r="L36" s="79">
        <v>0</v>
      </c>
      <c r="N36" s="79">
        <v>0</v>
      </c>
      <c r="P36" s="78">
        <v>0</v>
      </c>
      <c r="Q36" s="78">
        <v>0</v>
      </c>
    </row>
    <row r="37" spans="2:17">
      <c r="B37" t="s">
        <v>249</v>
      </c>
      <c r="C37" t="s">
        <v>249</v>
      </c>
      <c r="D37" s="14"/>
      <c r="E37" t="s">
        <v>249</v>
      </c>
      <c r="H37" s="75">
        <v>0</v>
      </c>
      <c r="I37" t="s">
        <v>249</v>
      </c>
      <c r="J37" s="76">
        <v>0</v>
      </c>
      <c r="K37" s="76">
        <v>0</v>
      </c>
      <c r="L37" s="75">
        <v>0</v>
      </c>
      <c r="M37" s="75">
        <v>0</v>
      </c>
      <c r="N37" s="75">
        <v>0</v>
      </c>
      <c r="O37" s="76">
        <v>0</v>
      </c>
      <c r="P37" s="76">
        <v>0</v>
      </c>
      <c r="Q37" s="76">
        <v>0</v>
      </c>
    </row>
    <row r="38" spans="2:17">
      <c r="B38" s="77" t="s">
        <v>3283</v>
      </c>
      <c r="D38" s="14"/>
      <c r="H38" s="79">
        <v>0</v>
      </c>
      <c r="K38" s="78">
        <v>0</v>
      </c>
      <c r="L38" s="79">
        <v>0</v>
      </c>
      <c r="N38" s="79">
        <v>0</v>
      </c>
      <c r="P38" s="78">
        <v>0</v>
      </c>
      <c r="Q38" s="78">
        <v>0</v>
      </c>
    </row>
    <row r="39" spans="2:17">
      <c r="B39" t="s">
        <v>249</v>
      </c>
      <c r="C39" t="s">
        <v>249</v>
      </c>
      <c r="D39" s="14"/>
      <c r="E39" t="s">
        <v>249</v>
      </c>
      <c r="H39" s="75">
        <v>0</v>
      </c>
      <c r="I39" t="s">
        <v>249</v>
      </c>
      <c r="J39" s="76">
        <v>0</v>
      </c>
      <c r="K39" s="76">
        <v>0</v>
      </c>
      <c r="L39" s="75">
        <v>0</v>
      </c>
      <c r="M39" s="75">
        <v>0</v>
      </c>
      <c r="N39" s="75">
        <v>0</v>
      </c>
      <c r="O39" s="76">
        <v>0</v>
      </c>
      <c r="P39" s="76">
        <v>0</v>
      </c>
      <c r="Q39" s="76">
        <v>0</v>
      </c>
    </row>
    <row r="40" spans="2:17">
      <c r="B40" t="s">
        <v>256</v>
      </c>
      <c r="D40" s="14"/>
    </row>
    <row r="41" spans="2:17">
      <c r="B41" t="s">
        <v>383</v>
      </c>
      <c r="D41" s="14"/>
    </row>
    <row r="42" spans="2:17">
      <c r="B42" t="s">
        <v>384</v>
      </c>
      <c r="D42" s="14"/>
    </row>
    <row r="43" spans="2:17">
      <c r="B43" t="s">
        <v>385</v>
      </c>
      <c r="D43" s="14"/>
    </row>
    <row r="44" spans="2:17">
      <c r="D44" s="14"/>
    </row>
    <row r="45" spans="2:17">
      <c r="D45" s="14"/>
    </row>
    <row r="46" spans="2:17">
      <c r="D46" s="14"/>
    </row>
    <row r="47" spans="2:17">
      <c r="D47" s="14"/>
    </row>
    <row r="48" spans="2:17">
      <c r="D48" s="14"/>
    </row>
    <row r="49" spans="4:4">
      <c r="D49" s="14"/>
    </row>
    <row r="50" spans="4:4">
      <c r="D50" s="14"/>
    </row>
    <row r="51" spans="4:4">
      <c r="D51" s="14"/>
    </row>
    <row r="52" spans="4:4">
      <c r="D52" s="14"/>
    </row>
    <row r="53" spans="4:4">
      <c r="D53" s="14"/>
    </row>
    <row r="54" spans="4:4">
      <c r="D54" s="14"/>
    </row>
    <row r="55" spans="4:4">
      <c r="D55" s="14"/>
    </row>
    <row r="56" spans="4:4">
      <c r="D56" s="14"/>
    </row>
    <row r="57" spans="4:4">
      <c r="D57" s="14"/>
    </row>
    <row r="58" spans="4:4">
      <c r="D58" s="14"/>
    </row>
    <row r="59" spans="4:4">
      <c r="D59" s="14"/>
    </row>
    <row r="60" spans="4:4">
      <c r="D60" s="14"/>
    </row>
    <row r="61" spans="4:4">
      <c r="D61" s="14"/>
    </row>
    <row r="62" spans="4:4">
      <c r="D62" s="14"/>
    </row>
    <row r="63" spans="4:4">
      <c r="D63" s="14"/>
    </row>
    <row r="64" spans="4:4">
      <c r="D64" s="14"/>
    </row>
    <row r="65" spans="4:4">
      <c r="D65" s="14"/>
    </row>
    <row r="66" spans="4:4">
      <c r="D66" s="14"/>
    </row>
    <row r="67" spans="4:4">
      <c r="D67" s="14"/>
    </row>
    <row r="68" spans="4:4">
      <c r="D68" s="14"/>
    </row>
    <row r="69" spans="4:4">
      <c r="D69" s="14"/>
    </row>
    <row r="70" spans="4:4">
      <c r="D70" s="14"/>
    </row>
    <row r="71" spans="4:4">
      <c r="D71" s="14"/>
    </row>
    <row r="72" spans="4:4">
      <c r="D72" s="14"/>
    </row>
    <row r="73" spans="4:4">
      <c r="D73" s="14"/>
    </row>
    <row r="74" spans="4:4">
      <c r="D74" s="14"/>
    </row>
    <row r="75" spans="4:4">
      <c r="D75" s="14"/>
    </row>
    <row r="76" spans="4:4">
      <c r="D76" s="14"/>
    </row>
    <row r="77" spans="4:4">
      <c r="D77" s="14"/>
    </row>
    <row r="78" spans="4:4">
      <c r="D78" s="14"/>
    </row>
    <row r="79" spans="4:4">
      <c r="D79" s="14"/>
    </row>
    <row r="80" spans="4:4">
      <c r="D80" s="14"/>
    </row>
    <row r="81" spans="4:4">
      <c r="D81" s="14"/>
    </row>
    <row r="82" spans="4:4">
      <c r="D82" s="14"/>
    </row>
    <row r="83" spans="4:4">
      <c r="D83" s="14"/>
    </row>
    <row r="84" spans="4:4">
      <c r="D84" s="14"/>
    </row>
    <row r="85" spans="4:4">
      <c r="D85" s="14"/>
    </row>
    <row r="86" spans="4:4">
      <c r="D86" s="14"/>
    </row>
    <row r="87" spans="4:4">
      <c r="D87" s="14"/>
    </row>
    <row r="88" spans="4:4">
      <c r="D88" s="14"/>
    </row>
    <row r="89" spans="4:4">
      <c r="D89" s="14"/>
    </row>
    <row r="90" spans="4:4">
      <c r="D90" s="14"/>
    </row>
    <row r="91" spans="4:4">
      <c r="D91" s="14"/>
    </row>
    <row r="92" spans="4:4">
      <c r="D92" s="14"/>
    </row>
    <row r="93" spans="4:4">
      <c r="D93" s="14"/>
    </row>
    <row r="94" spans="4:4">
      <c r="D94" s="14"/>
    </row>
    <row r="95" spans="4:4">
      <c r="D95" s="14"/>
    </row>
    <row r="96" spans="4:4">
      <c r="D96" s="14"/>
    </row>
    <row r="97" spans="4:4">
      <c r="D97" s="14"/>
    </row>
    <row r="98" spans="4:4">
      <c r="D98" s="14"/>
    </row>
    <row r="99" spans="4:4">
      <c r="D99" s="14"/>
    </row>
    <row r="100" spans="4:4">
      <c r="D100" s="14"/>
    </row>
    <row r="101" spans="4:4">
      <c r="D101" s="14"/>
    </row>
    <row r="102" spans="4:4">
      <c r="D102" s="14"/>
    </row>
    <row r="103" spans="4:4">
      <c r="D103" s="14"/>
    </row>
    <row r="104" spans="4:4">
      <c r="D104" s="14"/>
    </row>
    <row r="105" spans="4:4">
      <c r="D105" s="14"/>
    </row>
    <row r="106" spans="4:4">
      <c r="D106" s="14"/>
    </row>
    <row r="107" spans="4:4">
      <c r="D107" s="14"/>
    </row>
    <row r="108" spans="4:4">
      <c r="D108" s="14"/>
    </row>
    <row r="109" spans="4:4">
      <c r="D109" s="14"/>
    </row>
    <row r="110" spans="4:4">
      <c r="D110" s="14"/>
    </row>
    <row r="111" spans="4:4">
      <c r="D111" s="14"/>
    </row>
    <row r="112" spans="4:4">
      <c r="D112" s="14"/>
    </row>
    <row r="113" spans="4:4">
      <c r="D113" s="14"/>
    </row>
    <row r="114" spans="4:4">
      <c r="D114" s="14"/>
    </row>
    <row r="115" spans="4:4">
      <c r="D115" s="14"/>
    </row>
    <row r="116" spans="4:4">
      <c r="D116" s="14"/>
    </row>
    <row r="117" spans="4:4">
      <c r="D117" s="14"/>
    </row>
    <row r="118" spans="4:4">
      <c r="D118" s="14"/>
    </row>
    <row r="119" spans="4:4">
      <c r="D119" s="14"/>
    </row>
    <row r="120" spans="4:4">
      <c r="D120" s="14"/>
    </row>
    <row r="121" spans="4:4">
      <c r="D121" s="14"/>
    </row>
    <row r="122" spans="4:4">
      <c r="D122" s="14"/>
    </row>
    <row r="123" spans="4:4">
      <c r="D123" s="14"/>
    </row>
    <row r="124" spans="4:4">
      <c r="D124" s="14"/>
    </row>
    <row r="125" spans="4:4">
      <c r="D125" s="14"/>
    </row>
    <row r="126" spans="4:4">
      <c r="D126" s="14"/>
    </row>
    <row r="127" spans="4:4">
      <c r="D127" s="14"/>
    </row>
    <row r="128" spans="4:4">
      <c r="D128" s="14"/>
    </row>
    <row r="129" spans="4:4">
      <c r="D129" s="14"/>
    </row>
    <row r="130" spans="4:4">
      <c r="D130" s="14"/>
    </row>
    <row r="131" spans="4:4">
      <c r="D131" s="14"/>
    </row>
    <row r="132" spans="4:4">
      <c r="D132" s="14"/>
    </row>
    <row r="133" spans="4:4">
      <c r="D133" s="14"/>
    </row>
    <row r="134" spans="4:4">
      <c r="D134" s="14"/>
    </row>
    <row r="135" spans="4:4">
      <c r="D135" s="14"/>
    </row>
    <row r="136" spans="4:4">
      <c r="D136" s="14"/>
    </row>
    <row r="137" spans="4:4">
      <c r="D137" s="14"/>
    </row>
    <row r="138" spans="4:4">
      <c r="D138" s="14"/>
    </row>
    <row r="139" spans="4:4">
      <c r="D139" s="14"/>
    </row>
    <row r="140" spans="4:4">
      <c r="D140" s="14"/>
    </row>
    <row r="141" spans="4:4">
      <c r="D141" s="14"/>
    </row>
    <row r="142" spans="4:4">
      <c r="D142" s="14"/>
    </row>
    <row r="143" spans="4:4">
      <c r="D143" s="14"/>
    </row>
    <row r="144" spans="4:4">
      <c r="D144" s="14"/>
    </row>
    <row r="145" spans="4:4">
      <c r="D145" s="14"/>
    </row>
    <row r="146" spans="4:4">
      <c r="D146" s="14"/>
    </row>
    <row r="147" spans="4:4">
      <c r="D147" s="14"/>
    </row>
    <row r="148" spans="4:4">
      <c r="D148" s="14"/>
    </row>
    <row r="149" spans="4:4">
      <c r="D149" s="14"/>
    </row>
    <row r="150" spans="4:4">
      <c r="D150" s="14"/>
    </row>
    <row r="151" spans="4:4">
      <c r="D151" s="14"/>
    </row>
    <row r="152" spans="4:4">
      <c r="D152" s="14"/>
    </row>
    <row r="153" spans="4:4">
      <c r="D153" s="14"/>
    </row>
    <row r="154" spans="4:4">
      <c r="D154" s="14"/>
    </row>
    <row r="155" spans="4:4">
      <c r="D155" s="14"/>
    </row>
    <row r="156" spans="4:4">
      <c r="D156" s="14"/>
    </row>
    <row r="157" spans="4:4">
      <c r="D157" s="14"/>
    </row>
    <row r="158" spans="4:4">
      <c r="D158" s="14"/>
    </row>
    <row r="159" spans="4:4">
      <c r="D159" s="14"/>
    </row>
    <row r="160" spans="4:4">
      <c r="D160" s="14"/>
    </row>
    <row r="161" spans="4:4">
      <c r="D161" s="14"/>
    </row>
    <row r="162" spans="4:4">
      <c r="D162" s="14"/>
    </row>
    <row r="163" spans="4:4">
      <c r="D163" s="14"/>
    </row>
    <row r="164" spans="4:4">
      <c r="D164" s="14"/>
    </row>
    <row r="165" spans="4:4">
      <c r="D165" s="14"/>
    </row>
    <row r="166" spans="4:4">
      <c r="D166" s="14"/>
    </row>
    <row r="167" spans="4:4">
      <c r="D167" s="14"/>
    </row>
    <row r="168" spans="4:4">
      <c r="D168" s="14"/>
    </row>
    <row r="169" spans="4:4">
      <c r="D169" s="14"/>
    </row>
    <row r="170" spans="4:4">
      <c r="D170" s="14"/>
    </row>
    <row r="171" spans="4:4">
      <c r="D171" s="14"/>
    </row>
    <row r="172" spans="4:4">
      <c r="D172" s="14"/>
    </row>
    <row r="173" spans="4:4">
      <c r="D173" s="14"/>
    </row>
    <row r="174" spans="4:4">
      <c r="D174" s="14"/>
    </row>
    <row r="175" spans="4:4">
      <c r="D175" s="14"/>
    </row>
    <row r="176" spans="4:4">
      <c r="D176" s="14"/>
    </row>
    <row r="177" spans="4:4">
      <c r="D177" s="14"/>
    </row>
    <row r="178" spans="4:4">
      <c r="D178" s="14"/>
    </row>
    <row r="179" spans="4:4">
      <c r="D179" s="14"/>
    </row>
    <row r="180" spans="4:4">
      <c r="D180" s="14"/>
    </row>
    <row r="181" spans="4:4">
      <c r="D181" s="14"/>
    </row>
    <row r="182" spans="4:4">
      <c r="D182" s="14"/>
    </row>
    <row r="183" spans="4:4">
      <c r="D183" s="14"/>
    </row>
    <row r="184" spans="4:4">
      <c r="D184" s="14"/>
    </row>
    <row r="185" spans="4:4">
      <c r="D185" s="14"/>
    </row>
    <row r="186" spans="4:4">
      <c r="D186" s="14"/>
    </row>
    <row r="187" spans="4:4">
      <c r="D187" s="14"/>
    </row>
    <row r="188" spans="4:4">
      <c r="D188" s="14"/>
    </row>
    <row r="189" spans="4:4">
      <c r="D189" s="14"/>
    </row>
    <row r="190" spans="4:4">
      <c r="D190" s="14"/>
    </row>
    <row r="191" spans="4:4">
      <c r="D191" s="14"/>
    </row>
    <row r="192" spans="4:4">
      <c r="D192" s="14"/>
    </row>
    <row r="193" spans="4:4">
      <c r="D193" s="14"/>
    </row>
    <row r="194" spans="4:4">
      <c r="D194" s="14"/>
    </row>
    <row r="195" spans="4:4">
      <c r="D195" s="14"/>
    </row>
    <row r="196" spans="4:4">
      <c r="D196" s="14"/>
    </row>
    <row r="197" spans="4:4">
      <c r="D197" s="14"/>
    </row>
    <row r="198" spans="4:4">
      <c r="D198" s="14"/>
    </row>
    <row r="199" spans="4:4">
      <c r="D199" s="14"/>
    </row>
    <row r="200" spans="4:4">
      <c r="D200" s="14"/>
    </row>
    <row r="201" spans="4:4">
      <c r="D201" s="14"/>
    </row>
    <row r="202" spans="4:4">
      <c r="D202" s="14"/>
    </row>
    <row r="203" spans="4:4">
      <c r="D203" s="14"/>
    </row>
    <row r="204" spans="4:4">
      <c r="D204" s="14"/>
    </row>
    <row r="205" spans="4:4">
      <c r="D205" s="14"/>
    </row>
    <row r="206" spans="4:4">
      <c r="D206" s="14"/>
    </row>
    <row r="207" spans="4:4">
      <c r="D207" s="14"/>
    </row>
    <row r="208" spans="4:4">
      <c r="D208" s="14"/>
    </row>
    <row r="209" spans="4:4">
      <c r="D209" s="14"/>
    </row>
    <row r="210" spans="4:4">
      <c r="D210" s="14"/>
    </row>
    <row r="211" spans="4:4">
      <c r="D211" s="14"/>
    </row>
    <row r="212" spans="4:4">
      <c r="D212" s="14"/>
    </row>
    <row r="213" spans="4:4">
      <c r="D213" s="14"/>
    </row>
    <row r="214" spans="4:4">
      <c r="D214" s="14"/>
    </row>
    <row r="215" spans="4:4">
      <c r="D215" s="14"/>
    </row>
    <row r="216" spans="4:4">
      <c r="D216" s="14"/>
    </row>
    <row r="217" spans="4:4">
      <c r="D217" s="14"/>
    </row>
    <row r="218" spans="4:4">
      <c r="D218" s="14"/>
    </row>
    <row r="219" spans="4:4">
      <c r="D219" s="14"/>
    </row>
    <row r="220" spans="4:4">
      <c r="D220" s="14"/>
    </row>
    <row r="221" spans="4:4">
      <c r="D221" s="14"/>
    </row>
    <row r="222" spans="4:4">
      <c r="D222" s="14"/>
    </row>
    <row r="223" spans="4:4">
      <c r="D223" s="14"/>
    </row>
    <row r="224" spans="4:4">
      <c r="D224" s="14"/>
    </row>
    <row r="225" spans="4:4">
      <c r="D225" s="14"/>
    </row>
    <row r="226" spans="4:4">
      <c r="D226" s="14"/>
    </row>
    <row r="227" spans="4:4">
      <c r="D227" s="14"/>
    </row>
    <row r="228" spans="4:4">
      <c r="D228" s="14"/>
    </row>
    <row r="229" spans="4:4">
      <c r="D229" s="14"/>
    </row>
    <row r="230" spans="4:4">
      <c r="D230" s="14"/>
    </row>
    <row r="231" spans="4:4">
      <c r="D231" s="14"/>
    </row>
    <row r="232" spans="4:4">
      <c r="D232" s="14"/>
    </row>
    <row r="233" spans="4:4">
      <c r="D233" s="14"/>
    </row>
    <row r="234" spans="4:4">
      <c r="D234" s="14"/>
    </row>
    <row r="235" spans="4:4">
      <c r="D235" s="14"/>
    </row>
    <row r="236" spans="4:4">
      <c r="D236" s="14"/>
    </row>
    <row r="237" spans="4:4">
      <c r="D237" s="14"/>
    </row>
    <row r="238" spans="4:4">
      <c r="D238" s="14"/>
    </row>
    <row r="239" spans="4:4">
      <c r="D239" s="14"/>
    </row>
    <row r="240" spans="4:4">
      <c r="D240" s="14"/>
    </row>
    <row r="241" spans="4:4">
      <c r="D241" s="14"/>
    </row>
    <row r="242" spans="4:4">
      <c r="D242" s="14"/>
    </row>
    <row r="243" spans="4:4">
      <c r="D243" s="14"/>
    </row>
    <row r="244" spans="4:4">
      <c r="D244" s="14"/>
    </row>
    <row r="245" spans="4:4">
      <c r="D245" s="14"/>
    </row>
    <row r="246" spans="4:4">
      <c r="D246" s="14"/>
    </row>
    <row r="247" spans="4:4">
      <c r="D247" s="14"/>
    </row>
    <row r="248" spans="4:4">
      <c r="D248" s="14"/>
    </row>
    <row r="249" spans="4:4">
      <c r="D249" s="14"/>
    </row>
    <row r="250" spans="4:4">
      <c r="D250" s="14"/>
    </row>
    <row r="251" spans="4:4">
      <c r="D251" s="14"/>
    </row>
    <row r="252" spans="4:4">
      <c r="D252" s="14"/>
    </row>
    <row r="253" spans="4:4">
      <c r="D253" s="14"/>
    </row>
    <row r="254" spans="4:4">
      <c r="D254" s="14"/>
    </row>
    <row r="255" spans="4:4">
      <c r="D255" s="14"/>
    </row>
    <row r="256" spans="4:4">
      <c r="D256" s="14"/>
    </row>
    <row r="257" spans="4:4">
      <c r="D257" s="14"/>
    </row>
    <row r="258" spans="4:4">
      <c r="D258" s="14"/>
    </row>
    <row r="259" spans="4:4">
      <c r="D259" s="14"/>
    </row>
    <row r="260" spans="4:4">
      <c r="D260" s="14"/>
    </row>
    <row r="261" spans="4:4">
      <c r="D261" s="14"/>
    </row>
    <row r="262" spans="4:4">
      <c r="D262" s="14"/>
    </row>
    <row r="263" spans="4:4">
      <c r="D263" s="14"/>
    </row>
    <row r="264" spans="4:4">
      <c r="D264" s="14"/>
    </row>
    <row r="265" spans="4:4">
      <c r="D265" s="14"/>
    </row>
    <row r="266" spans="4:4">
      <c r="D266" s="14"/>
    </row>
    <row r="267" spans="4:4">
      <c r="D267" s="14"/>
    </row>
    <row r="268" spans="4:4">
      <c r="D268" s="14"/>
    </row>
    <row r="269" spans="4:4">
      <c r="D269" s="14"/>
    </row>
    <row r="270" spans="4:4">
      <c r="D270" s="14"/>
    </row>
    <row r="271" spans="4:4">
      <c r="D271" s="14"/>
    </row>
    <row r="272" spans="4:4">
      <c r="D272" s="14"/>
    </row>
    <row r="273" spans="4:4">
      <c r="D273" s="14"/>
    </row>
    <row r="274" spans="4:4">
      <c r="D274" s="14"/>
    </row>
    <row r="275" spans="4:4">
      <c r="D275" s="14"/>
    </row>
    <row r="276" spans="4:4">
      <c r="D276" s="14"/>
    </row>
    <row r="277" spans="4:4">
      <c r="D277" s="14"/>
    </row>
    <row r="278" spans="4:4">
      <c r="D278" s="14"/>
    </row>
    <row r="279" spans="4:4">
      <c r="D279" s="14"/>
    </row>
    <row r="280" spans="4:4">
      <c r="D280" s="14"/>
    </row>
    <row r="281" spans="4:4">
      <c r="D281" s="14"/>
    </row>
    <row r="282" spans="4:4">
      <c r="D282" s="14"/>
    </row>
    <row r="283" spans="4:4">
      <c r="D283" s="14"/>
    </row>
    <row r="284" spans="4:4">
      <c r="D284" s="14"/>
    </row>
    <row r="285" spans="4:4">
      <c r="D285" s="14"/>
    </row>
    <row r="286" spans="4:4">
      <c r="D286" s="14"/>
    </row>
    <row r="287" spans="4:4">
      <c r="D287" s="14"/>
    </row>
    <row r="288" spans="4:4">
      <c r="D288" s="14"/>
    </row>
    <row r="289" spans="4:4">
      <c r="D289" s="14"/>
    </row>
    <row r="290" spans="4:4">
      <c r="D290" s="14"/>
    </row>
    <row r="291" spans="4:4">
      <c r="D291" s="14"/>
    </row>
    <row r="292" spans="4:4">
      <c r="D292" s="14"/>
    </row>
    <row r="293" spans="4:4">
      <c r="D293" s="14"/>
    </row>
    <row r="294" spans="4:4">
      <c r="D294" s="14"/>
    </row>
    <row r="295" spans="4:4">
      <c r="D295" s="14"/>
    </row>
    <row r="296" spans="4:4">
      <c r="D296" s="14"/>
    </row>
    <row r="297" spans="4:4">
      <c r="D297" s="14"/>
    </row>
    <row r="298" spans="4:4">
      <c r="D298" s="14"/>
    </row>
    <row r="299" spans="4:4">
      <c r="D299" s="14"/>
    </row>
    <row r="300" spans="4:4">
      <c r="D300" s="14"/>
    </row>
    <row r="301" spans="4:4">
      <c r="D301" s="14"/>
    </row>
    <row r="302" spans="4:4">
      <c r="D302" s="14"/>
    </row>
    <row r="303" spans="4:4">
      <c r="D303" s="14"/>
    </row>
    <row r="304" spans="4:4">
      <c r="D304" s="14"/>
    </row>
    <row r="305" spans="4:4">
      <c r="D305" s="14"/>
    </row>
    <row r="306" spans="4:4">
      <c r="D306" s="14"/>
    </row>
    <row r="307" spans="4:4">
      <c r="D307" s="14"/>
    </row>
    <row r="308" spans="4:4">
      <c r="D308" s="14"/>
    </row>
    <row r="309" spans="4:4">
      <c r="D309" s="14"/>
    </row>
    <row r="310" spans="4:4">
      <c r="D310" s="14"/>
    </row>
    <row r="311" spans="4:4">
      <c r="D311" s="14"/>
    </row>
    <row r="312" spans="4:4">
      <c r="D312" s="14"/>
    </row>
    <row r="313" spans="4:4">
      <c r="D313" s="14"/>
    </row>
    <row r="314" spans="4:4">
      <c r="D314" s="14"/>
    </row>
    <row r="315" spans="4:4">
      <c r="D315" s="14"/>
    </row>
    <row r="316" spans="4:4">
      <c r="D316" s="14"/>
    </row>
    <row r="317" spans="4:4">
      <c r="D317" s="14"/>
    </row>
    <row r="318" spans="4:4">
      <c r="D318" s="14"/>
    </row>
    <row r="319" spans="4:4">
      <c r="D319" s="14"/>
    </row>
    <row r="320" spans="4:4">
      <c r="D320" s="14"/>
    </row>
    <row r="321" spans="4:4">
      <c r="D321" s="14"/>
    </row>
    <row r="322" spans="4:4">
      <c r="D322" s="14"/>
    </row>
    <row r="323" spans="4:4">
      <c r="D323" s="14"/>
    </row>
    <row r="324" spans="4:4">
      <c r="D324" s="14"/>
    </row>
    <row r="325" spans="4:4">
      <c r="D325" s="14"/>
    </row>
    <row r="326" spans="4:4">
      <c r="D326" s="14"/>
    </row>
    <row r="327" spans="4:4">
      <c r="D327" s="14"/>
    </row>
    <row r="328" spans="4:4">
      <c r="D328" s="14"/>
    </row>
    <row r="329" spans="4:4">
      <c r="D329" s="14"/>
    </row>
    <row r="330" spans="4:4">
      <c r="D330" s="14"/>
    </row>
    <row r="331" spans="4:4">
      <c r="D331" s="14"/>
    </row>
    <row r="332" spans="4:4">
      <c r="D332" s="14"/>
    </row>
    <row r="333" spans="4:4">
      <c r="D333" s="14"/>
    </row>
    <row r="334" spans="4:4">
      <c r="D334" s="14"/>
    </row>
    <row r="335" spans="4:4">
      <c r="D335" s="14"/>
    </row>
    <row r="336" spans="4:4">
      <c r="D336" s="14"/>
    </row>
    <row r="337" spans="4:4">
      <c r="D337" s="14"/>
    </row>
    <row r="338" spans="4:4">
      <c r="D338" s="14"/>
    </row>
    <row r="339" spans="4:4">
      <c r="D339" s="14"/>
    </row>
    <row r="340" spans="4:4">
      <c r="D340" s="14"/>
    </row>
    <row r="341" spans="4:4">
      <c r="D341" s="14"/>
    </row>
    <row r="342" spans="4:4">
      <c r="D342" s="14"/>
    </row>
    <row r="343" spans="4:4">
      <c r="D343" s="14"/>
    </row>
    <row r="344" spans="4:4">
      <c r="D344" s="14"/>
    </row>
    <row r="345" spans="4:4">
      <c r="D345" s="14"/>
    </row>
    <row r="346" spans="4:4">
      <c r="D346" s="14"/>
    </row>
    <row r="347" spans="4:4">
      <c r="D347" s="14"/>
    </row>
    <row r="348" spans="4:4">
      <c r="D348" s="14"/>
    </row>
    <row r="349" spans="4:4">
      <c r="D349" s="14"/>
    </row>
    <row r="350" spans="4:4">
      <c r="D350" s="14"/>
    </row>
    <row r="351" spans="4:4">
      <c r="D351" s="14"/>
    </row>
    <row r="352" spans="4:4">
      <c r="D352" s="14"/>
    </row>
    <row r="353" spans="4:4">
      <c r="D353" s="14"/>
    </row>
    <row r="354" spans="4:4">
      <c r="D354" s="14"/>
    </row>
    <row r="355" spans="4:4">
      <c r="D355" s="14"/>
    </row>
    <row r="356" spans="4:4">
      <c r="D356" s="14"/>
    </row>
    <row r="357" spans="4:4">
      <c r="D357" s="14"/>
    </row>
    <row r="358" spans="4:4">
      <c r="D358" s="14"/>
    </row>
    <row r="359" spans="4:4">
      <c r="D359" s="14"/>
    </row>
    <row r="360" spans="4:4">
      <c r="D360" s="14"/>
    </row>
    <row r="361" spans="4:4">
      <c r="D361" s="14"/>
    </row>
    <row r="362" spans="4:4">
      <c r="D362" s="14"/>
    </row>
    <row r="363" spans="4:4">
      <c r="D363" s="14"/>
    </row>
    <row r="364" spans="4:4">
      <c r="D364" s="14"/>
    </row>
    <row r="365" spans="4:4">
      <c r="D365" s="14"/>
    </row>
    <row r="366" spans="4:4">
      <c r="D366" s="14"/>
    </row>
    <row r="367" spans="4:4">
      <c r="D367" s="14"/>
    </row>
    <row r="368" spans="4:4">
      <c r="D368" s="14"/>
    </row>
    <row r="369" spans="4:4">
      <c r="D369" s="14"/>
    </row>
    <row r="370" spans="4:4">
      <c r="D370" s="14"/>
    </row>
    <row r="371" spans="4:4">
      <c r="D371" s="14"/>
    </row>
    <row r="372" spans="4:4">
      <c r="D372" s="14"/>
    </row>
    <row r="373" spans="4:4">
      <c r="D373" s="14"/>
    </row>
    <row r="374" spans="4:4">
      <c r="D374" s="14"/>
    </row>
    <row r="375" spans="4:4">
      <c r="D375" s="14"/>
    </row>
    <row r="376" spans="4:4">
      <c r="D376" s="14"/>
    </row>
    <row r="377" spans="4:4">
      <c r="D377" s="14"/>
    </row>
    <row r="378" spans="4:4">
      <c r="D378" s="14"/>
    </row>
    <row r="379" spans="4:4">
      <c r="D379" s="14"/>
    </row>
    <row r="380" spans="4:4">
      <c r="D380" s="14"/>
    </row>
    <row r="381" spans="4:4">
      <c r="D381" s="14"/>
    </row>
    <row r="382" spans="4:4">
      <c r="D382" s="14"/>
    </row>
    <row r="383" spans="4:4">
      <c r="D383" s="14"/>
    </row>
    <row r="384" spans="4:4">
      <c r="D384" s="14"/>
    </row>
    <row r="385" spans="4:4">
      <c r="D385" s="14"/>
    </row>
    <row r="386" spans="4:4">
      <c r="D386" s="14"/>
    </row>
    <row r="387" spans="4:4">
      <c r="D387" s="14"/>
    </row>
    <row r="388" spans="4:4">
      <c r="D388" s="14"/>
    </row>
    <row r="389" spans="4:4">
      <c r="D389" s="14"/>
    </row>
    <row r="390" spans="4:4">
      <c r="D390" s="14"/>
    </row>
    <row r="391" spans="4:4">
      <c r="D391" s="14"/>
    </row>
    <row r="392" spans="4:4">
      <c r="D392" s="14"/>
    </row>
    <row r="393" spans="4:4">
      <c r="D393" s="14"/>
    </row>
    <row r="394" spans="4:4">
      <c r="D394" s="14"/>
    </row>
    <row r="395" spans="4:4">
      <c r="D395" s="14"/>
    </row>
    <row r="396" spans="4:4">
      <c r="D396" s="14"/>
    </row>
    <row r="397" spans="4:4">
      <c r="D397" s="14"/>
    </row>
    <row r="398" spans="4:4">
      <c r="D398" s="14"/>
    </row>
    <row r="399" spans="4:4">
      <c r="D399" s="14"/>
    </row>
    <row r="400" spans="4:4">
      <c r="D400" s="14"/>
    </row>
    <row r="401" spans="4:4">
      <c r="D401" s="14"/>
    </row>
    <row r="402" spans="4:4">
      <c r="D402" s="14"/>
    </row>
    <row r="403" spans="4:4">
      <c r="D403" s="14"/>
    </row>
    <row r="404" spans="4:4">
      <c r="D404" s="14"/>
    </row>
    <row r="405" spans="4:4">
      <c r="D405" s="14"/>
    </row>
    <row r="406" spans="4:4">
      <c r="D406" s="14"/>
    </row>
    <row r="407" spans="4:4">
      <c r="D407" s="14"/>
    </row>
    <row r="408" spans="4:4">
      <c r="D408" s="14"/>
    </row>
    <row r="409" spans="4:4">
      <c r="D409" s="14"/>
    </row>
    <row r="410" spans="4:4">
      <c r="D410" s="14"/>
    </row>
    <row r="411" spans="4:4">
      <c r="D411" s="14"/>
    </row>
    <row r="412" spans="4:4">
      <c r="D412" s="14"/>
    </row>
    <row r="413" spans="4:4">
      <c r="D413" s="14"/>
    </row>
    <row r="414" spans="4:4">
      <c r="D414" s="14"/>
    </row>
    <row r="415" spans="4:4">
      <c r="D415" s="14"/>
    </row>
    <row r="416" spans="4:4">
      <c r="D416" s="14"/>
    </row>
    <row r="417" spans="4:4">
      <c r="D417" s="14"/>
    </row>
    <row r="418" spans="4:4">
      <c r="D418" s="14"/>
    </row>
    <row r="419" spans="4:4">
      <c r="D419" s="14"/>
    </row>
    <row r="420" spans="4:4">
      <c r="D420" s="14"/>
    </row>
    <row r="421" spans="4:4">
      <c r="D421" s="14"/>
    </row>
    <row r="422" spans="4:4">
      <c r="D422" s="14"/>
    </row>
    <row r="423" spans="4:4">
      <c r="D423" s="14"/>
    </row>
    <row r="424" spans="4:4">
      <c r="D424" s="14"/>
    </row>
    <row r="425" spans="4:4">
      <c r="D425" s="14"/>
    </row>
    <row r="426" spans="4:4">
      <c r="D426" s="14"/>
    </row>
    <row r="427" spans="4:4">
      <c r="D427" s="14"/>
    </row>
    <row r="428" spans="4:4">
      <c r="D428" s="14"/>
    </row>
    <row r="429" spans="4:4">
      <c r="D429" s="14"/>
    </row>
    <row r="430" spans="4:4">
      <c r="D430" s="14"/>
    </row>
    <row r="431" spans="4:4">
      <c r="D431" s="14"/>
    </row>
    <row r="432" spans="4:4">
      <c r="D432" s="14"/>
    </row>
    <row r="433" spans="4:4">
      <c r="D433" s="14"/>
    </row>
    <row r="434" spans="4:4">
      <c r="D434" s="14"/>
    </row>
    <row r="435" spans="4:4">
      <c r="D435" s="14"/>
    </row>
    <row r="436" spans="4:4">
      <c r="D436" s="14"/>
    </row>
    <row r="437" spans="4:4">
      <c r="D437" s="14"/>
    </row>
    <row r="438" spans="4:4">
      <c r="D438" s="14"/>
    </row>
    <row r="439" spans="4:4">
      <c r="D439" s="14"/>
    </row>
    <row r="440" spans="4:4">
      <c r="D440" s="14"/>
    </row>
    <row r="441" spans="4:4">
      <c r="D441" s="14"/>
    </row>
    <row r="442" spans="4:4">
      <c r="D442" s="14"/>
    </row>
    <row r="443" spans="4:4">
      <c r="D443" s="14"/>
    </row>
    <row r="444" spans="4:4">
      <c r="D444" s="14"/>
    </row>
    <row r="445" spans="4:4">
      <c r="D445" s="14"/>
    </row>
    <row r="446" spans="4:4">
      <c r="D446" s="14"/>
    </row>
    <row r="447" spans="4:4">
      <c r="D447" s="14"/>
    </row>
    <row r="448" spans="4:4">
      <c r="D448" s="14"/>
    </row>
    <row r="449" spans="4:4">
      <c r="D449" s="14"/>
    </row>
    <row r="450" spans="4:4">
      <c r="D450" s="14"/>
    </row>
    <row r="451" spans="4:4">
      <c r="D451" s="14"/>
    </row>
    <row r="452" spans="4:4">
      <c r="D452" s="14"/>
    </row>
    <row r="453" spans="4:4">
      <c r="D453" s="14"/>
    </row>
    <row r="454" spans="4:4">
      <c r="D454" s="14"/>
    </row>
    <row r="455" spans="4:4">
      <c r="D455" s="14"/>
    </row>
    <row r="456" spans="4:4">
      <c r="D456" s="14"/>
    </row>
    <row r="457" spans="4:4">
      <c r="D457" s="14"/>
    </row>
    <row r="458" spans="4:4">
      <c r="D458" s="14"/>
    </row>
    <row r="459" spans="4:4">
      <c r="D459" s="14"/>
    </row>
    <row r="460" spans="4:4">
      <c r="D460" s="14"/>
    </row>
    <row r="461" spans="4:4">
      <c r="D461" s="14"/>
    </row>
    <row r="462" spans="4:4">
      <c r="D462" s="14"/>
    </row>
    <row r="463" spans="4:4">
      <c r="D463" s="14"/>
    </row>
    <row r="464" spans="4:4">
      <c r="D464" s="14"/>
    </row>
    <row r="465" spans="4:4">
      <c r="D465" s="14"/>
    </row>
    <row r="466" spans="4:4">
      <c r="D466" s="14"/>
    </row>
    <row r="467" spans="4:4">
      <c r="D467" s="14"/>
    </row>
    <row r="468" spans="4:4">
      <c r="D468" s="14"/>
    </row>
    <row r="469" spans="4:4">
      <c r="D469" s="14"/>
    </row>
    <row r="470" spans="4:4">
      <c r="D470" s="14"/>
    </row>
    <row r="471" spans="4:4">
      <c r="D471" s="14"/>
    </row>
    <row r="472" spans="4:4">
      <c r="D472" s="14"/>
    </row>
    <row r="473" spans="4:4">
      <c r="D473" s="14"/>
    </row>
    <row r="474" spans="4:4">
      <c r="D474" s="14"/>
    </row>
    <row r="475" spans="4:4">
      <c r="D475" s="14"/>
    </row>
    <row r="476" spans="4:4">
      <c r="D476" s="14"/>
    </row>
    <row r="477" spans="4:4">
      <c r="D477" s="14"/>
    </row>
    <row r="478" spans="4:4">
      <c r="D478" s="14"/>
    </row>
    <row r="479" spans="4:4">
      <c r="D479" s="14"/>
    </row>
    <row r="480" spans="4:4">
      <c r="D480" s="14"/>
    </row>
    <row r="481" spans="4:4">
      <c r="D481" s="14"/>
    </row>
    <row r="482" spans="4:4">
      <c r="D482" s="14"/>
    </row>
    <row r="483" spans="4:4">
      <c r="D483" s="14"/>
    </row>
    <row r="484" spans="4:4">
      <c r="D484" s="14"/>
    </row>
    <row r="485" spans="4:4">
      <c r="D485" s="14"/>
    </row>
    <row r="486" spans="4:4">
      <c r="D486" s="14"/>
    </row>
    <row r="487" spans="4:4">
      <c r="D487" s="14"/>
    </row>
    <row r="488" spans="4:4">
      <c r="D488" s="14"/>
    </row>
    <row r="489" spans="4:4">
      <c r="D489" s="14"/>
    </row>
    <row r="490" spans="4:4">
      <c r="D490" s="14"/>
    </row>
    <row r="491" spans="4:4">
      <c r="D491" s="14"/>
    </row>
    <row r="492" spans="4:4">
      <c r="D492" s="14"/>
    </row>
    <row r="493" spans="4:4">
      <c r="D493" s="14"/>
    </row>
    <row r="494" spans="4:4">
      <c r="D494" s="14"/>
    </row>
    <row r="495" spans="4:4">
      <c r="D495" s="14"/>
    </row>
    <row r="496" spans="4:4">
      <c r="D496" s="14"/>
    </row>
    <row r="497" spans="4:4">
      <c r="D497" s="14"/>
    </row>
    <row r="498" spans="4:4">
      <c r="D498" s="14"/>
    </row>
    <row r="499" spans="4:4">
      <c r="D499" s="14"/>
    </row>
    <row r="500" spans="4:4">
      <c r="D500" s="14"/>
    </row>
    <row r="501" spans="4:4">
      <c r="D501" s="14"/>
    </row>
    <row r="502" spans="4:4">
      <c r="D502" s="14"/>
    </row>
    <row r="503" spans="4:4">
      <c r="D503" s="14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7"/>
  <sheetViews>
    <sheetView rightToLeft="1" workbookViewId="0">
      <selection activeCell="B16" sqref="B16"/>
    </sheetView>
  </sheetViews>
  <sheetFormatPr defaultColWidth="9.140625" defaultRowHeight="18"/>
  <cols>
    <col min="1" max="1" width="6.28515625" style="14" customWidth="1"/>
    <col min="2" max="2" width="38.7109375" style="13" customWidth="1"/>
    <col min="3" max="4" width="10.7109375" style="13" customWidth="1"/>
    <col min="5" max="7" width="10.7109375" style="14" customWidth="1"/>
    <col min="8" max="8" width="12.85546875" style="14" customWidth="1"/>
    <col min="9" max="10" width="10.7109375" style="14" customWidth="1"/>
    <col min="11" max="11" width="13.85546875" style="14" customWidth="1"/>
    <col min="12" max="12" width="14.7109375" style="14" customWidth="1"/>
    <col min="13" max="13" width="11.7109375" style="14" customWidth="1"/>
    <col min="14" max="14" width="14.7109375" style="14" customWidth="1"/>
    <col min="15" max="15" width="10.7109375" style="14" customWidth="1"/>
    <col min="16" max="16" width="16.140625" style="14" customWidth="1"/>
    <col min="17" max="17" width="11.7109375" style="14" customWidth="1"/>
    <col min="18" max="18" width="13.140625" style="14" customWidth="1"/>
    <col min="19" max="19" width="7.7109375" style="14" customWidth="1"/>
    <col min="20" max="20" width="7.140625" style="14" customWidth="1"/>
    <col min="21" max="21" width="6" style="14" customWidth="1"/>
    <col min="22" max="22" width="7.85546875" style="14" customWidth="1"/>
    <col min="23" max="23" width="8.140625" style="14" customWidth="1"/>
    <col min="24" max="24" width="6.28515625" style="14" customWidth="1"/>
    <col min="25" max="25" width="8" style="14" customWidth="1"/>
    <col min="26" max="26" width="8.7109375" style="14" customWidth="1"/>
    <col min="27" max="27" width="10" style="14" customWidth="1"/>
    <col min="28" max="28" width="9.5703125" style="14" customWidth="1"/>
    <col min="29" max="29" width="6.140625" style="14" customWidth="1"/>
    <col min="30" max="31" width="5.7109375" style="14" customWidth="1"/>
    <col min="32" max="32" width="6.85546875" style="14" customWidth="1"/>
    <col min="33" max="33" width="6.42578125" style="14" customWidth="1"/>
    <col min="34" max="34" width="6.7109375" style="14" customWidth="1"/>
    <col min="35" max="35" width="7.28515625" style="14" customWidth="1"/>
    <col min="36" max="47" width="5.7109375" style="14" customWidth="1"/>
    <col min="48" max="16384" width="9.140625" style="14"/>
  </cols>
  <sheetData>
    <row r="1" spans="2:60">
      <c r="B1" s="2" t="s">
        <v>0</v>
      </c>
      <c r="C1" s="2" t="s">
        <v>195</v>
      </c>
    </row>
    <row r="2" spans="2:60">
      <c r="B2" s="2" t="s">
        <v>1</v>
      </c>
      <c r="C2" s="2"/>
    </row>
    <row r="3" spans="2:60">
      <c r="B3" s="2" t="s">
        <v>2</v>
      </c>
      <c r="C3" s="2" t="s">
        <v>196</v>
      </c>
    </row>
    <row r="4" spans="2:60">
      <c r="B4" s="2" t="s">
        <v>3</v>
      </c>
      <c r="C4" s="2"/>
    </row>
    <row r="5" spans="2:60">
      <c r="B5" s="2"/>
      <c r="C5" s="2"/>
    </row>
    <row r="6" spans="2:60">
      <c r="B6" s="2"/>
      <c r="C6" s="2"/>
    </row>
    <row r="7" spans="2:60" ht="26.25" customHeight="1">
      <c r="B7" s="111" t="s">
        <v>144</v>
      </c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3"/>
    </row>
    <row r="8" spans="2:60" s="17" customFormat="1" ht="63">
      <c r="B8" s="4" t="s">
        <v>94</v>
      </c>
      <c r="C8" s="26" t="s">
        <v>145</v>
      </c>
      <c r="D8" s="26" t="s">
        <v>47</v>
      </c>
      <c r="E8" s="27" t="s">
        <v>48</v>
      </c>
      <c r="F8" s="27" t="s">
        <v>49</v>
      </c>
      <c r="G8" s="27" t="s">
        <v>69</v>
      </c>
      <c r="H8" s="27" t="s">
        <v>50</v>
      </c>
      <c r="I8" s="26" t="s">
        <v>70</v>
      </c>
      <c r="J8" s="26" t="s">
        <v>194</v>
      </c>
      <c r="K8" s="26" t="s">
        <v>51</v>
      </c>
      <c r="L8" s="16" t="s">
        <v>146</v>
      </c>
      <c r="M8" s="27" t="s">
        <v>53</v>
      </c>
      <c r="N8" s="26" t="s">
        <v>185</v>
      </c>
      <c r="O8" s="26" t="s">
        <v>186</v>
      </c>
      <c r="P8" s="26" t="s">
        <v>5</v>
      </c>
      <c r="Q8" s="26" t="s">
        <v>55</v>
      </c>
      <c r="R8" s="34" t="s">
        <v>181</v>
      </c>
      <c r="S8" s="14"/>
      <c r="T8" s="14"/>
      <c r="U8" s="14"/>
      <c r="V8" s="14"/>
      <c r="BG8" s="17" t="s">
        <v>147</v>
      </c>
      <c r="BH8" s="17" t="s">
        <v>100</v>
      </c>
    </row>
    <row r="9" spans="2:60" s="17" customFormat="1" ht="24" customHeight="1">
      <c r="B9" s="18"/>
      <c r="C9" s="47"/>
      <c r="D9" s="19"/>
      <c r="E9" s="19"/>
      <c r="F9" s="19"/>
      <c r="G9" s="19" t="s">
        <v>72</v>
      </c>
      <c r="H9" s="19"/>
      <c r="I9" s="19" t="s">
        <v>73</v>
      </c>
      <c r="J9" s="19"/>
      <c r="K9" s="19"/>
      <c r="L9" s="19" t="s">
        <v>7</v>
      </c>
      <c r="M9" s="19" t="s">
        <v>7</v>
      </c>
      <c r="N9" s="19" t="s">
        <v>182</v>
      </c>
      <c r="O9" s="19"/>
      <c r="P9" s="19" t="s">
        <v>183</v>
      </c>
      <c r="Q9" s="29" t="s">
        <v>7</v>
      </c>
      <c r="R9" s="43" t="s">
        <v>7</v>
      </c>
      <c r="S9" s="14"/>
      <c r="T9" s="14"/>
      <c r="U9" s="14"/>
      <c r="V9" s="14"/>
      <c r="BG9" s="17" t="s">
        <v>148</v>
      </c>
      <c r="BH9" s="17" t="s">
        <v>104</v>
      </c>
    </row>
    <row r="10" spans="2:60" s="21" customFormat="1" ht="18" customHeight="1">
      <c r="B10" s="20"/>
      <c r="C10" s="16" t="s">
        <v>8</v>
      </c>
      <c r="D10" s="16" t="s">
        <v>9</v>
      </c>
      <c r="E10" s="16" t="s">
        <v>57</v>
      </c>
      <c r="F10" s="16" t="s">
        <v>58</v>
      </c>
      <c r="G10" s="6" t="s">
        <v>59</v>
      </c>
      <c r="H10" s="6" t="s">
        <v>60</v>
      </c>
      <c r="I10" s="6" t="s">
        <v>61</v>
      </c>
      <c r="J10" s="6"/>
      <c r="K10" s="6" t="s">
        <v>62</v>
      </c>
      <c r="L10" s="6" t="s">
        <v>63</v>
      </c>
      <c r="M10" s="6" t="s">
        <v>64</v>
      </c>
      <c r="N10" s="32" t="s">
        <v>74</v>
      </c>
      <c r="O10" s="32" t="s">
        <v>75</v>
      </c>
      <c r="P10" s="32" t="s">
        <v>76</v>
      </c>
      <c r="Q10" s="32" t="s">
        <v>77</v>
      </c>
      <c r="R10" s="32" t="s">
        <v>78</v>
      </c>
      <c r="S10" s="14"/>
      <c r="T10" s="14"/>
      <c r="U10" s="14"/>
      <c r="V10" s="14"/>
      <c r="BG10" s="21" t="s">
        <v>149</v>
      </c>
      <c r="BH10" s="21" t="s">
        <v>108</v>
      </c>
    </row>
    <row r="11" spans="2:60" s="21" customFormat="1" ht="18" customHeight="1">
      <c r="B11" s="22" t="s">
        <v>150</v>
      </c>
      <c r="C11" s="16"/>
      <c r="D11" s="16"/>
      <c r="E11" s="16"/>
      <c r="F11" s="16"/>
      <c r="G11" s="16"/>
      <c r="H11" s="16"/>
      <c r="I11" s="73">
        <v>3.24</v>
      </c>
      <c r="J11" s="16"/>
      <c r="K11" s="16"/>
      <c r="L11" s="16"/>
      <c r="M11" s="74">
        <v>1.3599999999999999E-2</v>
      </c>
      <c r="N11" s="73">
        <v>320932888.00599998</v>
      </c>
      <c r="O11" s="6"/>
      <c r="P11" s="73">
        <v>393315.28348238196</v>
      </c>
      <c r="Q11" s="74">
        <v>1</v>
      </c>
      <c r="R11" s="74">
        <v>1.9099999999999999E-2</v>
      </c>
      <c r="S11" s="14"/>
      <c r="T11" s="14"/>
      <c r="U11" s="14"/>
      <c r="V11" s="14"/>
      <c r="BG11" s="14" t="s">
        <v>121</v>
      </c>
      <c r="BH11" s="21" t="s">
        <v>111</v>
      </c>
    </row>
    <row r="12" spans="2:60">
      <c r="B12" s="77" t="s">
        <v>203</v>
      </c>
      <c r="I12" s="79">
        <v>3.24</v>
      </c>
      <c r="M12" s="78">
        <v>1.3599999999999999E-2</v>
      </c>
      <c r="N12" s="79">
        <v>320932888.00599998</v>
      </c>
      <c r="P12" s="79">
        <v>393315.28348238196</v>
      </c>
      <c r="Q12" s="78">
        <v>1</v>
      </c>
      <c r="R12" s="78">
        <v>1.9099999999999999E-2</v>
      </c>
    </row>
    <row r="13" spans="2:60">
      <c r="B13" s="77" t="s">
        <v>3693</v>
      </c>
      <c r="I13" s="79">
        <v>3.63</v>
      </c>
      <c r="M13" s="78">
        <v>0</v>
      </c>
      <c r="N13" s="79">
        <v>277860956.43599999</v>
      </c>
      <c r="P13" s="79">
        <v>341781.27046003379</v>
      </c>
      <c r="Q13" s="78">
        <v>0.86899999999999999</v>
      </c>
      <c r="R13" s="78">
        <v>1.66E-2</v>
      </c>
    </row>
    <row r="14" spans="2:60">
      <c r="B14" t="s">
        <v>3778</v>
      </c>
      <c r="C14" t="s">
        <v>3694</v>
      </c>
      <c r="D14" t="s">
        <v>3695</v>
      </c>
      <c r="F14" t="s">
        <v>1843</v>
      </c>
      <c r="G14" t="s">
        <v>809</v>
      </c>
      <c r="H14" t="s">
        <v>3696</v>
      </c>
      <c r="I14" s="75">
        <v>3.641098216202419</v>
      </c>
      <c r="J14" t="s">
        <v>3697</v>
      </c>
      <c r="K14" t="s">
        <v>100</v>
      </c>
      <c r="L14" s="76">
        <v>0</v>
      </c>
      <c r="M14" s="76">
        <v>0</v>
      </c>
      <c r="N14" s="75">
        <f>N13-N15</f>
        <v>277114339.88</v>
      </c>
      <c r="O14" s="75">
        <f>P14*1000/N14*100</f>
        <v>123.02731079440635</v>
      </c>
      <c r="P14" s="75">
        <f>P13-P15</f>
        <v>340926.32018003514</v>
      </c>
      <c r="Q14" s="76">
        <v>1.34E-2</v>
      </c>
      <c r="R14" s="76">
        <v>2.9999999999999997E-4</v>
      </c>
    </row>
    <row r="15" spans="2:60" s="84" customFormat="1">
      <c r="B15" s="89" t="s">
        <v>3779</v>
      </c>
      <c r="C15" s="89" t="s">
        <v>3694</v>
      </c>
      <c r="D15" s="89" t="s">
        <v>3698</v>
      </c>
      <c r="F15" s="89" t="s">
        <v>1843</v>
      </c>
      <c r="G15" s="89" t="s">
        <v>1171</v>
      </c>
      <c r="H15" s="89" t="s">
        <v>3696</v>
      </c>
      <c r="I15" s="90">
        <v>1.8</v>
      </c>
      <c r="J15" s="89" t="s">
        <v>3697</v>
      </c>
      <c r="K15" s="89" t="s">
        <v>100</v>
      </c>
      <c r="L15" s="91">
        <v>0</v>
      </c>
      <c r="M15" s="91">
        <v>0</v>
      </c>
      <c r="N15" s="90">
        <f>369604.376+377012.18</f>
        <v>746616.55599999998</v>
      </c>
      <c r="O15" s="90">
        <f>P15*1000/N15*100</f>
        <v>114.50995469200767</v>
      </c>
      <c r="P15" s="90">
        <f>388.31789+466.632389998628</f>
        <v>854.95027999862805</v>
      </c>
      <c r="Q15" s="91">
        <v>1E-3</v>
      </c>
      <c r="R15" s="91">
        <v>0</v>
      </c>
    </row>
    <row r="16" spans="2:60">
      <c r="B16" s="77" t="s">
        <v>3699</v>
      </c>
      <c r="I16" s="79">
        <v>0</v>
      </c>
      <c r="M16" s="78">
        <v>0</v>
      </c>
      <c r="N16" s="79">
        <v>0</v>
      </c>
      <c r="P16" s="79">
        <v>0</v>
      </c>
      <c r="Q16" s="78">
        <v>0</v>
      </c>
      <c r="R16" s="78">
        <v>0</v>
      </c>
    </row>
    <row r="17" spans="2:18">
      <c r="B17" t="s">
        <v>249</v>
      </c>
      <c r="D17" t="s">
        <v>249</v>
      </c>
      <c r="F17" t="s">
        <v>249</v>
      </c>
      <c r="I17" s="75">
        <v>0</v>
      </c>
      <c r="J17" t="s">
        <v>249</v>
      </c>
      <c r="K17" t="s">
        <v>249</v>
      </c>
      <c r="L17" s="76">
        <v>0</v>
      </c>
      <c r="M17" s="76">
        <v>0</v>
      </c>
      <c r="N17" s="75">
        <v>0</v>
      </c>
      <c r="O17" s="75">
        <v>0</v>
      </c>
      <c r="P17" s="75">
        <v>0</v>
      </c>
      <c r="Q17" s="76">
        <v>0</v>
      </c>
      <c r="R17" s="76">
        <v>0</v>
      </c>
    </row>
    <row r="18" spans="2:18">
      <c r="B18" s="77" t="s">
        <v>3700</v>
      </c>
      <c r="I18" s="79">
        <v>0</v>
      </c>
      <c r="M18" s="78">
        <v>0</v>
      </c>
      <c r="N18" s="79">
        <v>0</v>
      </c>
      <c r="P18" s="79">
        <v>0</v>
      </c>
      <c r="Q18" s="78">
        <v>0</v>
      </c>
      <c r="R18" s="78">
        <v>0</v>
      </c>
    </row>
    <row r="19" spans="2:18">
      <c r="B19" t="s">
        <v>249</v>
      </c>
      <c r="D19" t="s">
        <v>249</v>
      </c>
      <c r="F19" t="s">
        <v>249</v>
      </c>
      <c r="I19" s="75">
        <v>0</v>
      </c>
      <c r="J19" t="s">
        <v>249</v>
      </c>
      <c r="K19" t="s">
        <v>249</v>
      </c>
      <c r="L19" s="76">
        <v>0</v>
      </c>
      <c r="M19" s="76">
        <v>0</v>
      </c>
      <c r="N19" s="75">
        <v>0</v>
      </c>
      <c r="O19" s="75">
        <v>0</v>
      </c>
      <c r="P19" s="75">
        <v>0</v>
      </c>
      <c r="Q19" s="76">
        <v>0</v>
      </c>
      <c r="R19" s="76">
        <v>0</v>
      </c>
    </row>
    <row r="20" spans="2:18">
      <c r="B20" s="77" t="s">
        <v>3701</v>
      </c>
      <c r="I20" s="79">
        <v>0.13</v>
      </c>
      <c r="M20" s="78">
        <v>7.2300000000000003E-2</v>
      </c>
      <c r="N20" s="79">
        <v>19133215.109999999</v>
      </c>
      <c r="P20" s="79">
        <v>30255.260133658201</v>
      </c>
      <c r="Q20" s="78">
        <v>7.6899999999999996E-2</v>
      </c>
      <c r="R20" s="78">
        <v>1.5E-3</v>
      </c>
    </row>
    <row r="21" spans="2:18">
      <c r="B21" t="s">
        <v>3702</v>
      </c>
      <c r="C21" t="s">
        <v>3694</v>
      </c>
      <c r="D21" t="s">
        <v>3703</v>
      </c>
      <c r="E21" t="s">
        <v>3465</v>
      </c>
      <c r="F21" t="s">
        <v>3704</v>
      </c>
      <c r="G21" t="s">
        <v>3705</v>
      </c>
      <c r="H21" t="s">
        <v>3696</v>
      </c>
      <c r="J21" t="s">
        <v>1572</v>
      </c>
      <c r="K21" t="s">
        <v>100</v>
      </c>
      <c r="L21" s="76">
        <v>0</v>
      </c>
      <c r="M21" s="76">
        <v>0</v>
      </c>
      <c r="N21" s="75">
        <v>2550000</v>
      </c>
      <c r="O21" s="75">
        <v>543.13725499999998</v>
      </c>
      <c r="P21" s="75">
        <v>13850.000002500101</v>
      </c>
      <c r="Q21" s="76">
        <v>3.5200000000000002E-2</v>
      </c>
      <c r="R21" s="76">
        <v>6.9999999999999999E-4</v>
      </c>
    </row>
    <row r="22" spans="2:18">
      <c r="B22" t="s">
        <v>3706</v>
      </c>
      <c r="C22" t="s">
        <v>3694</v>
      </c>
      <c r="D22" t="s">
        <v>3707</v>
      </c>
      <c r="E22" t="s">
        <v>3465</v>
      </c>
      <c r="F22" t="s">
        <v>3704</v>
      </c>
      <c r="G22" t="s">
        <v>3708</v>
      </c>
      <c r="H22" t="s">
        <v>3696</v>
      </c>
      <c r="I22" s="75">
        <v>0.25</v>
      </c>
      <c r="J22" t="s">
        <v>1572</v>
      </c>
      <c r="K22" t="s">
        <v>100</v>
      </c>
      <c r="L22" s="76">
        <v>7.0000000000000007E-2</v>
      </c>
      <c r="M22" s="76">
        <v>0.1333</v>
      </c>
      <c r="N22" s="75">
        <v>16583215.109999999</v>
      </c>
      <c r="O22" s="75">
        <v>98.926897000000011</v>
      </c>
      <c r="P22" s="75">
        <v>16405.260131158098</v>
      </c>
      <c r="Q22" s="76">
        <v>4.1700000000000001E-2</v>
      </c>
      <c r="R22" s="76">
        <v>8.0000000000000004E-4</v>
      </c>
    </row>
    <row r="23" spans="2:18">
      <c r="B23" s="77" t="s">
        <v>3709</v>
      </c>
      <c r="I23" s="79">
        <v>0</v>
      </c>
      <c r="M23" s="78">
        <v>0</v>
      </c>
      <c r="N23" s="79">
        <v>0</v>
      </c>
      <c r="P23" s="79">
        <v>0</v>
      </c>
      <c r="Q23" s="78">
        <v>0</v>
      </c>
      <c r="R23" s="78">
        <v>0</v>
      </c>
    </row>
    <row r="24" spans="2:18">
      <c r="B24" t="s">
        <v>249</v>
      </c>
      <c r="D24" t="s">
        <v>249</v>
      </c>
      <c r="F24" t="s">
        <v>249</v>
      </c>
      <c r="I24" s="75">
        <v>0</v>
      </c>
      <c r="J24" t="s">
        <v>249</v>
      </c>
      <c r="K24" t="s">
        <v>249</v>
      </c>
      <c r="L24" s="76">
        <v>0</v>
      </c>
      <c r="M24" s="76">
        <v>0</v>
      </c>
      <c r="N24" s="75">
        <v>0</v>
      </c>
      <c r="O24" s="75">
        <v>0</v>
      </c>
      <c r="P24" s="75">
        <v>0</v>
      </c>
      <c r="Q24" s="76">
        <v>0</v>
      </c>
      <c r="R24" s="76">
        <v>0</v>
      </c>
    </row>
    <row r="25" spans="2:18">
      <c r="B25" s="77" t="s">
        <v>3710</v>
      </c>
      <c r="I25" s="79">
        <v>0</v>
      </c>
      <c r="M25" s="78">
        <v>0</v>
      </c>
      <c r="N25" s="79">
        <v>0</v>
      </c>
      <c r="P25" s="79">
        <v>0</v>
      </c>
      <c r="Q25" s="78">
        <v>0</v>
      </c>
      <c r="R25" s="78">
        <v>0</v>
      </c>
    </row>
    <row r="26" spans="2:18">
      <c r="B26" s="77" t="s">
        <v>3711</v>
      </c>
      <c r="I26" s="79">
        <v>0</v>
      </c>
      <c r="M26" s="78">
        <v>0</v>
      </c>
      <c r="N26" s="79">
        <v>0</v>
      </c>
      <c r="P26" s="79">
        <v>0</v>
      </c>
      <c r="Q26" s="78">
        <v>0</v>
      </c>
      <c r="R26" s="78">
        <v>0</v>
      </c>
    </row>
    <row r="27" spans="2:18">
      <c r="B27" t="s">
        <v>249</v>
      </c>
      <c r="D27" t="s">
        <v>249</v>
      </c>
      <c r="F27" t="s">
        <v>249</v>
      </c>
      <c r="I27" s="75">
        <v>0</v>
      </c>
      <c r="J27" t="s">
        <v>249</v>
      </c>
      <c r="K27" t="s">
        <v>249</v>
      </c>
      <c r="L27" s="76">
        <v>0</v>
      </c>
      <c r="M27" s="76">
        <v>0</v>
      </c>
      <c r="N27" s="75">
        <v>0</v>
      </c>
      <c r="O27" s="75">
        <v>0</v>
      </c>
      <c r="P27" s="75">
        <v>0</v>
      </c>
      <c r="Q27" s="76">
        <v>0</v>
      </c>
      <c r="R27" s="76">
        <v>0</v>
      </c>
    </row>
    <row r="28" spans="2:18">
      <c r="B28" s="77" t="s">
        <v>3712</v>
      </c>
      <c r="I28" s="79">
        <v>0</v>
      </c>
      <c r="M28" s="78">
        <v>0</v>
      </c>
      <c r="N28" s="79">
        <v>0</v>
      </c>
      <c r="P28" s="79">
        <v>0</v>
      </c>
      <c r="Q28" s="78">
        <v>0</v>
      </c>
      <c r="R28" s="78">
        <v>0</v>
      </c>
    </row>
    <row r="29" spans="2:18">
      <c r="B29" t="s">
        <v>249</v>
      </c>
      <c r="D29" t="s">
        <v>249</v>
      </c>
      <c r="F29" t="s">
        <v>249</v>
      </c>
      <c r="I29" s="75">
        <v>0</v>
      </c>
      <c r="J29" t="s">
        <v>249</v>
      </c>
      <c r="K29" t="s">
        <v>249</v>
      </c>
      <c r="L29" s="76">
        <v>0</v>
      </c>
      <c r="M29" s="76">
        <v>0</v>
      </c>
      <c r="N29" s="75">
        <v>0</v>
      </c>
      <c r="O29" s="75">
        <v>0</v>
      </c>
      <c r="P29" s="75">
        <v>0</v>
      </c>
      <c r="Q29" s="76">
        <v>0</v>
      </c>
      <c r="R29" s="76">
        <v>0</v>
      </c>
    </row>
    <row r="30" spans="2:18">
      <c r="B30" s="77" t="s">
        <v>3713</v>
      </c>
      <c r="I30" s="79">
        <v>0</v>
      </c>
      <c r="M30" s="78">
        <v>0</v>
      </c>
      <c r="N30" s="79">
        <v>0</v>
      </c>
      <c r="P30" s="79">
        <v>0</v>
      </c>
      <c r="Q30" s="78">
        <v>0</v>
      </c>
      <c r="R30" s="78">
        <v>0</v>
      </c>
    </row>
    <row r="31" spans="2:18">
      <c r="B31" t="s">
        <v>249</v>
      </c>
      <c r="D31" t="s">
        <v>249</v>
      </c>
      <c r="F31" t="s">
        <v>249</v>
      </c>
      <c r="I31" s="75">
        <v>0</v>
      </c>
      <c r="J31" t="s">
        <v>249</v>
      </c>
      <c r="K31" t="s">
        <v>249</v>
      </c>
      <c r="L31" s="76">
        <v>0</v>
      </c>
      <c r="M31" s="76">
        <v>0</v>
      </c>
      <c r="N31" s="75">
        <v>0</v>
      </c>
      <c r="O31" s="75">
        <v>0</v>
      </c>
      <c r="P31" s="75">
        <v>0</v>
      </c>
      <c r="Q31" s="76">
        <v>0</v>
      </c>
      <c r="R31" s="76">
        <v>0</v>
      </c>
    </row>
    <row r="32" spans="2:18">
      <c r="B32" s="77" t="s">
        <v>3714</v>
      </c>
      <c r="I32" s="79">
        <v>1.45</v>
      </c>
      <c r="M32" s="78">
        <v>0.14949999999999999</v>
      </c>
      <c r="N32" s="79">
        <v>23938716.460000001</v>
      </c>
      <c r="P32" s="79">
        <v>21278.75288869</v>
      </c>
      <c r="Q32" s="78">
        <v>5.4100000000000002E-2</v>
      </c>
      <c r="R32" s="78">
        <v>1E-3</v>
      </c>
    </row>
    <row r="33" spans="2:18">
      <c r="B33" t="s">
        <v>3715</v>
      </c>
      <c r="C33" t="s">
        <v>3694</v>
      </c>
      <c r="D33" t="s">
        <v>3716</v>
      </c>
      <c r="E33" t="s">
        <v>3717</v>
      </c>
      <c r="F33" t="s">
        <v>737</v>
      </c>
      <c r="G33" t="s">
        <v>3718</v>
      </c>
      <c r="H33" t="s">
        <v>148</v>
      </c>
      <c r="I33" s="75">
        <v>1.24</v>
      </c>
      <c r="J33" t="s">
        <v>1074</v>
      </c>
      <c r="K33" t="s">
        <v>100</v>
      </c>
      <c r="L33" s="76">
        <v>5.1799999999999999E-2</v>
      </c>
      <c r="M33" s="76">
        <v>0.15970000000000001</v>
      </c>
      <c r="N33" s="75">
        <v>20000000</v>
      </c>
      <c r="O33" s="75">
        <v>88.64</v>
      </c>
      <c r="P33" s="75">
        <v>17728</v>
      </c>
      <c r="Q33" s="76">
        <v>4.5100000000000001E-2</v>
      </c>
      <c r="R33" s="76">
        <v>8.9999999999999998E-4</v>
      </c>
    </row>
    <row r="34" spans="2:18">
      <c r="B34" t="s">
        <v>3719</v>
      </c>
      <c r="C34" t="s">
        <v>3694</v>
      </c>
      <c r="D34" t="s">
        <v>3720</v>
      </c>
      <c r="E34" t="s">
        <v>3457</v>
      </c>
      <c r="F34" t="s">
        <v>249</v>
      </c>
      <c r="G34" t="s">
        <v>3721</v>
      </c>
      <c r="H34" t="s">
        <v>916</v>
      </c>
      <c r="I34" s="75">
        <v>2.4900000000000002</v>
      </c>
      <c r="J34" t="s">
        <v>451</v>
      </c>
      <c r="K34" t="s">
        <v>100</v>
      </c>
      <c r="L34" s="76">
        <v>5.2999999999999999E-2</v>
      </c>
      <c r="M34" s="76">
        <v>9.8699999999999996E-2</v>
      </c>
      <c r="N34" s="75">
        <v>3938716.46</v>
      </c>
      <c r="O34" s="75">
        <v>90.15</v>
      </c>
      <c r="P34" s="75">
        <v>3550.75288869</v>
      </c>
      <c r="Q34" s="76">
        <v>8.9999999999999993E-3</v>
      </c>
      <c r="R34" s="76">
        <v>2.0000000000000001E-4</v>
      </c>
    </row>
    <row r="35" spans="2:18">
      <c r="B35" s="77" t="s">
        <v>254</v>
      </c>
      <c r="I35" s="79">
        <v>0</v>
      </c>
      <c r="M35" s="78">
        <v>0</v>
      </c>
      <c r="N35" s="79">
        <v>0</v>
      </c>
      <c r="P35" s="79">
        <v>0</v>
      </c>
      <c r="Q35" s="78">
        <v>0</v>
      </c>
      <c r="R35" s="78">
        <v>0</v>
      </c>
    </row>
    <row r="36" spans="2:18">
      <c r="B36" s="77" t="s">
        <v>3722</v>
      </c>
      <c r="I36" s="79">
        <v>0</v>
      </c>
      <c r="M36" s="78">
        <v>0</v>
      </c>
      <c r="N36" s="79">
        <v>0</v>
      </c>
      <c r="P36" s="79">
        <v>0</v>
      </c>
      <c r="Q36" s="78">
        <v>0</v>
      </c>
      <c r="R36" s="78">
        <v>0</v>
      </c>
    </row>
    <row r="37" spans="2:18">
      <c r="B37" t="s">
        <v>249</v>
      </c>
      <c r="D37" t="s">
        <v>249</v>
      </c>
      <c r="F37" t="s">
        <v>249</v>
      </c>
      <c r="I37" s="75">
        <v>0</v>
      </c>
      <c r="J37" t="s">
        <v>249</v>
      </c>
      <c r="K37" t="s">
        <v>249</v>
      </c>
      <c r="L37" s="76">
        <v>0</v>
      </c>
      <c r="M37" s="76">
        <v>0</v>
      </c>
      <c r="N37" s="75">
        <v>0</v>
      </c>
      <c r="O37" s="75">
        <v>0</v>
      </c>
      <c r="P37" s="75">
        <v>0</v>
      </c>
      <c r="Q37" s="76">
        <v>0</v>
      </c>
      <c r="R37" s="76">
        <v>0</v>
      </c>
    </row>
    <row r="38" spans="2:18">
      <c r="B38" s="77" t="s">
        <v>3700</v>
      </c>
      <c r="I38" s="79">
        <v>0</v>
      </c>
      <c r="M38" s="78">
        <v>0</v>
      </c>
      <c r="N38" s="79">
        <v>0</v>
      </c>
      <c r="P38" s="79">
        <v>0</v>
      </c>
      <c r="Q38" s="78">
        <v>0</v>
      </c>
      <c r="R38" s="78">
        <v>0</v>
      </c>
    </row>
    <row r="39" spans="2:18">
      <c r="B39" t="s">
        <v>249</v>
      </c>
      <c r="D39" t="s">
        <v>249</v>
      </c>
      <c r="F39" t="s">
        <v>249</v>
      </c>
      <c r="I39" s="75">
        <v>0</v>
      </c>
      <c r="J39" t="s">
        <v>249</v>
      </c>
      <c r="K39" t="s">
        <v>249</v>
      </c>
      <c r="L39" s="76">
        <v>0</v>
      </c>
      <c r="M39" s="76">
        <v>0</v>
      </c>
      <c r="N39" s="75">
        <v>0</v>
      </c>
      <c r="O39" s="75">
        <v>0</v>
      </c>
      <c r="P39" s="75">
        <v>0</v>
      </c>
      <c r="Q39" s="76">
        <v>0</v>
      </c>
      <c r="R39" s="76">
        <v>0</v>
      </c>
    </row>
    <row r="40" spans="2:18">
      <c r="B40" s="77" t="s">
        <v>3701</v>
      </c>
      <c r="I40" s="79">
        <v>0</v>
      </c>
      <c r="M40" s="78">
        <v>0</v>
      </c>
      <c r="N40" s="79">
        <v>0</v>
      </c>
      <c r="P40" s="79">
        <v>0</v>
      </c>
      <c r="Q40" s="78">
        <v>0</v>
      </c>
      <c r="R40" s="78">
        <v>0</v>
      </c>
    </row>
    <row r="41" spans="2:18">
      <c r="B41" t="s">
        <v>249</v>
      </c>
      <c r="D41" t="s">
        <v>249</v>
      </c>
      <c r="F41" t="s">
        <v>249</v>
      </c>
      <c r="I41" s="75">
        <v>0</v>
      </c>
      <c r="J41" t="s">
        <v>249</v>
      </c>
      <c r="K41" t="s">
        <v>249</v>
      </c>
      <c r="L41" s="76">
        <v>0</v>
      </c>
      <c r="M41" s="76">
        <v>0</v>
      </c>
      <c r="N41" s="75">
        <v>0</v>
      </c>
      <c r="O41" s="75">
        <v>0</v>
      </c>
      <c r="P41" s="75">
        <v>0</v>
      </c>
      <c r="Q41" s="76">
        <v>0</v>
      </c>
      <c r="R41" s="76">
        <v>0</v>
      </c>
    </row>
    <row r="42" spans="2:18">
      <c r="B42" s="77" t="s">
        <v>3714</v>
      </c>
      <c r="I42" s="79">
        <v>0</v>
      </c>
      <c r="M42" s="78">
        <v>0</v>
      </c>
      <c r="N42" s="79">
        <v>0</v>
      </c>
      <c r="P42" s="79">
        <v>0</v>
      </c>
      <c r="Q42" s="78">
        <v>0</v>
      </c>
      <c r="R42" s="78">
        <v>0</v>
      </c>
    </row>
    <row r="43" spans="2:18">
      <c r="B43" t="s">
        <v>249</v>
      </c>
      <c r="D43" t="s">
        <v>249</v>
      </c>
      <c r="F43" t="s">
        <v>249</v>
      </c>
      <c r="I43" s="75">
        <v>0</v>
      </c>
      <c r="J43" t="s">
        <v>249</v>
      </c>
      <c r="K43" t="s">
        <v>249</v>
      </c>
      <c r="L43" s="76">
        <v>0</v>
      </c>
      <c r="M43" s="76">
        <v>0</v>
      </c>
      <c r="N43" s="75">
        <v>0</v>
      </c>
      <c r="O43" s="75">
        <v>0</v>
      </c>
      <c r="P43" s="75">
        <v>0</v>
      </c>
      <c r="Q43" s="76">
        <v>0</v>
      </c>
      <c r="R43" s="76">
        <v>0</v>
      </c>
    </row>
    <row r="44" spans="2:18">
      <c r="B44" t="s">
        <v>256</v>
      </c>
    </row>
    <row r="45" spans="2:18">
      <c r="B45" t="s">
        <v>383</v>
      </c>
    </row>
    <row r="46" spans="2:18">
      <c r="B46" t="s">
        <v>384</v>
      </c>
    </row>
    <row r="47" spans="2:18">
      <c r="B47" t="s">
        <v>385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J13" sqref="J13"/>
    </sheetView>
  </sheetViews>
  <sheetFormatPr defaultColWidth="9.140625" defaultRowHeight="18"/>
  <cols>
    <col min="1" max="1" width="6.28515625" style="14" customWidth="1"/>
    <col min="2" max="2" width="47.28515625" style="13" customWidth="1"/>
    <col min="3" max="3" width="21.42578125" style="13" bestFit="1" customWidth="1"/>
    <col min="4" max="4" width="10.7109375" style="13" customWidth="1"/>
    <col min="5" max="10" width="10.7109375" style="14" customWidth="1"/>
    <col min="11" max="12" width="14.7109375" style="14" customWidth="1"/>
    <col min="13" max="15" width="10.7109375" style="14" customWidth="1"/>
    <col min="16" max="16" width="7.5703125" style="14" customWidth="1"/>
    <col min="17" max="17" width="6.7109375" style="14" customWidth="1"/>
    <col min="18" max="18" width="7.7109375" style="14" customWidth="1"/>
    <col min="19" max="19" width="7.140625" style="14" customWidth="1"/>
    <col min="20" max="20" width="6" style="14" customWidth="1"/>
    <col min="21" max="21" width="7.85546875" style="14" customWidth="1"/>
    <col min="22" max="22" width="8.140625" style="14" customWidth="1"/>
    <col min="23" max="23" width="6.28515625" style="14" customWidth="1"/>
    <col min="24" max="24" width="8" style="14" customWidth="1"/>
    <col min="25" max="25" width="8.7109375" style="14" customWidth="1"/>
    <col min="26" max="26" width="10" style="14" customWidth="1"/>
    <col min="27" max="27" width="9.5703125" style="14" customWidth="1"/>
    <col min="28" max="28" width="6.140625" style="14" customWidth="1"/>
    <col min="29" max="30" width="5.7109375" style="14" customWidth="1"/>
    <col min="31" max="31" width="6.85546875" style="14" customWidth="1"/>
    <col min="32" max="32" width="6.42578125" style="14" customWidth="1"/>
    <col min="33" max="33" width="6.7109375" style="14" customWidth="1"/>
    <col min="34" max="34" width="7.28515625" style="14" customWidth="1"/>
    <col min="35" max="46" width="5.7109375" style="14" customWidth="1"/>
    <col min="47" max="16384" width="9.140625" style="14"/>
  </cols>
  <sheetData>
    <row r="1" spans="2:64">
      <c r="B1" s="2" t="s">
        <v>0</v>
      </c>
      <c r="C1" t="s">
        <v>195</v>
      </c>
    </row>
    <row r="2" spans="2:64">
      <c r="B2" s="2" t="s">
        <v>1</v>
      </c>
    </row>
    <row r="3" spans="2:64">
      <c r="B3" s="2" t="s">
        <v>2</v>
      </c>
      <c r="C3" t="s">
        <v>196</v>
      </c>
    </row>
    <row r="4" spans="2:64">
      <c r="B4" s="2" t="s">
        <v>3</v>
      </c>
    </row>
    <row r="5" spans="2:64">
      <c r="B5" s="2"/>
    </row>
    <row r="7" spans="2:64" ht="26.25" customHeight="1">
      <c r="B7" s="111" t="s">
        <v>151</v>
      </c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3"/>
    </row>
    <row r="8" spans="2:64" s="17" customFormat="1" ht="63">
      <c r="B8" s="48" t="s">
        <v>94</v>
      </c>
      <c r="C8" s="49" t="s">
        <v>47</v>
      </c>
      <c r="D8" s="49" t="s">
        <v>48</v>
      </c>
      <c r="E8" s="49" t="s">
        <v>49</v>
      </c>
      <c r="F8" s="49" t="s">
        <v>50</v>
      </c>
      <c r="G8" s="49" t="s">
        <v>70</v>
      </c>
      <c r="H8" s="49" t="s">
        <v>51</v>
      </c>
      <c r="I8" s="49" t="s">
        <v>152</v>
      </c>
      <c r="J8" s="49" t="s">
        <v>53</v>
      </c>
      <c r="K8" s="49" t="s">
        <v>185</v>
      </c>
      <c r="L8" s="49" t="s">
        <v>186</v>
      </c>
      <c r="M8" s="49" t="s">
        <v>5</v>
      </c>
      <c r="N8" s="49" t="s">
        <v>55</v>
      </c>
      <c r="O8" s="50" t="s">
        <v>181</v>
      </c>
      <c r="P8" s="14"/>
      <c r="Q8" s="14"/>
      <c r="R8" s="14"/>
      <c r="S8" s="14"/>
      <c r="T8" s="14"/>
      <c r="U8" s="14"/>
    </row>
    <row r="9" spans="2:64" s="17" customFormat="1" ht="24.75" customHeight="1">
      <c r="B9" s="18"/>
      <c r="C9" s="29"/>
      <c r="D9" s="29"/>
      <c r="E9" s="29"/>
      <c r="F9" s="29"/>
      <c r="G9" s="29" t="s">
        <v>73</v>
      </c>
      <c r="H9" s="29"/>
      <c r="I9" s="29" t="s">
        <v>7</v>
      </c>
      <c r="J9" s="29" t="s">
        <v>7</v>
      </c>
      <c r="K9" s="29" t="s">
        <v>182</v>
      </c>
      <c r="L9" s="29"/>
      <c r="M9" s="29" t="s">
        <v>6</v>
      </c>
      <c r="N9" s="29" t="s">
        <v>7</v>
      </c>
      <c r="O9" s="43" t="s">
        <v>7</v>
      </c>
      <c r="P9" s="14"/>
      <c r="Q9" s="14"/>
      <c r="R9" s="14"/>
      <c r="S9" s="14"/>
      <c r="T9" s="14"/>
      <c r="U9" s="14"/>
    </row>
    <row r="10" spans="2:64" s="21" customFormat="1" ht="18" customHeight="1">
      <c r="B10" s="20"/>
      <c r="C10" s="6" t="s">
        <v>8</v>
      </c>
      <c r="D10" s="6" t="s">
        <v>9</v>
      </c>
      <c r="E10" s="6" t="s">
        <v>57</v>
      </c>
      <c r="F10" s="6" t="s">
        <v>58</v>
      </c>
      <c r="G10" s="6" t="s">
        <v>59</v>
      </c>
      <c r="H10" s="6" t="s">
        <v>60</v>
      </c>
      <c r="I10" s="6" t="s">
        <v>61</v>
      </c>
      <c r="J10" s="6" t="s">
        <v>62</v>
      </c>
      <c r="K10" s="6" t="s">
        <v>63</v>
      </c>
      <c r="L10" s="6" t="s">
        <v>64</v>
      </c>
      <c r="M10" s="6" t="s">
        <v>74</v>
      </c>
      <c r="N10" s="32" t="s">
        <v>75</v>
      </c>
      <c r="O10" s="32" t="s">
        <v>76</v>
      </c>
      <c r="P10" s="14"/>
      <c r="Q10" s="14"/>
      <c r="R10" s="14"/>
      <c r="S10" s="14"/>
      <c r="T10" s="14"/>
      <c r="U10" s="14"/>
    </row>
    <row r="11" spans="2:64" s="21" customFormat="1" ht="18" customHeight="1">
      <c r="B11" s="22" t="s">
        <v>153</v>
      </c>
      <c r="C11" s="6"/>
      <c r="D11" s="6"/>
      <c r="E11" s="6"/>
      <c r="F11" s="6"/>
      <c r="G11" s="73">
        <v>0.52</v>
      </c>
      <c r="H11" s="6"/>
      <c r="I11" s="6"/>
      <c r="J11" s="74">
        <v>3.4799999999999998E-2</v>
      </c>
      <c r="K11" s="73">
        <v>54000000</v>
      </c>
      <c r="L11" s="6"/>
      <c r="M11" s="73">
        <f>M12</f>
        <v>75331.4065222754</v>
      </c>
      <c r="N11" s="74">
        <f>M11/$M$11</f>
        <v>1</v>
      </c>
      <c r="O11" s="74">
        <f>M11/'סכום נכסי הקרן'!$C$42</f>
        <v>3.6511518956530739E-3</v>
      </c>
      <c r="P11" s="14"/>
      <c r="Q11" s="14"/>
      <c r="R11" s="14"/>
      <c r="S11" s="14"/>
      <c r="T11" s="14"/>
      <c r="U11" s="14"/>
      <c r="BL11" s="14"/>
    </row>
    <row r="12" spans="2:64">
      <c r="B12" s="77" t="s">
        <v>203</v>
      </c>
      <c r="G12" s="79">
        <v>0.52</v>
      </c>
      <c r="J12" s="78">
        <v>3.4799999999999998E-2</v>
      </c>
      <c r="K12" s="79">
        <v>54000000</v>
      </c>
      <c r="M12" s="79">
        <f>M13+M15+M17+M19</f>
        <v>75331.4065222754</v>
      </c>
      <c r="N12" s="78">
        <f t="shared" ref="N12:N24" si="0">M12/$M$11</f>
        <v>1</v>
      </c>
      <c r="O12" s="78">
        <f>M12/'סכום נכסי הקרן'!$C$42</f>
        <v>3.6511518956530739E-3</v>
      </c>
    </row>
    <row r="13" spans="2:64">
      <c r="B13" s="77" t="s">
        <v>3332</v>
      </c>
      <c r="G13" s="79">
        <v>0</v>
      </c>
      <c r="J13" s="78">
        <v>0</v>
      </c>
      <c r="K13" s="79">
        <v>0</v>
      </c>
      <c r="M13" s="79">
        <v>0</v>
      </c>
      <c r="N13" s="78">
        <f t="shared" si="0"/>
        <v>0</v>
      </c>
      <c r="O13" s="78">
        <f>M13/'סכום נכסי הקרן'!$C$42</f>
        <v>0</v>
      </c>
    </row>
    <row r="14" spans="2:64">
      <c r="B14" t="s">
        <v>249</v>
      </c>
      <c r="C14" t="s">
        <v>249</v>
      </c>
      <c r="E14" t="s">
        <v>249</v>
      </c>
      <c r="G14" s="75">
        <v>0</v>
      </c>
      <c r="H14" t="s">
        <v>249</v>
      </c>
      <c r="I14" s="76">
        <v>0</v>
      </c>
      <c r="J14" s="76">
        <v>0</v>
      </c>
      <c r="K14" s="75">
        <v>0</v>
      </c>
      <c r="L14" s="75">
        <v>0</v>
      </c>
      <c r="M14" s="75">
        <v>0</v>
      </c>
      <c r="N14" s="76">
        <f t="shared" si="0"/>
        <v>0</v>
      </c>
      <c r="O14" s="76">
        <f>M14/'סכום נכסי הקרן'!$C$42</f>
        <v>0</v>
      </c>
    </row>
    <row r="15" spans="2:64">
      <c r="B15" s="77" t="s">
        <v>3333</v>
      </c>
      <c r="G15" s="79">
        <v>0.66</v>
      </c>
      <c r="J15" s="78">
        <v>3.0700000000000002E-2</v>
      </c>
      <c r="K15" s="79">
        <v>50000000</v>
      </c>
      <c r="M15" s="79">
        <v>50535.0684931508</v>
      </c>
      <c r="N15" s="78">
        <f t="shared" si="0"/>
        <v>0.67083665135347825</v>
      </c>
      <c r="O15" s="78">
        <f>M15/'סכום נכסי הקרן'!$C$42</f>
        <v>2.4493265112628124E-3</v>
      </c>
    </row>
    <row r="16" spans="2:64">
      <c r="B16" t="s">
        <v>3723</v>
      </c>
      <c r="C16" t="s">
        <v>3724</v>
      </c>
      <c r="D16" t="s">
        <v>212</v>
      </c>
      <c r="E16" t="s">
        <v>208</v>
      </c>
      <c r="F16" t="s">
        <v>209</v>
      </c>
      <c r="G16" s="75">
        <v>0.66</v>
      </c>
      <c r="H16" t="s">
        <v>100</v>
      </c>
      <c r="I16" s="76">
        <v>3.1E-2</v>
      </c>
      <c r="J16" s="76">
        <v>3.0700000000000002E-2</v>
      </c>
      <c r="K16" s="75">
        <v>50000000</v>
      </c>
      <c r="L16" s="75">
        <v>101.07013698630119</v>
      </c>
      <c r="M16" s="75">
        <v>50535.0684931508</v>
      </c>
      <c r="N16" s="76">
        <f t="shared" si="0"/>
        <v>0.67083665135347825</v>
      </c>
      <c r="O16" s="76">
        <f>M16/'סכום נכסי הקרן'!$C$42</f>
        <v>2.4493265112628124E-3</v>
      </c>
    </row>
    <row r="17" spans="2:15">
      <c r="B17" s="77" t="s">
        <v>3725</v>
      </c>
      <c r="G17" s="79">
        <v>0</v>
      </c>
      <c r="J17" s="78">
        <v>0</v>
      </c>
      <c r="K17" s="79">
        <f>K18</f>
        <v>3000000</v>
      </c>
      <c r="M17" s="79">
        <f>M18</f>
        <v>10609.3222272189</v>
      </c>
      <c r="N17" s="78">
        <f t="shared" si="0"/>
        <v>0.14083531314501258</v>
      </c>
      <c r="O17" s="78">
        <f>M17/'סכום נכסי הקרן'!$C$42</f>
        <v>5.1421112056430701E-4</v>
      </c>
    </row>
    <row r="18" spans="2:15">
      <c r="B18" t="s">
        <v>253</v>
      </c>
      <c r="C18">
        <v>96053</v>
      </c>
      <c r="D18" t="s">
        <v>212</v>
      </c>
      <c r="E18" t="s">
        <v>208</v>
      </c>
      <c r="F18" t="s">
        <v>209</v>
      </c>
      <c r="G18" s="75">
        <v>0</v>
      </c>
      <c r="H18" t="s">
        <v>104</v>
      </c>
      <c r="I18" s="76">
        <v>6.7000000000000004E-2</v>
      </c>
      <c r="J18" s="75">
        <v>0</v>
      </c>
      <c r="K18" s="75">
        <v>3000000</v>
      </c>
      <c r="L18" s="75">
        <v>100.5</v>
      </c>
      <c r="M18" s="75">
        <v>10609.3222272189</v>
      </c>
      <c r="N18" s="76">
        <f t="shared" si="0"/>
        <v>0.14083531314501258</v>
      </c>
      <c r="O18" s="76">
        <f>M18/'סכום נכסי הקרן'!$C$42</f>
        <v>5.1421112056430701E-4</v>
      </c>
    </row>
    <row r="19" spans="2:15">
      <c r="B19" s="77" t="s">
        <v>3726</v>
      </c>
      <c r="G19" s="79">
        <v>0.02</v>
      </c>
      <c r="J19" s="78">
        <v>4.9500000000000002E-2</v>
      </c>
      <c r="K19" s="79">
        <v>4000000</v>
      </c>
      <c r="L19" s="75"/>
      <c r="M19" s="79">
        <v>14187.0158019057</v>
      </c>
      <c r="N19" s="78">
        <f t="shared" si="0"/>
        <v>0.18832803550150914</v>
      </c>
      <c r="O19" s="78">
        <f>M19/'סכום נכסי הקרן'!$C$42</f>
        <v>6.8761426382595448E-4</v>
      </c>
    </row>
    <row r="20" spans="2:15">
      <c r="B20" t="s">
        <v>3727</v>
      </c>
      <c r="C20" t="s">
        <v>3728</v>
      </c>
      <c r="D20" t="s">
        <v>212</v>
      </c>
      <c r="E20" t="s">
        <v>361</v>
      </c>
      <c r="F20" t="s">
        <v>209</v>
      </c>
      <c r="G20" s="75">
        <v>0.02</v>
      </c>
      <c r="H20" t="s">
        <v>104</v>
      </c>
      <c r="I20" s="76">
        <v>3.4000000000000002E-2</v>
      </c>
      <c r="J20" s="76">
        <v>4.9500000000000002E-2</v>
      </c>
      <c r="K20" s="75">
        <v>4000000</v>
      </c>
      <c r="L20" s="75">
        <v>100.78868857203139</v>
      </c>
      <c r="M20" s="75">
        <v>14187.0158019057</v>
      </c>
      <c r="N20" s="76">
        <f t="shared" si="0"/>
        <v>0.18832803550150914</v>
      </c>
      <c r="O20" s="76">
        <f>M20/'סכום נכסי הקרן'!$C$42</f>
        <v>6.8761426382595448E-4</v>
      </c>
    </row>
    <row r="21" spans="2:15">
      <c r="B21" s="77" t="s">
        <v>1806</v>
      </c>
      <c r="G21" s="79">
        <v>0</v>
      </c>
      <c r="J21" s="78">
        <v>0</v>
      </c>
      <c r="K21" s="79">
        <v>0</v>
      </c>
      <c r="M21" s="79">
        <v>0</v>
      </c>
      <c r="N21" s="78">
        <f t="shared" si="0"/>
        <v>0</v>
      </c>
      <c r="O21" s="78">
        <f>M21/'סכום נכסי הקרן'!$C$42</f>
        <v>0</v>
      </c>
    </row>
    <row r="22" spans="2:15">
      <c r="B22" t="s">
        <v>249</v>
      </c>
      <c r="C22" t="s">
        <v>249</v>
      </c>
      <c r="E22" t="s">
        <v>249</v>
      </c>
      <c r="G22" s="75">
        <v>0</v>
      </c>
      <c r="H22" t="s">
        <v>249</v>
      </c>
      <c r="I22" s="76">
        <v>0</v>
      </c>
      <c r="J22" s="76">
        <v>0</v>
      </c>
      <c r="K22" s="75">
        <v>0</v>
      </c>
      <c r="L22" s="75">
        <v>0</v>
      </c>
      <c r="M22" s="75">
        <v>0</v>
      </c>
      <c r="N22" s="76">
        <f t="shared" si="0"/>
        <v>0</v>
      </c>
      <c r="O22" s="76">
        <f>M22/'סכום נכסי הקרן'!$C$42</f>
        <v>0</v>
      </c>
    </row>
    <row r="23" spans="2:15">
      <c r="B23" s="77" t="s">
        <v>254</v>
      </c>
      <c r="G23" s="79">
        <v>0</v>
      </c>
      <c r="J23" s="78">
        <v>0</v>
      </c>
      <c r="K23" s="79">
        <v>0</v>
      </c>
      <c r="M23" s="79">
        <v>0</v>
      </c>
      <c r="N23" s="78">
        <f t="shared" si="0"/>
        <v>0</v>
      </c>
      <c r="O23" s="78">
        <f>M23/'סכום נכסי הקרן'!$C$42</f>
        <v>0</v>
      </c>
    </row>
    <row r="24" spans="2:15">
      <c r="B24" t="s">
        <v>249</v>
      </c>
      <c r="C24" t="s">
        <v>249</v>
      </c>
      <c r="E24" t="s">
        <v>249</v>
      </c>
      <c r="G24" s="75">
        <v>0</v>
      </c>
      <c r="H24" t="s">
        <v>249</v>
      </c>
      <c r="I24" s="76">
        <v>0</v>
      </c>
      <c r="J24" s="76">
        <v>0</v>
      </c>
      <c r="K24" s="75">
        <v>0</v>
      </c>
      <c r="L24" s="75">
        <v>0</v>
      </c>
      <c r="M24" s="75">
        <v>0</v>
      </c>
      <c r="N24" s="76">
        <f t="shared" si="0"/>
        <v>0</v>
      </c>
      <c r="O24" s="76">
        <f>M24/'סכום נכסי הקרן'!$C$42</f>
        <v>0</v>
      </c>
    </row>
    <row r="25" spans="2:15">
      <c r="B25" t="s">
        <v>256</v>
      </c>
    </row>
    <row r="26" spans="2:15">
      <c r="B26" t="s">
        <v>383</v>
      </c>
    </row>
    <row r="27" spans="2:15">
      <c r="B27" t="s">
        <v>384</v>
      </c>
    </row>
    <row r="28" spans="2:15">
      <c r="B28" t="s">
        <v>385</v>
      </c>
    </row>
  </sheetData>
  <mergeCells count="1">
    <mergeCell ref="B7:O7"/>
  </mergeCells>
  <dataValidations count="1">
    <dataValidation allowBlank="1" showInputMessage="1" showErrorMessage="1" sqref="A19:XFD1048576 A1:XFD17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4" customWidth="1"/>
    <col min="2" max="2" width="47.28515625" style="13" customWidth="1"/>
    <col min="3" max="3" width="10.7109375" style="13" customWidth="1"/>
    <col min="4" max="6" width="10.7109375" style="14" customWidth="1"/>
    <col min="7" max="7" width="12.7109375" style="14" customWidth="1"/>
    <col min="8" max="9" width="10.7109375" style="14" customWidth="1"/>
    <col min="10" max="10" width="29.140625" style="17" customWidth="1"/>
    <col min="11" max="11" width="6.7109375" style="17" customWidth="1"/>
    <col min="12" max="12" width="7.7109375" style="17" customWidth="1"/>
    <col min="13" max="13" width="7.140625" style="17" customWidth="1"/>
    <col min="14" max="14" width="6" style="17" customWidth="1"/>
    <col min="15" max="15" width="7.85546875" style="17" customWidth="1"/>
    <col min="16" max="16" width="8.140625" style="17" customWidth="1"/>
    <col min="17" max="17" width="6.28515625" style="17" customWidth="1"/>
    <col min="18" max="18" width="8" style="17" customWidth="1"/>
    <col min="19" max="19" width="8.7109375" style="17" customWidth="1"/>
    <col min="20" max="20" width="10" style="17" customWidth="1"/>
    <col min="21" max="21" width="9.5703125" style="17" customWidth="1"/>
    <col min="22" max="22" width="6.140625" style="17" customWidth="1"/>
    <col min="23" max="24" width="5.7109375" style="17" customWidth="1"/>
    <col min="25" max="25" width="6.85546875" style="17" customWidth="1"/>
    <col min="26" max="26" width="6.42578125" style="17" customWidth="1"/>
    <col min="27" max="27" width="6.7109375" style="17" customWidth="1"/>
    <col min="28" max="28" width="7.28515625" style="17" customWidth="1"/>
    <col min="29" max="40" width="5.7109375" style="17" customWidth="1"/>
    <col min="41" max="55" width="9.140625" style="17"/>
    <col min="56" max="16384" width="9.140625" style="14"/>
  </cols>
  <sheetData>
    <row r="1" spans="2:55">
      <c r="B1" s="2" t="s">
        <v>0</v>
      </c>
      <c r="C1" t="s">
        <v>195</v>
      </c>
    </row>
    <row r="2" spans="2:55">
      <c r="B2" s="2" t="s">
        <v>1</v>
      </c>
    </row>
    <row r="3" spans="2:55">
      <c r="B3" s="2" t="s">
        <v>2</v>
      </c>
      <c r="C3" t="s">
        <v>196</v>
      </c>
    </row>
    <row r="4" spans="2:55">
      <c r="B4" s="2" t="s">
        <v>3</v>
      </c>
    </row>
    <row r="5" spans="2:55">
      <c r="B5" s="2"/>
    </row>
    <row r="7" spans="2:55" ht="26.25" customHeight="1">
      <c r="B7" s="111" t="s">
        <v>154</v>
      </c>
      <c r="C7" s="112"/>
      <c r="D7" s="112"/>
      <c r="E7" s="112"/>
      <c r="F7" s="112"/>
      <c r="G7" s="112"/>
      <c r="H7" s="112"/>
      <c r="I7" s="112"/>
      <c r="J7" s="113"/>
    </row>
    <row r="8" spans="2:55" s="17" customFormat="1" ht="63">
      <c r="B8" s="48" t="s">
        <v>94</v>
      </c>
      <c r="C8" s="51" t="s">
        <v>155</v>
      </c>
      <c r="D8" s="51" t="s">
        <v>156</v>
      </c>
      <c r="E8" s="51" t="s">
        <v>157</v>
      </c>
      <c r="F8" s="51" t="s">
        <v>51</v>
      </c>
      <c r="G8" s="51" t="s">
        <v>158</v>
      </c>
      <c r="H8" s="51" t="s">
        <v>55</v>
      </c>
      <c r="I8" s="52" t="s">
        <v>56</v>
      </c>
      <c r="J8" s="72" t="s">
        <v>179</v>
      </c>
    </row>
    <row r="9" spans="2:55" s="17" customFormat="1" ht="22.5" customHeight="1">
      <c r="B9" s="18"/>
      <c r="C9" s="19" t="s">
        <v>72</v>
      </c>
      <c r="D9" s="19"/>
      <c r="E9" s="19" t="s">
        <v>7</v>
      </c>
      <c r="F9" s="19"/>
      <c r="G9" s="19" t="s">
        <v>180</v>
      </c>
      <c r="H9" s="29" t="s">
        <v>7</v>
      </c>
      <c r="I9" s="43" t="s">
        <v>7</v>
      </c>
      <c r="J9" s="43"/>
    </row>
    <row r="10" spans="2:55" s="21" customFormat="1" ht="18" customHeight="1">
      <c r="B10" s="20"/>
      <c r="C10" s="6" t="s">
        <v>8</v>
      </c>
      <c r="D10" s="6" t="s">
        <v>9</v>
      </c>
      <c r="E10" s="6" t="s">
        <v>57</v>
      </c>
      <c r="F10" s="6" t="s">
        <v>58</v>
      </c>
      <c r="G10" s="6" t="s">
        <v>59</v>
      </c>
      <c r="H10" s="32" t="s">
        <v>60</v>
      </c>
      <c r="I10" s="32" t="s">
        <v>61</v>
      </c>
      <c r="J10" s="32" t="s">
        <v>62</v>
      </c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</row>
    <row r="11" spans="2:55" s="21" customFormat="1" ht="18" customHeight="1">
      <c r="B11" s="22" t="s">
        <v>159</v>
      </c>
      <c r="C11" s="6"/>
      <c r="D11" s="6"/>
      <c r="E11" s="74">
        <v>0</v>
      </c>
      <c r="F11" s="6"/>
      <c r="G11" s="73">
        <v>273710.00096129422</v>
      </c>
      <c r="H11" s="74">
        <v>1</v>
      </c>
      <c r="I11" s="74">
        <v>1.3299999999999999E-2</v>
      </c>
      <c r="J11" s="32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</row>
    <row r="12" spans="2:55">
      <c r="B12" s="77" t="s">
        <v>203</v>
      </c>
      <c r="E12" s="78">
        <v>0</v>
      </c>
      <c r="F12" s="17"/>
      <c r="G12" s="79">
        <v>273710.00096129422</v>
      </c>
      <c r="H12" s="78">
        <v>1</v>
      </c>
      <c r="I12" s="78">
        <v>1.3299999999999999E-2</v>
      </c>
    </row>
    <row r="13" spans="2:55">
      <c r="B13" s="77" t="s">
        <v>3729</v>
      </c>
      <c r="E13" s="78">
        <v>0</v>
      </c>
      <c r="F13" s="17"/>
      <c r="G13" s="79">
        <v>273710.00096129422</v>
      </c>
      <c r="H13" s="78">
        <v>1</v>
      </c>
      <c r="I13" s="78">
        <v>1.3299999999999999E-2</v>
      </c>
    </row>
    <row r="14" spans="2:55">
      <c r="B14" t="s">
        <v>3730</v>
      </c>
      <c r="C14" t="s">
        <v>870</v>
      </c>
      <c r="D14" t="s">
        <v>3731</v>
      </c>
      <c r="E14" s="76">
        <v>0</v>
      </c>
      <c r="F14" t="s">
        <v>100</v>
      </c>
      <c r="G14" s="75">
        <v>74315.000948068206</v>
      </c>
      <c r="H14" s="76">
        <v>0.27150000000000002</v>
      </c>
      <c r="I14" s="76">
        <v>3.5999999999999999E-3</v>
      </c>
      <c r="J14" t="s">
        <v>3732</v>
      </c>
    </row>
    <row r="15" spans="2:55">
      <c r="B15" t="s">
        <v>3733</v>
      </c>
      <c r="C15" t="s">
        <v>870</v>
      </c>
      <c r="D15" t="s">
        <v>3731</v>
      </c>
      <c r="E15" s="76">
        <v>0</v>
      </c>
      <c r="F15" t="s">
        <v>100</v>
      </c>
      <c r="G15" s="75">
        <v>200645.000013226</v>
      </c>
      <c r="H15" s="76">
        <v>0.73309999999999997</v>
      </c>
      <c r="I15" s="76">
        <v>9.7000000000000003E-3</v>
      </c>
      <c r="J15" t="s">
        <v>3732</v>
      </c>
    </row>
    <row r="16" spans="2:55">
      <c r="B16" t="s">
        <v>3734</v>
      </c>
      <c r="C16" t="s">
        <v>3293</v>
      </c>
      <c r="D16" t="s">
        <v>3731</v>
      </c>
      <c r="E16" s="76">
        <v>0</v>
      </c>
      <c r="F16" t="s">
        <v>100</v>
      </c>
      <c r="G16" s="75">
        <v>-1250</v>
      </c>
      <c r="H16" s="76">
        <v>-4.5999999999999999E-3</v>
      </c>
      <c r="I16" s="76">
        <v>-1E-4</v>
      </c>
      <c r="J16" t="s">
        <v>3732</v>
      </c>
    </row>
    <row r="17" spans="2:9">
      <c r="B17" s="77" t="s">
        <v>3735</v>
      </c>
      <c r="E17" s="78">
        <v>0</v>
      </c>
      <c r="F17" s="17"/>
      <c r="G17" s="79">
        <v>0</v>
      </c>
      <c r="H17" s="78">
        <v>0</v>
      </c>
      <c r="I17" s="78">
        <v>0</v>
      </c>
    </row>
    <row r="18" spans="2:9">
      <c r="B18" t="s">
        <v>249</v>
      </c>
      <c r="E18" s="76">
        <v>0</v>
      </c>
      <c r="F18" t="s">
        <v>249</v>
      </c>
      <c r="G18" s="75">
        <v>0</v>
      </c>
      <c r="H18" s="76">
        <v>0</v>
      </c>
      <c r="I18" s="76">
        <v>0</v>
      </c>
    </row>
    <row r="19" spans="2:9">
      <c r="B19" s="77" t="s">
        <v>254</v>
      </c>
      <c r="E19" s="78">
        <v>0</v>
      </c>
      <c r="F19" s="17"/>
      <c r="G19" s="79">
        <v>0</v>
      </c>
      <c r="H19" s="78">
        <v>0</v>
      </c>
      <c r="I19" s="78">
        <v>0</v>
      </c>
    </row>
    <row r="20" spans="2:9">
      <c r="B20" s="77" t="s">
        <v>3729</v>
      </c>
      <c r="E20" s="78">
        <v>0</v>
      </c>
      <c r="F20" s="17"/>
      <c r="G20" s="79">
        <v>0</v>
      </c>
      <c r="H20" s="78">
        <v>0</v>
      </c>
      <c r="I20" s="78">
        <v>0</v>
      </c>
    </row>
    <row r="21" spans="2:9">
      <c r="B21" t="s">
        <v>249</v>
      </c>
      <c r="E21" s="76">
        <v>0</v>
      </c>
      <c r="F21" t="s">
        <v>249</v>
      </c>
      <c r="G21" s="75">
        <v>0</v>
      </c>
      <c r="H21" s="76">
        <v>0</v>
      </c>
      <c r="I21" s="76">
        <v>0</v>
      </c>
    </row>
    <row r="22" spans="2:9">
      <c r="B22" s="77" t="s">
        <v>3735</v>
      </c>
      <c r="E22" s="78">
        <v>0</v>
      </c>
      <c r="F22" s="17"/>
      <c r="G22" s="79">
        <v>0</v>
      </c>
      <c r="H22" s="78">
        <v>0</v>
      </c>
      <c r="I22" s="78">
        <v>0</v>
      </c>
    </row>
    <row r="23" spans="2:9">
      <c r="B23" t="s">
        <v>249</v>
      </c>
      <c r="E23" s="76">
        <v>0</v>
      </c>
      <c r="F23" t="s">
        <v>249</v>
      </c>
      <c r="G23" s="75">
        <v>0</v>
      </c>
      <c r="H23" s="76">
        <v>0</v>
      </c>
      <c r="I23" s="76">
        <v>0</v>
      </c>
    </row>
    <row r="24" spans="2:9">
      <c r="F24" s="17"/>
      <c r="G24" s="17"/>
      <c r="H24" s="17"/>
    </row>
    <row r="25" spans="2:9">
      <c r="F25" s="17"/>
      <c r="G25" s="17"/>
      <c r="H25" s="17"/>
    </row>
    <row r="26" spans="2:9">
      <c r="F26" s="17"/>
      <c r="G26" s="17"/>
      <c r="H26" s="17"/>
    </row>
    <row r="27" spans="2:9">
      <c r="F27" s="17"/>
      <c r="G27" s="17"/>
      <c r="H27" s="17"/>
    </row>
    <row r="28" spans="2:9">
      <c r="F28" s="17"/>
      <c r="G28" s="17"/>
      <c r="H28" s="17"/>
    </row>
    <row r="29" spans="2:9">
      <c r="F29" s="17"/>
      <c r="G29" s="17"/>
      <c r="H29" s="17"/>
    </row>
    <row r="30" spans="2:9">
      <c r="F30" s="17"/>
      <c r="G30" s="17"/>
      <c r="H30" s="17"/>
    </row>
    <row r="31" spans="2:9">
      <c r="F31" s="17"/>
      <c r="G31" s="17"/>
      <c r="H31" s="17"/>
    </row>
    <row r="32" spans="2:9">
      <c r="F32" s="17"/>
      <c r="G32" s="17"/>
      <c r="H32" s="17"/>
    </row>
    <row r="33" spans="6:8">
      <c r="F33" s="17"/>
      <c r="G33" s="17"/>
      <c r="H33" s="17"/>
    </row>
    <row r="34" spans="6:8">
      <c r="F34" s="17"/>
      <c r="G34" s="17"/>
      <c r="H34" s="17"/>
    </row>
    <row r="35" spans="6:8">
      <c r="F35" s="17"/>
      <c r="G35" s="17"/>
      <c r="H35" s="17"/>
    </row>
    <row r="36" spans="6:8">
      <c r="F36" s="17"/>
      <c r="G36" s="17"/>
      <c r="H36" s="17"/>
    </row>
    <row r="37" spans="6:8">
      <c r="F37" s="17"/>
      <c r="G37" s="17"/>
      <c r="H37" s="17"/>
    </row>
    <row r="38" spans="6:8">
      <c r="F38" s="17"/>
      <c r="G38" s="17"/>
      <c r="H38" s="17"/>
    </row>
    <row r="39" spans="6:8">
      <c r="F39" s="17"/>
      <c r="G39" s="17"/>
      <c r="H39" s="17"/>
    </row>
    <row r="40" spans="6:8">
      <c r="F40" s="17"/>
      <c r="G40" s="17"/>
      <c r="H40" s="17"/>
    </row>
    <row r="41" spans="6:8">
      <c r="F41" s="17"/>
      <c r="G41" s="17"/>
      <c r="H41" s="17"/>
    </row>
    <row r="42" spans="6:8">
      <c r="F42" s="17"/>
      <c r="G42" s="17"/>
      <c r="H42" s="17"/>
    </row>
    <row r="43" spans="6:8">
      <c r="F43" s="17"/>
      <c r="G43" s="17"/>
      <c r="H43" s="17"/>
    </row>
    <row r="44" spans="6:8">
      <c r="F44" s="17"/>
      <c r="G44" s="17"/>
      <c r="H44" s="17"/>
    </row>
    <row r="45" spans="6:8">
      <c r="F45" s="17"/>
      <c r="G45" s="17"/>
      <c r="H45" s="17"/>
    </row>
    <row r="46" spans="6:8">
      <c r="F46" s="17"/>
      <c r="G46" s="17"/>
      <c r="H46" s="17"/>
    </row>
    <row r="47" spans="6:8">
      <c r="F47" s="17"/>
      <c r="G47" s="17"/>
      <c r="H47" s="17"/>
    </row>
    <row r="48" spans="6:8">
      <c r="F48" s="17"/>
      <c r="G48" s="17"/>
      <c r="H48" s="17"/>
    </row>
    <row r="49" spans="6:8">
      <c r="F49" s="17"/>
      <c r="G49" s="17"/>
      <c r="H49" s="17"/>
    </row>
    <row r="50" spans="6:8">
      <c r="F50" s="17"/>
      <c r="G50" s="17"/>
      <c r="H50" s="17"/>
    </row>
    <row r="51" spans="6:8">
      <c r="F51" s="17"/>
      <c r="G51" s="17"/>
      <c r="H51" s="17"/>
    </row>
    <row r="52" spans="6:8">
      <c r="F52" s="17"/>
      <c r="G52" s="17"/>
      <c r="H52" s="17"/>
    </row>
    <row r="53" spans="6:8">
      <c r="F53" s="17"/>
      <c r="G53" s="17"/>
      <c r="H53" s="17"/>
    </row>
    <row r="54" spans="6:8">
      <c r="F54" s="17"/>
      <c r="G54" s="17"/>
      <c r="H54" s="17"/>
    </row>
    <row r="55" spans="6:8">
      <c r="F55" s="17"/>
      <c r="G55" s="17"/>
      <c r="H55" s="17"/>
    </row>
    <row r="56" spans="6:8">
      <c r="F56" s="17"/>
      <c r="G56" s="17"/>
      <c r="H56" s="17"/>
    </row>
    <row r="57" spans="6:8">
      <c r="F57" s="17"/>
      <c r="G57" s="17"/>
      <c r="H57" s="17"/>
    </row>
    <row r="58" spans="6:8">
      <c r="F58" s="17"/>
      <c r="G58" s="17"/>
      <c r="H58" s="17"/>
    </row>
    <row r="59" spans="6:8">
      <c r="F59" s="17"/>
      <c r="G59" s="17"/>
      <c r="H59" s="17"/>
    </row>
    <row r="60" spans="6:8">
      <c r="F60" s="17"/>
      <c r="G60" s="17"/>
      <c r="H60" s="17"/>
    </row>
    <row r="61" spans="6:8">
      <c r="F61" s="17"/>
      <c r="G61" s="17"/>
      <c r="H61" s="17"/>
    </row>
    <row r="62" spans="6:8">
      <c r="F62" s="17"/>
      <c r="G62" s="17"/>
      <c r="H62" s="17"/>
    </row>
    <row r="63" spans="6:8">
      <c r="F63" s="17"/>
      <c r="G63" s="17"/>
      <c r="H63" s="17"/>
    </row>
    <row r="64" spans="6:8">
      <c r="F64" s="17"/>
      <c r="G64" s="17"/>
      <c r="H64" s="17"/>
    </row>
    <row r="65" spans="6:8">
      <c r="F65" s="17"/>
      <c r="G65" s="17"/>
      <c r="H65" s="17"/>
    </row>
    <row r="66" spans="6:8">
      <c r="F66" s="17"/>
      <c r="G66" s="17"/>
      <c r="H66" s="17"/>
    </row>
    <row r="67" spans="6:8">
      <c r="F67" s="17"/>
      <c r="G67" s="17"/>
      <c r="H67" s="17"/>
    </row>
    <row r="68" spans="6:8">
      <c r="F68" s="17"/>
      <c r="G68" s="17"/>
      <c r="H68" s="17"/>
    </row>
    <row r="69" spans="6:8">
      <c r="F69" s="17"/>
      <c r="G69" s="17"/>
      <c r="H69" s="17"/>
    </row>
    <row r="70" spans="6:8">
      <c r="F70" s="17"/>
      <c r="G70" s="17"/>
      <c r="H70" s="17"/>
    </row>
    <row r="71" spans="6:8">
      <c r="F71" s="17"/>
      <c r="G71" s="17"/>
      <c r="H71" s="17"/>
    </row>
    <row r="72" spans="6:8">
      <c r="F72" s="17"/>
      <c r="G72" s="17"/>
      <c r="H72" s="17"/>
    </row>
    <row r="73" spans="6:8">
      <c r="F73" s="17"/>
      <c r="G73" s="17"/>
      <c r="H73" s="17"/>
    </row>
    <row r="74" spans="6:8">
      <c r="F74" s="17"/>
      <c r="G74" s="17"/>
      <c r="H74" s="17"/>
    </row>
    <row r="75" spans="6:8">
      <c r="F75" s="17"/>
      <c r="G75" s="17"/>
      <c r="H75" s="17"/>
    </row>
    <row r="76" spans="6:8">
      <c r="F76" s="17"/>
      <c r="G76" s="17"/>
      <c r="H76" s="17"/>
    </row>
    <row r="77" spans="6:8">
      <c r="F77" s="17"/>
      <c r="G77" s="17"/>
      <c r="H77" s="17"/>
    </row>
    <row r="78" spans="6:8">
      <c r="F78" s="17"/>
      <c r="G78" s="17"/>
      <c r="H78" s="17"/>
    </row>
    <row r="79" spans="6:8">
      <c r="F79" s="17"/>
      <c r="G79" s="17"/>
      <c r="H79" s="17"/>
    </row>
    <row r="80" spans="6:8">
      <c r="F80" s="17"/>
      <c r="G80" s="17"/>
      <c r="H80" s="17"/>
    </row>
    <row r="81" spans="6:8">
      <c r="F81" s="17"/>
      <c r="G81" s="17"/>
      <c r="H81" s="17"/>
    </row>
    <row r="82" spans="6:8">
      <c r="F82" s="17"/>
      <c r="G82" s="17"/>
      <c r="H82" s="17"/>
    </row>
    <row r="83" spans="6:8">
      <c r="F83" s="17"/>
      <c r="G83" s="17"/>
      <c r="H83" s="17"/>
    </row>
    <row r="84" spans="6:8">
      <c r="F84" s="17"/>
      <c r="G84" s="17"/>
      <c r="H84" s="17"/>
    </row>
    <row r="85" spans="6:8">
      <c r="F85" s="17"/>
      <c r="G85" s="17"/>
      <c r="H85" s="17"/>
    </row>
    <row r="86" spans="6:8">
      <c r="F86" s="17"/>
      <c r="G86" s="17"/>
      <c r="H86" s="17"/>
    </row>
    <row r="87" spans="6:8">
      <c r="F87" s="17"/>
      <c r="G87" s="17"/>
      <c r="H87" s="17"/>
    </row>
    <row r="88" spans="6:8">
      <c r="F88" s="17"/>
      <c r="G88" s="17"/>
      <c r="H88" s="17"/>
    </row>
    <row r="89" spans="6:8">
      <c r="F89" s="17"/>
      <c r="G89" s="17"/>
      <c r="H89" s="17"/>
    </row>
    <row r="90" spans="6:8">
      <c r="F90" s="17"/>
      <c r="G90" s="17"/>
      <c r="H90" s="17"/>
    </row>
    <row r="91" spans="6:8">
      <c r="F91" s="17"/>
      <c r="G91" s="17"/>
      <c r="H91" s="17"/>
    </row>
    <row r="92" spans="6:8">
      <c r="F92" s="17"/>
      <c r="G92" s="17"/>
      <c r="H92" s="17"/>
    </row>
    <row r="93" spans="6:8">
      <c r="F93" s="17"/>
      <c r="G93" s="17"/>
      <c r="H93" s="17"/>
    </row>
    <row r="94" spans="6:8">
      <c r="F94" s="17"/>
      <c r="G94" s="17"/>
      <c r="H94" s="17"/>
    </row>
    <row r="95" spans="6:8">
      <c r="F95" s="17"/>
      <c r="G95" s="17"/>
      <c r="H95" s="17"/>
    </row>
    <row r="96" spans="6:8">
      <c r="F96" s="17"/>
      <c r="G96" s="17"/>
      <c r="H96" s="17"/>
    </row>
    <row r="97" spans="6:8">
      <c r="F97" s="17"/>
      <c r="G97" s="17"/>
      <c r="H97" s="17"/>
    </row>
    <row r="98" spans="6:8">
      <c r="F98" s="17"/>
      <c r="G98" s="17"/>
      <c r="H98" s="17"/>
    </row>
    <row r="99" spans="6:8">
      <c r="F99" s="17"/>
      <c r="G99" s="17"/>
      <c r="H99" s="17"/>
    </row>
    <row r="100" spans="6:8">
      <c r="F100" s="17"/>
      <c r="G100" s="17"/>
      <c r="H100" s="17"/>
    </row>
    <row r="101" spans="6:8">
      <c r="F101" s="17"/>
      <c r="G101" s="17"/>
      <c r="H101" s="17"/>
    </row>
    <row r="102" spans="6:8">
      <c r="F102" s="17"/>
      <c r="G102" s="17"/>
      <c r="H102" s="17"/>
    </row>
    <row r="103" spans="6:8">
      <c r="F103" s="17"/>
      <c r="G103" s="17"/>
      <c r="H103" s="17"/>
    </row>
    <row r="104" spans="6:8">
      <c r="F104" s="17"/>
      <c r="G104" s="17"/>
      <c r="H104" s="17"/>
    </row>
    <row r="105" spans="6:8">
      <c r="F105" s="17"/>
      <c r="G105" s="17"/>
      <c r="H105" s="17"/>
    </row>
    <row r="106" spans="6:8">
      <c r="F106" s="17"/>
      <c r="G106" s="17"/>
      <c r="H106" s="17"/>
    </row>
    <row r="107" spans="6:8">
      <c r="F107" s="17"/>
      <c r="G107" s="17"/>
      <c r="H107" s="17"/>
    </row>
    <row r="108" spans="6:8">
      <c r="F108" s="17"/>
      <c r="G108" s="17"/>
      <c r="H108" s="17"/>
    </row>
    <row r="109" spans="6:8">
      <c r="F109" s="17"/>
      <c r="G109" s="17"/>
      <c r="H109" s="17"/>
    </row>
    <row r="110" spans="6:8">
      <c r="F110" s="17"/>
      <c r="G110" s="17"/>
      <c r="H110" s="17"/>
    </row>
    <row r="111" spans="6:8">
      <c r="F111" s="17"/>
      <c r="G111" s="17"/>
      <c r="H111" s="17"/>
    </row>
    <row r="112" spans="6:8">
      <c r="F112" s="17"/>
      <c r="G112" s="17"/>
      <c r="H112" s="17"/>
    </row>
    <row r="113" spans="6:8">
      <c r="F113" s="17"/>
      <c r="G113" s="17"/>
      <c r="H113" s="17"/>
    </row>
    <row r="114" spans="6:8">
      <c r="F114" s="17"/>
      <c r="G114" s="17"/>
      <c r="H114" s="17"/>
    </row>
    <row r="115" spans="6:8">
      <c r="F115" s="17"/>
      <c r="G115" s="17"/>
      <c r="H115" s="17"/>
    </row>
    <row r="116" spans="6:8">
      <c r="F116" s="17"/>
      <c r="G116" s="17"/>
      <c r="H116" s="17"/>
    </row>
    <row r="117" spans="6:8">
      <c r="F117" s="17"/>
      <c r="G117" s="17"/>
      <c r="H117" s="17"/>
    </row>
    <row r="118" spans="6:8">
      <c r="F118" s="17"/>
      <c r="G118" s="17"/>
      <c r="H118" s="17"/>
    </row>
    <row r="119" spans="6:8">
      <c r="F119" s="17"/>
      <c r="G119" s="17"/>
      <c r="H119" s="17"/>
    </row>
    <row r="120" spans="6:8">
      <c r="F120" s="17"/>
      <c r="G120" s="17"/>
      <c r="H120" s="17"/>
    </row>
    <row r="121" spans="6:8">
      <c r="F121" s="17"/>
      <c r="G121" s="17"/>
      <c r="H121" s="17"/>
    </row>
    <row r="122" spans="6:8">
      <c r="F122" s="17"/>
      <c r="G122" s="17"/>
      <c r="H122" s="17"/>
    </row>
    <row r="123" spans="6:8">
      <c r="F123" s="17"/>
      <c r="G123" s="17"/>
      <c r="H123" s="17"/>
    </row>
    <row r="124" spans="6:8">
      <c r="F124" s="17"/>
      <c r="G124" s="17"/>
      <c r="H124" s="17"/>
    </row>
    <row r="125" spans="6:8">
      <c r="F125" s="17"/>
      <c r="G125" s="17"/>
      <c r="H125" s="17"/>
    </row>
    <row r="126" spans="6:8">
      <c r="F126" s="17"/>
      <c r="G126" s="17"/>
      <c r="H126" s="17"/>
    </row>
    <row r="127" spans="6:8">
      <c r="F127" s="17"/>
      <c r="G127" s="17"/>
      <c r="H127" s="17"/>
    </row>
    <row r="128" spans="6:8">
      <c r="F128" s="17"/>
      <c r="G128" s="17"/>
      <c r="H128" s="17"/>
    </row>
    <row r="129" spans="6:8">
      <c r="F129" s="17"/>
      <c r="G129" s="17"/>
      <c r="H129" s="17"/>
    </row>
    <row r="130" spans="6:8">
      <c r="F130" s="17"/>
      <c r="G130" s="17"/>
      <c r="H130" s="17"/>
    </row>
    <row r="131" spans="6:8">
      <c r="F131" s="17"/>
      <c r="G131" s="17"/>
      <c r="H131" s="17"/>
    </row>
    <row r="132" spans="6:8">
      <c r="F132" s="17"/>
      <c r="G132" s="17"/>
      <c r="H132" s="17"/>
    </row>
    <row r="133" spans="6:8">
      <c r="F133" s="17"/>
      <c r="G133" s="17"/>
      <c r="H133" s="17"/>
    </row>
    <row r="134" spans="6:8">
      <c r="F134" s="17"/>
      <c r="G134" s="17"/>
      <c r="H134" s="17"/>
    </row>
    <row r="135" spans="6:8">
      <c r="F135" s="17"/>
      <c r="G135" s="17"/>
      <c r="H135" s="17"/>
    </row>
    <row r="136" spans="6:8">
      <c r="F136" s="17"/>
      <c r="G136" s="17"/>
      <c r="H136" s="17"/>
    </row>
    <row r="137" spans="6:8">
      <c r="F137" s="17"/>
      <c r="G137" s="17"/>
      <c r="H137" s="17"/>
    </row>
    <row r="138" spans="6:8">
      <c r="F138" s="17"/>
      <c r="G138" s="17"/>
      <c r="H138" s="17"/>
    </row>
    <row r="139" spans="6:8">
      <c r="F139" s="17"/>
      <c r="G139" s="17"/>
      <c r="H139" s="17"/>
    </row>
    <row r="140" spans="6:8">
      <c r="F140" s="17"/>
      <c r="G140" s="17"/>
      <c r="H140" s="17"/>
    </row>
    <row r="141" spans="6:8">
      <c r="F141" s="17"/>
      <c r="G141" s="17"/>
      <c r="H141" s="17"/>
    </row>
    <row r="142" spans="6:8">
      <c r="F142" s="17"/>
      <c r="G142" s="17"/>
      <c r="H142" s="17"/>
    </row>
    <row r="143" spans="6:8">
      <c r="F143" s="17"/>
      <c r="G143" s="17"/>
      <c r="H143" s="17"/>
    </row>
    <row r="144" spans="6:8">
      <c r="F144" s="17"/>
      <c r="G144" s="17"/>
      <c r="H144" s="17"/>
    </row>
    <row r="145" spans="6:8">
      <c r="F145" s="17"/>
      <c r="G145" s="17"/>
      <c r="H145" s="17"/>
    </row>
    <row r="146" spans="6:8">
      <c r="F146" s="17"/>
      <c r="G146" s="17"/>
      <c r="H146" s="17"/>
    </row>
    <row r="147" spans="6:8">
      <c r="F147" s="17"/>
      <c r="G147" s="17"/>
      <c r="H147" s="17"/>
    </row>
    <row r="148" spans="6:8">
      <c r="F148" s="17"/>
      <c r="G148" s="17"/>
      <c r="H148" s="17"/>
    </row>
    <row r="149" spans="6:8">
      <c r="F149" s="17"/>
      <c r="G149" s="17"/>
      <c r="H149" s="17"/>
    </row>
    <row r="150" spans="6:8">
      <c r="F150" s="17"/>
      <c r="G150" s="17"/>
      <c r="H150" s="17"/>
    </row>
    <row r="151" spans="6:8">
      <c r="F151" s="17"/>
      <c r="G151" s="17"/>
      <c r="H151" s="17"/>
    </row>
    <row r="152" spans="6:8">
      <c r="F152" s="17"/>
      <c r="G152" s="17"/>
      <c r="H152" s="17"/>
    </row>
    <row r="153" spans="6:8">
      <c r="F153" s="17"/>
      <c r="G153" s="17"/>
      <c r="H153" s="17"/>
    </row>
    <row r="154" spans="6:8">
      <c r="F154" s="17"/>
      <c r="G154" s="17"/>
      <c r="H154" s="17"/>
    </row>
    <row r="155" spans="6:8">
      <c r="F155" s="17"/>
      <c r="G155" s="17"/>
      <c r="H155" s="17"/>
    </row>
    <row r="156" spans="6:8">
      <c r="F156" s="17"/>
      <c r="G156" s="17"/>
      <c r="H156" s="17"/>
    </row>
    <row r="157" spans="6:8">
      <c r="F157" s="17"/>
      <c r="G157" s="17"/>
      <c r="H157" s="17"/>
    </row>
    <row r="158" spans="6:8">
      <c r="F158" s="17"/>
      <c r="G158" s="17"/>
      <c r="H158" s="17"/>
    </row>
    <row r="159" spans="6:8">
      <c r="F159" s="17"/>
      <c r="G159" s="17"/>
      <c r="H159" s="17"/>
    </row>
    <row r="160" spans="6:8">
      <c r="F160" s="17"/>
      <c r="G160" s="17"/>
      <c r="H160" s="17"/>
    </row>
    <row r="161" spans="6:8">
      <c r="F161" s="17"/>
      <c r="G161" s="17"/>
      <c r="H161" s="17"/>
    </row>
    <row r="162" spans="6:8">
      <c r="F162" s="17"/>
      <c r="G162" s="17"/>
      <c r="H162" s="17"/>
    </row>
    <row r="163" spans="6:8">
      <c r="F163" s="17"/>
      <c r="G163" s="17"/>
      <c r="H163" s="17"/>
    </row>
    <row r="164" spans="6:8">
      <c r="F164" s="17"/>
      <c r="G164" s="17"/>
      <c r="H164" s="17"/>
    </row>
    <row r="165" spans="6:8">
      <c r="F165" s="17"/>
      <c r="G165" s="17"/>
      <c r="H165" s="17"/>
    </row>
    <row r="166" spans="6:8">
      <c r="F166" s="17"/>
      <c r="G166" s="17"/>
      <c r="H166" s="17"/>
    </row>
    <row r="167" spans="6:8">
      <c r="F167" s="17"/>
      <c r="G167" s="17"/>
      <c r="H167" s="17"/>
    </row>
    <row r="168" spans="6:8">
      <c r="F168" s="17"/>
      <c r="G168" s="17"/>
      <c r="H168" s="17"/>
    </row>
    <row r="169" spans="6:8">
      <c r="F169" s="17"/>
      <c r="G169" s="17"/>
      <c r="H169" s="17"/>
    </row>
    <row r="170" spans="6:8">
      <c r="F170" s="17"/>
      <c r="G170" s="17"/>
      <c r="H170" s="17"/>
    </row>
    <row r="171" spans="6:8">
      <c r="F171" s="17"/>
      <c r="G171" s="17"/>
      <c r="H171" s="17"/>
    </row>
    <row r="172" spans="6:8">
      <c r="F172" s="17"/>
      <c r="G172" s="17"/>
      <c r="H172" s="17"/>
    </row>
    <row r="173" spans="6:8">
      <c r="F173" s="17"/>
      <c r="G173" s="17"/>
      <c r="H173" s="17"/>
    </row>
    <row r="174" spans="6:8">
      <c r="F174" s="17"/>
      <c r="G174" s="17"/>
      <c r="H174" s="17"/>
    </row>
    <row r="175" spans="6:8">
      <c r="F175" s="17"/>
      <c r="G175" s="17"/>
      <c r="H175" s="17"/>
    </row>
    <row r="176" spans="6:8">
      <c r="F176" s="17"/>
      <c r="G176" s="17"/>
      <c r="H176" s="17"/>
    </row>
    <row r="177" spans="6:8">
      <c r="F177" s="17"/>
      <c r="G177" s="17"/>
      <c r="H177" s="17"/>
    </row>
    <row r="178" spans="6:8">
      <c r="F178" s="17"/>
      <c r="G178" s="17"/>
      <c r="H178" s="17"/>
    </row>
    <row r="179" spans="6:8">
      <c r="F179" s="17"/>
      <c r="G179" s="17"/>
      <c r="H179" s="17"/>
    </row>
    <row r="180" spans="6:8">
      <c r="F180" s="17"/>
      <c r="G180" s="17"/>
      <c r="H180" s="17"/>
    </row>
    <row r="181" spans="6:8">
      <c r="F181" s="17"/>
      <c r="G181" s="17"/>
      <c r="H181" s="17"/>
    </row>
    <row r="182" spans="6:8">
      <c r="F182" s="17"/>
      <c r="G182" s="17"/>
      <c r="H182" s="17"/>
    </row>
    <row r="183" spans="6:8">
      <c r="F183" s="17"/>
      <c r="G183" s="17"/>
      <c r="H183" s="17"/>
    </row>
    <row r="184" spans="6:8">
      <c r="F184" s="17"/>
      <c r="G184" s="17"/>
      <c r="H184" s="17"/>
    </row>
    <row r="185" spans="6:8">
      <c r="F185" s="17"/>
      <c r="G185" s="17"/>
      <c r="H185" s="17"/>
    </row>
    <row r="186" spans="6:8">
      <c r="F186" s="17"/>
      <c r="G186" s="17"/>
      <c r="H186" s="17"/>
    </row>
    <row r="187" spans="6:8">
      <c r="F187" s="17"/>
      <c r="G187" s="17"/>
      <c r="H187" s="17"/>
    </row>
    <row r="188" spans="6:8">
      <c r="F188" s="17"/>
      <c r="G188" s="17"/>
      <c r="H188" s="17"/>
    </row>
    <row r="189" spans="6:8">
      <c r="F189" s="17"/>
      <c r="G189" s="17"/>
      <c r="H189" s="17"/>
    </row>
    <row r="190" spans="6:8">
      <c r="F190" s="17"/>
      <c r="G190" s="17"/>
      <c r="H190" s="17"/>
    </row>
    <row r="191" spans="6:8">
      <c r="F191" s="17"/>
      <c r="G191" s="17"/>
      <c r="H191" s="17"/>
    </row>
    <row r="192" spans="6:8">
      <c r="F192" s="17"/>
      <c r="G192" s="17"/>
      <c r="H192" s="17"/>
    </row>
    <row r="193" spans="6:8">
      <c r="F193" s="17"/>
      <c r="G193" s="17"/>
      <c r="H193" s="17"/>
    </row>
    <row r="194" spans="6:8">
      <c r="F194" s="17"/>
      <c r="G194" s="17"/>
      <c r="H194" s="17"/>
    </row>
    <row r="195" spans="6:8">
      <c r="F195" s="17"/>
      <c r="G195" s="17"/>
      <c r="H195" s="17"/>
    </row>
    <row r="196" spans="6:8">
      <c r="F196" s="17"/>
      <c r="G196" s="17"/>
      <c r="H196" s="17"/>
    </row>
    <row r="197" spans="6:8">
      <c r="F197" s="17"/>
      <c r="G197" s="17"/>
      <c r="H197" s="17"/>
    </row>
    <row r="198" spans="6:8">
      <c r="F198" s="17"/>
      <c r="G198" s="17"/>
      <c r="H198" s="17"/>
    </row>
    <row r="199" spans="6:8">
      <c r="F199" s="17"/>
      <c r="G199" s="17"/>
      <c r="H199" s="17"/>
    </row>
    <row r="200" spans="6:8">
      <c r="F200" s="17"/>
      <c r="G200" s="17"/>
      <c r="H200" s="17"/>
    </row>
    <row r="201" spans="6:8">
      <c r="F201" s="17"/>
      <c r="G201" s="17"/>
      <c r="H201" s="17"/>
    </row>
    <row r="202" spans="6:8">
      <c r="F202" s="17"/>
      <c r="G202" s="17"/>
      <c r="H202" s="17"/>
    </row>
    <row r="203" spans="6:8">
      <c r="F203" s="17"/>
      <c r="G203" s="17"/>
      <c r="H203" s="17"/>
    </row>
    <row r="204" spans="6:8">
      <c r="F204" s="17"/>
      <c r="G204" s="17"/>
      <c r="H204" s="17"/>
    </row>
    <row r="205" spans="6:8">
      <c r="F205" s="17"/>
      <c r="G205" s="17"/>
      <c r="H205" s="17"/>
    </row>
    <row r="206" spans="6:8">
      <c r="F206" s="17"/>
      <c r="G206" s="17"/>
      <c r="H206" s="17"/>
    </row>
    <row r="207" spans="6:8">
      <c r="F207" s="17"/>
      <c r="G207" s="17"/>
      <c r="H207" s="17"/>
    </row>
    <row r="208" spans="6:8">
      <c r="F208" s="17"/>
      <c r="G208" s="17"/>
      <c r="H208" s="17"/>
    </row>
    <row r="209" spans="6:8">
      <c r="F209" s="17"/>
      <c r="G209" s="17"/>
      <c r="H209" s="17"/>
    </row>
    <row r="210" spans="6:8">
      <c r="F210" s="17"/>
      <c r="G210" s="17"/>
      <c r="H210" s="17"/>
    </row>
    <row r="211" spans="6:8">
      <c r="F211" s="17"/>
      <c r="G211" s="17"/>
      <c r="H211" s="17"/>
    </row>
    <row r="212" spans="6:8">
      <c r="F212" s="17"/>
      <c r="G212" s="17"/>
      <c r="H212" s="17"/>
    </row>
    <row r="213" spans="6:8">
      <c r="F213" s="17"/>
      <c r="G213" s="17"/>
      <c r="H213" s="17"/>
    </row>
    <row r="214" spans="6:8">
      <c r="F214" s="17"/>
      <c r="G214" s="17"/>
      <c r="H214" s="17"/>
    </row>
    <row r="215" spans="6:8">
      <c r="F215" s="17"/>
      <c r="G215" s="17"/>
      <c r="H215" s="17"/>
    </row>
    <row r="216" spans="6:8">
      <c r="F216" s="17"/>
      <c r="G216" s="17"/>
      <c r="H216" s="17"/>
    </row>
    <row r="217" spans="6:8">
      <c r="F217" s="17"/>
      <c r="G217" s="17"/>
      <c r="H217" s="17"/>
    </row>
    <row r="218" spans="6:8">
      <c r="F218" s="17"/>
      <c r="G218" s="17"/>
      <c r="H218" s="17"/>
    </row>
    <row r="219" spans="6:8">
      <c r="F219" s="17"/>
      <c r="G219" s="17"/>
      <c r="H219" s="17"/>
    </row>
    <row r="220" spans="6:8">
      <c r="F220" s="17"/>
      <c r="G220" s="17"/>
      <c r="H220" s="17"/>
    </row>
    <row r="221" spans="6:8">
      <c r="F221" s="17"/>
      <c r="G221" s="17"/>
      <c r="H221" s="17"/>
    </row>
    <row r="222" spans="6:8">
      <c r="F222" s="17"/>
      <c r="G222" s="17"/>
      <c r="H222" s="17"/>
    </row>
    <row r="223" spans="6:8">
      <c r="F223" s="17"/>
      <c r="G223" s="17"/>
      <c r="H223" s="17"/>
    </row>
    <row r="224" spans="6:8">
      <c r="F224" s="17"/>
      <c r="G224" s="17"/>
      <c r="H224" s="17"/>
    </row>
    <row r="225" spans="6:8">
      <c r="F225" s="17"/>
      <c r="G225" s="17"/>
      <c r="H225" s="17"/>
    </row>
    <row r="226" spans="6:8">
      <c r="F226" s="17"/>
      <c r="G226" s="17"/>
      <c r="H226" s="17"/>
    </row>
    <row r="227" spans="6:8">
      <c r="F227" s="17"/>
      <c r="G227" s="17"/>
      <c r="H227" s="17"/>
    </row>
    <row r="228" spans="6:8">
      <c r="F228" s="17"/>
      <c r="G228" s="17"/>
      <c r="H228" s="17"/>
    </row>
    <row r="229" spans="6:8">
      <c r="F229" s="17"/>
      <c r="G229" s="17"/>
      <c r="H229" s="17"/>
    </row>
    <row r="230" spans="6:8">
      <c r="F230" s="17"/>
      <c r="G230" s="17"/>
      <c r="H230" s="17"/>
    </row>
    <row r="231" spans="6:8">
      <c r="F231" s="17"/>
      <c r="G231" s="17"/>
      <c r="H231" s="17"/>
    </row>
    <row r="232" spans="6:8">
      <c r="F232" s="17"/>
      <c r="G232" s="17"/>
      <c r="H232" s="17"/>
    </row>
    <row r="233" spans="6:8">
      <c r="F233" s="17"/>
      <c r="G233" s="17"/>
      <c r="H233" s="17"/>
    </row>
    <row r="234" spans="6:8">
      <c r="F234" s="17"/>
      <c r="G234" s="17"/>
      <c r="H234" s="17"/>
    </row>
    <row r="235" spans="6:8">
      <c r="F235" s="17"/>
      <c r="G235" s="17"/>
      <c r="H235" s="17"/>
    </row>
    <row r="236" spans="6:8">
      <c r="F236" s="17"/>
      <c r="G236" s="17"/>
      <c r="H236" s="17"/>
    </row>
    <row r="237" spans="6:8">
      <c r="F237" s="17"/>
      <c r="G237" s="17"/>
      <c r="H237" s="17"/>
    </row>
    <row r="238" spans="6:8">
      <c r="F238" s="17"/>
      <c r="G238" s="17"/>
      <c r="H238" s="17"/>
    </row>
    <row r="239" spans="6:8">
      <c r="F239" s="17"/>
      <c r="G239" s="17"/>
      <c r="H239" s="17"/>
    </row>
    <row r="240" spans="6:8">
      <c r="F240" s="17"/>
      <c r="G240" s="17"/>
      <c r="H240" s="17"/>
    </row>
    <row r="241" spans="6:8">
      <c r="F241" s="17"/>
      <c r="G241" s="17"/>
      <c r="H241" s="17"/>
    </row>
    <row r="242" spans="6:8">
      <c r="F242" s="17"/>
      <c r="G242" s="17"/>
      <c r="H242" s="17"/>
    </row>
    <row r="243" spans="6:8">
      <c r="F243" s="17"/>
      <c r="G243" s="17"/>
      <c r="H243" s="17"/>
    </row>
    <row r="244" spans="6:8">
      <c r="F244" s="17"/>
      <c r="G244" s="17"/>
      <c r="H244" s="17"/>
    </row>
    <row r="245" spans="6:8">
      <c r="F245" s="17"/>
      <c r="G245" s="17"/>
      <c r="H245" s="17"/>
    </row>
    <row r="246" spans="6:8">
      <c r="F246" s="17"/>
      <c r="G246" s="17"/>
      <c r="H246" s="17"/>
    </row>
    <row r="247" spans="6:8">
      <c r="F247" s="17"/>
      <c r="G247" s="17"/>
      <c r="H247" s="17"/>
    </row>
    <row r="248" spans="6:8">
      <c r="F248" s="17"/>
      <c r="G248" s="17"/>
      <c r="H248" s="17"/>
    </row>
    <row r="249" spans="6:8">
      <c r="F249" s="17"/>
      <c r="G249" s="17"/>
      <c r="H249" s="17"/>
    </row>
    <row r="250" spans="6:8">
      <c r="F250" s="17"/>
      <c r="G250" s="17"/>
      <c r="H250" s="17"/>
    </row>
    <row r="251" spans="6:8">
      <c r="F251" s="17"/>
      <c r="G251" s="17"/>
      <c r="H251" s="17"/>
    </row>
    <row r="252" spans="6:8">
      <c r="F252" s="17"/>
      <c r="G252" s="17"/>
      <c r="H252" s="17"/>
    </row>
    <row r="253" spans="6:8">
      <c r="F253" s="17"/>
      <c r="G253" s="17"/>
      <c r="H253" s="17"/>
    </row>
    <row r="254" spans="6:8">
      <c r="F254" s="17"/>
      <c r="G254" s="17"/>
      <c r="H254" s="17"/>
    </row>
    <row r="255" spans="6:8">
      <c r="F255" s="17"/>
      <c r="G255" s="17"/>
      <c r="H255" s="17"/>
    </row>
    <row r="256" spans="6:8">
      <c r="F256" s="17"/>
      <c r="G256" s="17"/>
      <c r="H256" s="17"/>
    </row>
    <row r="257" spans="6:8">
      <c r="F257" s="17"/>
      <c r="G257" s="17"/>
      <c r="H257" s="17"/>
    </row>
    <row r="258" spans="6:8">
      <c r="F258" s="17"/>
      <c r="G258" s="17"/>
      <c r="H258" s="17"/>
    </row>
    <row r="259" spans="6:8">
      <c r="F259" s="17"/>
      <c r="G259" s="17"/>
      <c r="H259" s="17"/>
    </row>
    <row r="260" spans="6:8">
      <c r="F260" s="17"/>
      <c r="G260" s="17"/>
      <c r="H260" s="17"/>
    </row>
    <row r="261" spans="6:8">
      <c r="F261" s="17"/>
      <c r="G261" s="17"/>
      <c r="H261" s="17"/>
    </row>
    <row r="262" spans="6:8">
      <c r="F262" s="17"/>
      <c r="G262" s="17"/>
      <c r="H262" s="17"/>
    </row>
    <row r="263" spans="6:8">
      <c r="F263" s="17"/>
      <c r="G263" s="17"/>
      <c r="H263" s="17"/>
    </row>
    <row r="264" spans="6:8">
      <c r="F264" s="17"/>
      <c r="G264" s="17"/>
      <c r="H264" s="17"/>
    </row>
    <row r="265" spans="6:8">
      <c r="F265" s="17"/>
      <c r="G265" s="17"/>
      <c r="H265" s="17"/>
    </row>
    <row r="266" spans="6:8">
      <c r="F266" s="17"/>
      <c r="G266" s="17"/>
      <c r="H266" s="17"/>
    </row>
    <row r="267" spans="6:8">
      <c r="F267" s="17"/>
      <c r="G267" s="17"/>
      <c r="H267" s="17"/>
    </row>
    <row r="268" spans="6:8">
      <c r="F268" s="17"/>
      <c r="G268" s="17"/>
      <c r="H268" s="17"/>
    </row>
    <row r="269" spans="6:8">
      <c r="F269" s="17"/>
      <c r="G269" s="17"/>
      <c r="H269" s="17"/>
    </row>
    <row r="270" spans="6:8">
      <c r="F270" s="17"/>
      <c r="G270" s="17"/>
      <c r="H270" s="17"/>
    </row>
    <row r="271" spans="6:8">
      <c r="F271" s="17"/>
      <c r="G271" s="17"/>
      <c r="H271" s="17"/>
    </row>
    <row r="272" spans="6:8">
      <c r="F272" s="17"/>
      <c r="G272" s="17"/>
      <c r="H272" s="17"/>
    </row>
    <row r="273" spans="6:8">
      <c r="F273" s="17"/>
      <c r="G273" s="17"/>
      <c r="H273" s="17"/>
    </row>
    <row r="274" spans="6:8">
      <c r="F274" s="17"/>
      <c r="G274" s="17"/>
      <c r="H274" s="17"/>
    </row>
    <row r="275" spans="6:8">
      <c r="F275" s="17"/>
      <c r="G275" s="17"/>
      <c r="H275" s="17"/>
    </row>
    <row r="276" spans="6:8">
      <c r="F276" s="17"/>
      <c r="G276" s="17"/>
      <c r="H276" s="17"/>
    </row>
    <row r="277" spans="6:8">
      <c r="F277" s="17"/>
      <c r="G277" s="17"/>
      <c r="H277" s="17"/>
    </row>
    <row r="278" spans="6:8">
      <c r="F278" s="17"/>
      <c r="G278" s="17"/>
      <c r="H278" s="17"/>
    </row>
    <row r="279" spans="6:8">
      <c r="F279" s="17"/>
      <c r="G279" s="17"/>
      <c r="H279" s="17"/>
    </row>
    <row r="280" spans="6:8">
      <c r="F280" s="17"/>
      <c r="G280" s="17"/>
      <c r="H280" s="17"/>
    </row>
    <row r="281" spans="6:8">
      <c r="F281" s="17"/>
      <c r="G281" s="17"/>
      <c r="H281" s="17"/>
    </row>
    <row r="282" spans="6:8">
      <c r="F282" s="17"/>
      <c r="G282" s="17"/>
      <c r="H282" s="17"/>
    </row>
    <row r="283" spans="6:8">
      <c r="F283" s="17"/>
      <c r="G283" s="17"/>
      <c r="H283" s="17"/>
    </row>
    <row r="284" spans="6:8">
      <c r="F284" s="17"/>
      <c r="G284" s="17"/>
      <c r="H284" s="17"/>
    </row>
    <row r="285" spans="6:8">
      <c r="F285" s="17"/>
      <c r="G285" s="17"/>
      <c r="H285" s="17"/>
    </row>
    <row r="286" spans="6:8">
      <c r="F286" s="17"/>
      <c r="G286" s="17"/>
      <c r="H286" s="17"/>
    </row>
    <row r="287" spans="6:8">
      <c r="F287" s="17"/>
      <c r="G287" s="17"/>
      <c r="H287" s="17"/>
    </row>
    <row r="288" spans="6:8">
      <c r="F288" s="17"/>
      <c r="G288" s="17"/>
      <c r="H288" s="17"/>
    </row>
    <row r="289" spans="6:8">
      <c r="F289" s="17"/>
      <c r="G289" s="17"/>
      <c r="H289" s="17"/>
    </row>
    <row r="290" spans="6:8">
      <c r="F290" s="17"/>
      <c r="G290" s="17"/>
      <c r="H290" s="17"/>
    </row>
    <row r="291" spans="6:8">
      <c r="F291" s="17"/>
      <c r="G291" s="17"/>
      <c r="H291" s="17"/>
    </row>
    <row r="292" spans="6:8">
      <c r="F292" s="17"/>
      <c r="G292" s="17"/>
      <c r="H292" s="17"/>
    </row>
    <row r="293" spans="6:8">
      <c r="F293" s="17"/>
      <c r="G293" s="17"/>
      <c r="H293" s="17"/>
    </row>
    <row r="294" spans="6:8">
      <c r="F294" s="17"/>
      <c r="G294" s="17"/>
      <c r="H294" s="17"/>
    </row>
    <row r="295" spans="6:8">
      <c r="F295" s="17"/>
      <c r="G295" s="17"/>
      <c r="H295" s="17"/>
    </row>
    <row r="296" spans="6:8">
      <c r="F296" s="17"/>
      <c r="G296" s="17"/>
      <c r="H296" s="17"/>
    </row>
    <row r="297" spans="6:8">
      <c r="F297" s="17"/>
      <c r="G297" s="17"/>
      <c r="H297" s="17"/>
    </row>
    <row r="298" spans="6:8">
      <c r="F298" s="17"/>
      <c r="G298" s="17"/>
      <c r="H298" s="17"/>
    </row>
    <row r="299" spans="6:8">
      <c r="F299" s="17"/>
      <c r="G299" s="17"/>
      <c r="H299" s="17"/>
    </row>
    <row r="300" spans="6:8">
      <c r="F300" s="17"/>
      <c r="G300" s="17"/>
      <c r="H300" s="17"/>
    </row>
    <row r="301" spans="6:8">
      <c r="F301" s="17"/>
      <c r="G301" s="17"/>
      <c r="H301" s="17"/>
    </row>
    <row r="302" spans="6:8">
      <c r="F302" s="17"/>
      <c r="G302" s="17"/>
      <c r="H302" s="17"/>
    </row>
    <row r="303" spans="6:8">
      <c r="F303" s="17"/>
      <c r="G303" s="17"/>
      <c r="H303" s="17"/>
    </row>
    <row r="304" spans="6:8">
      <c r="F304" s="17"/>
      <c r="G304" s="17"/>
      <c r="H304" s="17"/>
    </row>
    <row r="305" spans="6:8">
      <c r="F305" s="17"/>
      <c r="G305" s="17"/>
      <c r="H305" s="17"/>
    </row>
    <row r="306" spans="6:8">
      <c r="F306" s="17"/>
      <c r="G306" s="17"/>
      <c r="H306" s="17"/>
    </row>
    <row r="307" spans="6:8">
      <c r="F307" s="17"/>
      <c r="G307" s="17"/>
      <c r="H307" s="17"/>
    </row>
    <row r="308" spans="6:8">
      <c r="F308" s="17"/>
      <c r="G308" s="17"/>
      <c r="H308" s="17"/>
    </row>
    <row r="309" spans="6:8">
      <c r="F309" s="17"/>
      <c r="G309" s="17"/>
      <c r="H309" s="17"/>
    </row>
    <row r="310" spans="6:8">
      <c r="F310" s="17"/>
      <c r="G310" s="17"/>
      <c r="H310" s="17"/>
    </row>
    <row r="311" spans="6:8">
      <c r="F311" s="17"/>
      <c r="G311" s="17"/>
      <c r="H311" s="17"/>
    </row>
    <row r="312" spans="6:8">
      <c r="F312" s="17"/>
      <c r="G312" s="17"/>
      <c r="H312" s="17"/>
    </row>
    <row r="313" spans="6:8">
      <c r="F313" s="17"/>
      <c r="G313" s="17"/>
      <c r="H313" s="17"/>
    </row>
    <row r="314" spans="6:8">
      <c r="F314" s="17"/>
      <c r="G314" s="17"/>
      <c r="H314" s="17"/>
    </row>
    <row r="315" spans="6:8">
      <c r="F315" s="17"/>
      <c r="G315" s="17"/>
      <c r="H315" s="17"/>
    </row>
    <row r="316" spans="6:8">
      <c r="F316" s="17"/>
      <c r="G316" s="17"/>
      <c r="H316" s="17"/>
    </row>
    <row r="317" spans="6:8">
      <c r="F317" s="17"/>
      <c r="G317" s="17"/>
      <c r="H317" s="17"/>
    </row>
    <row r="318" spans="6:8">
      <c r="F318" s="17"/>
      <c r="G318" s="17"/>
      <c r="H318" s="17"/>
    </row>
    <row r="319" spans="6:8">
      <c r="F319" s="17"/>
      <c r="G319" s="17"/>
      <c r="H319" s="17"/>
    </row>
    <row r="320" spans="6:8">
      <c r="F320" s="17"/>
      <c r="G320" s="17"/>
      <c r="H320" s="17"/>
    </row>
    <row r="321" spans="6:8">
      <c r="F321" s="17"/>
      <c r="G321" s="17"/>
      <c r="H321" s="17"/>
    </row>
    <row r="322" spans="6:8">
      <c r="F322" s="17"/>
      <c r="G322" s="17"/>
      <c r="H322" s="17"/>
    </row>
    <row r="323" spans="6:8">
      <c r="F323" s="17"/>
      <c r="G323" s="17"/>
      <c r="H323" s="17"/>
    </row>
    <row r="324" spans="6:8">
      <c r="F324" s="17"/>
      <c r="G324" s="17"/>
      <c r="H324" s="17"/>
    </row>
    <row r="325" spans="6:8">
      <c r="F325" s="17"/>
      <c r="G325" s="17"/>
      <c r="H325" s="17"/>
    </row>
    <row r="326" spans="6:8">
      <c r="F326" s="17"/>
      <c r="G326" s="17"/>
      <c r="H326" s="17"/>
    </row>
    <row r="327" spans="6:8">
      <c r="F327" s="17"/>
      <c r="G327" s="17"/>
      <c r="H327" s="17"/>
    </row>
    <row r="328" spans="6:8">
      <c r="F328" s="17"/>
      <c r="G328" s="17"/>
      <c r="H328" s="17"/>
    </row>
    <row r="329" spans="6:8">
      <c r="F329" s="17"/>
      <c r="G329" s="17"/>
      <c r="H329" s="17"/>
    </row>
    <row r="330" spans="6:8">
      <c r="F330" s="17"/>
      <c r="G330" s="17"/>
      <c r="H330" s="17"/>
    </row>
    <row r="331" spans="6:8">
      <c r="F331" s="17"/>
      <c r="G331" s="17"/>
      <c r="H331" s="17"/>
    </row>
    <row r="332" spans="6:8">
      <c r="F332" s="17"/>
      <c r="G332" s="17"/>
      <c r="H332" s="17"/>
    </row>
    <row r="333" spans="6:8">
      <c r="F333" s="17"/>
      <c r="G333" s="17"/>
      <c r="H333" s="17"/>
    </row>
    <row r="334" spans="6:8">
      <c r="F334" s="17"/>
      <c r="G334" s="17"/>
      <c r="H334" s="17"/>
    </row>
    <row r="335" spans="6:8">
      <c r="F335" s="17"/>
      <c r="G335" s="17"/>
      <c r="H335" s="17"/>
    </row>
    <row r="336" spans="6:8">
      <c r="F336" s="17"/>
      <c r="G336" s="17"/>
      <c r="H336" s="17"/>
    </row>
    <row r="337" spans="6:8">
      <c r="F337" s="17"/>
      <c r="G337" s="17"/>
      <c r="H337" s="17"/>
    </row>
    <row r="338" spans="6:8">
      <c r="F338" s="17"/>
      <c r="G338" s="17"/>
      <c r="H338" s="17"/>
    </row>
    <row r="339" spans="6:8">
      <c r="F339" s="17"/>
      <c r="G339" s="17"/>
      <c r="H339" s="17"/>
    </row>
    <row r="340" spans="6:8">
      <c r="F340" s="17"/>
      <c r="G340" s="17"/>
      <c r="H340" s="17"/>
    </row>
    <row r="341" spans="6:8">
      <c r="F341" s="17"/>
      <c r="G341" s="17"/>
      <c r="H341" s="17"/>
    </row>
    <row r="342" spans="6:8">
      <c r="F342" s="17"/>
      <c r="G342" s="17"/>
      <c r="H342" s="17"/>
    </row>
    <row r="343" spans="6:8">
      <c r="F343" s="17"/>
      <c r="G343" s="17"/>
      <c r="H343" s="17"/>
    </row>
    <row r="344" spans="6:8">
      <c r="F344" s="17"/>
      <c r="G344" s="17"/>
      <c r="H344" s="17"/>
    </row>
    <row r="345" spans="6:8">
      <c r="F345" s="17"/>
      <c r="G345" s="17"/>
      <c r="H345" s="17"/>
    </row>
    <row r="346" spans="6:8">
      <c r="F346" s="17"/>
      <c r="G346" s="17"/>
      <c r="H346" s="17"/>
    </row>
    <row r="347" spans="6:8">
      <c r="F347" s="17"/>
      <c r="G347" s="17"/>
      <c r="H347" s="17"/>
    </row>
    <row r="348" spans="6:8">
      <c r="F348" s="17"/>
      <c r="G348" s="17"/>
      <c r="H348" s="17"/>
    </row>
    <row r="349" spans="6:8">
      <c r="F349" s="17"/>
      <c r="G349" s="17"/>
      <c r="H349" s="17"/>
    </row>
    <row r="350" spans="6:8">
      <c r="F350" s="17"/>
      <c r="G350" s="17"/>
      <c r="H350" s="17"/>
    </row>
    <row r="351" spans="6:8">
      <c r="F351" s="17"/>
      <c r="G351" s="17"/>
      <c r="H351" s="17"/>
    </row>
    <row r="352" spans="6:8">
      <c r="F352" s="17"/>
      <c r="G352" s="17"/>
      <c r="H352" s="17"/>
    </row>
    <row r="353" spans="6:8">
      <c r="F353" s="17"/>
      <c r="G353" s="17"/>
      <c r="H353" s="17"/>
    </row>
    <row r="354" spans="6:8">
      <c r="F354" s="17"/>
      <c r="G354" s="17"/>
      <c r="H354" s="17"/>
    </row>
    <row r="355" spans="6:8">
      <c r="F355" s="17"/>
      <c r="G355" s="17"/>
      <c r="H355" s="17"/>
    </row>
    <row r="356" spans="6:8">
      <c r="F356" s="17"/>
      <c r="G356" s="17"/>
      <c r="H356" s="17"/>
    </row>
    <row r="357" spans="6:8">
      <c r="F357" s="17"/>
      <c r="G357" s="17"/>
      <c r="H357" s="17"/>
    </row>
    <row r="358" spans="6:8">
      <c r="F358" s="17"/>
      <c r="G358" s="17"/>
      <c r="H358" s="17"/>
    </row>
    <row r="359" spans="6:8">
      <c r="F359" s="17"/>
      <c r="G359" s="17"/>
      <c r="H359" s="17"/>
    </row>
    <row r="360" spans="6:8">
      <c r="F360" s="17"/>
      <c r="G360" s="17"/>
      <c r="H360" s="17"/>
    </row>
    <row r="361" spans="6:8">
      <c r="F361" s="17"/>
      <c r="G361" s="17"/>
      <c r="H361" s="17"/>
    </row>
    <row r="362" spans="6:8">
      <c r="F362" s="17"/>
      <c r="G362" s="17"/>
      <c r="H362" s="17"/>
    </row>
    <row r="363" spans="6:8">
      <c r="F363" s="17"/>
      <c r="G363" s="17"/>
      <c r="H363" s="17"/>
    </row>
    <row r="364" spans="6:8">
      <c r="F364" s="17"/>
      <c r="G364" s="17"/>
      <c r="H364" s="17"/>
    </row>
    <row r="365" spans="6:8">
      <c r="F365" s="17"/>
      <c r="G365" s="17"/>
      <c r="H365" s="17"/>
    </row>
    <row r="366" spans="6:8">
      <c r="F366" s="17"/>
      <c r="G366" s="17"/>
      <c r="H366" s="17"/>
    </row>
    <row r="367" spans="6:8">
      <c r="F367" s="17"/>
      <c r="G367" s="17"/>
      <c r="H367" s="17"/>
    </row>
    <row r="368" spans="6:8">
      <c r="F368" s="17"/>
      <c r="G368" s="17"/>
      <c r="H368" s="17"/>
    </row>
    <row r="369" spans="6:8">
      <c r="F369" s="17"/>
      <c r="G369" s="17"/>
      <c r="H369" s="17"/>
    </row>
    <row r="370" spans="6:8">
      <c r="F370" s="17"/>
      <c r="G370" s="17"/>
      <c r="H370" s="17"/>
    </row>
    <row r="371" spans="6:8">
      <c r="F371" s="17"/>
      <c r="G371" s="17"/>
      <c r="H371" s="17"/>
    </row>
    <row r="372" spans="6:8">
      <c r="F372" s="17"/>
      <c r="G372" s="17"/>
      <c r="H372" s="17"/>
    </row>
    <row r="373" spans="6:8">
      <c r="F373" s="17"/>
      <c r="G373" s="17"/>
      <c r="H373" s="17"/>
    </row>
    <row r="374" spans="6:8">
      <c r="F374" s="17"/>
      <c r="G374" s="17"/>
      <c r="H374" s="17"/>
    </row>
    <row r="375" spans="6:8">
      <c r="F375" s="17"/>
      <c r="G375" s="17"/>
      <c r="H375" s="17"/>
    </row>
    <row r="376" spans="6:8">
      <c r="F376" s="17"/>
      <c r="G376" s="17"/>
      <c r="H376" s="17"/>
    </row>
    <row r="377" spans="6:8">
      <c r="F377" s="17"/>
      <c r="G377" s="17"/>
      <c r="H377" s="17"/>
    </row>
    <row r="378" spans="6:8">
      <c r="F378" s="17"/>
      <c r="G378" s="17"/>
      <c r="H378" s="17"/>
    </row>
    <row r="379" spans="6:8">
      <c r="F379" s="17"/>
      <c r="G379" s="17"/>
      <c r="H379" s="17"/>
    </row>
    <row r="380" spans="6:8">
      <c r="F380" s="17"/>
      <c r="G380" s="17"/>
      <c r="H380" s="17"/>
    </row>
    <row r="381" spans="6:8">
      <c r="F381" s="17"/>
      <c r="G381" s="17"/>
      <c r="H381" s="17"/>
    </row>
    <row r="382" spans="6:8">
      <c r="F382" s="17"/>
      <c r="G382" s="17"/>
      <c r="H382" s="17"/>
    </row>
    <row r="383" spans="6:8">
      <c r="F383" s="17"/>
      <c r="G383" s="17"/>
      <c r="H383" s="17"/>
    </row>
    <row r="384" spans="6:8">
      <c r="F384" s="17"/>
      <c r="G384" s="17"/>
      <c r="H384" s="17"/>
    </row>
    <row r="385" spans="6:8">
      <c r="F385" s="17"/>
      <c r="G385" s="17"/>
      <c r="H385" s="17"/>
    </row>
    <row r="386" spans="6:8">
      <c r="F386" s="17"/>
      <c r="G386" s="17"/>
      <c r="H386" s="17"/>
    </row>
    <row r="387" spans="6:8">
      <c r="F387" s="17"/>
      <c r="G387" s="17"/>
      <c r="H387" s="17"/>
    </row>
    <row r="388" spans="6:8">
      <c r="F388" s="17"/>
      <c r="G388" s="17"/>
      <c r="H388" s="17"/>
    </row>
    <row r="389" spans="6:8">
      <c r="F389" s="17"/>
      <c r="G389" s="17"/>
      <c r="H389" s="17"/>
    </row>
    <row r="390" spans="6:8">
      <c r="F390" s="17"/>
      <c r="G390" s="17"/>
      <c r="H390" s="17"/>
    </row>
    <row r="391" spans="6:8">
      <c r="F391" s="17"/>
      <c r="G391" s="17"/>
      <c r="H391" s="17"/>
    </row>
    <row r="392" spans="6:8">
      <c r="F392" s="17"/>
      <c r="G392" s="17"/>
      <c r="H392" s="17"/>
    </row>
    <row r="393" spans="6:8">
      <c r="F393" s="17"/>
      <c r="G393" s="17"/>
      <c r="H393" s="17"/>
    </row>
    <row r="394" spans="6:8">
      <c r="F394" s="17"/>
      <c r="G394" s="17"/>
      <c r="H394" s="17"/>
    </row>
    <row r="395" spans="6:8">
      <c r="F395" s="17"/>
      <c r="G395" s="17"/>
      <c r="H395" s="17"/>
    </row>
    <row r="396" spans="6:8">
      <c r="F396" s="17"/>
      <c r="G396" s="17"/>
      <c r="H396" s="17"/>
    </row>
    <row r="397" spans="6:8">
      <c r="F397" s="17"/>
      <c r="G397" s="17"/>
      <c r="H397" s="17"/>
    </row>
    <row r="398" spans="6:8">
      <c r="F398" s="17"/>
      <c r="G398" s="17"/>
      <c r="H398" s="17"/>
    </row>
    <row r="399" spans="6:8">
      <c r="F399" s="17"/>
      <c r="G399" s="17"/>
      <c r="H399" s="17"/>
    </row>
    <row r="400" spans="6:8">
      <c r="F400" s="17"/>
      <c r="G400" s="17"/>
      <c r="H400" s="17"/>
    </row>
    <row r="401" spans="6:8">
      <c r="F401" s="17"/>
      <c r="G401" s="17"/>
      <c r="H401" s="17"/>
    </row>
    <row r="402" spans="6:8">
      <c r="F402" s="17"/>
      <c r="G402" s="17"/>
      <c r="H402" s="17"/>
    </row>
    <row r="403" spans="6:8">
      <c r="F403" s="17"/>
      <c r="G403" s="17"/>
      <c r="H403" s="17"/>
    </row>
    <row r="404" spans="6:8">
      <c r="F404" s="17"/>
      <c r="G404" s="17"/>
      <c r="H404" s="17"/>
    </row>
    <row r="405" spans="6:8">
      <c r="F405" s="17"/>
      <c r="G405" s="17"/>
      <c r="H405" s="17"/>
    </row>
    <row r="406" spans="6:8">
      <c r="F406" s="17"/>
      <c r="G406" s="17"/>
      <c r="H406" s="17"/>
    </row>
    <row r="407" spans="6:8">
      <c r="F407" s="17"/>
      <c r="G407" s="17"/>
      <c r="H407" s="17"/>
    </row>
    <row r="408" spans="6:8">
      <c r="F408" s="17"/>
      <c r="G408" s="17"/>
      <c r="H408" s="17"/>
    </row>
    <row r="409" spans="6:8">
      <c r="F409" s="17"/>
      <c r="G409" s="17"/>
      <c r="H409" s="17"/>
    </row>
    <row r="410" spans="6:8">
      <c r="F410" s="17"/>
      <c r="G410" s="17"/>
      <c r="H410" s="17"/>
    </row>
    <row r="411" spans="6:8">
      <c r="F411" s="17"/>
      <c r="G411" s="17"/>
      <c r="H411" s="17"/>
    </row>
    <row r="412" spans="6:8">
      <c r="F412" s="17"/>
      <c r="G412" s="17"/>
      <c r="H412" s="17"/>
    </row>
    <row r="413" spans="6:8">
      <c r="F413" s="17"/>
      <c r="G413" s="17"/>
      <c r="H413" s="17"/>
    </row>
    <row r="414" spans="6:8">
      <c r="F414" s="17"/>
      <c r="G414" s="17"/>
      <c r="H414" s="17"/>
    </row>
    <row r="415" spans="6:8">
      <c r="F415" s="17"/>
      <c r="G415" s="17"/>
      <c r="H415" s="17"/>
    </row>
    <row r="416" spans="6:8">
      <c r="F416" s="17"/>
      <c r="G416" s="17"/>
      <c r="H416" s="17"/>
    </row>
    <row r="417" spans="6:8">
      <c r="F417" s="17"/>
      <c r="G417" s="17"/>
      <c r="H417" s="17"/>
    </row>
    <row r="418" spans="6:8">
      <c r="F418" s="17"/>
      <c r="G418" s="17"/>
      <c r="H418" s="17"/>
    </row>
    <row r="419" spans="6:8">
      <c r="F419" s="17"/>
      <c r="G419" s="17"/>
      <c r="H419" s="17"/>
    </row>
    <row r="420" spans="6:8">
      <c r="F420" s="17"/>
      <c r="G420" s="17"/>
      <c r="H420" s="17"/>
    </row>
    <row r="421" spans="6:8">
      <c r="F421" s="17"/>
      <c r="G421" s="17"/>
      <c r="H421" s="17"/>
    </row>
    <row r="422" spans="6:8">
      <c r="F422" s="17"/>
      <c r="G422" s="17"/>
      <c r="H422" s="17"/>
    </row>
    <row r="423" spans="6:8">
      <c r="F423" s="17"/>
      <c r="G423" s="17"/>
      <c r="H423" s="17"/>
    </row>
    <row r="424" spans="6:8">
      <c r="F424" s="17"/>
      <c r="G424" s="17"/>
      <c r="H424" s="17"/>
    </row>
    <row r="425" spans="6:8">
      <c r="F425" s="17"/>
      <c r="G425" s="17"/>
      <c r="H425" s="17"/>
    </row>
    <row r="426" spans="6:8">
      <c r="F426" s="17"/>
      <c r="G426" s="17"/>
      <c r="H426" s="17"/>
    </row>
    <row r="427" spans="6:8">
      <c r="F427" s="17"/>
      <c r="G427" s="17"/>
      <c r="H427" s="17"/>
    </row>
    <row r="428" spans="6:8">
      <c r="F428" s="17"/>
      <c r="G428" s="17"/>
      <c r="H428" s="17"/>
    </row>
    <row r="429" spans="6:8">
      <c r="F429" s="17"/>
      <c r="G429" s="17"/>
      <c r="H429" s="17"/>
    </row>
    <row r="430" spans="6:8">
      <c r="F430" s="17"/>
      <c r="G430" s="17"/>
      <c r="H430" s="17"/>
    </row>
    <row r="431" spans="6:8">
      <c r="F431" s="17"/>
      <c r="G431" s="17"/>
      <c r="H431" s="17"/>
    </row>
    <row r="432" spans="6:8">
      <c r="F432" s="17"/>
      <c r="G432" s="17"/>
      <c r="H432" s="17"/>
    </row>
    <row r="433" spans="6:8">
      <c r="F433" s="17"/>
      <c r="G433" s="17"/>
      <c r="H433" s="17"/>
    </row>
    <row r="434" spans="6:8">
      <c r="F434" s="17"/>
      <c r="G434" s="17"/>
      <c r="H434" s="17"/>
    </row>
    <row r="435" spans="6:8">
      <c r="F435" s="17"/>
      <c r="G435" s="17"/>
      <c r="H435" s="17"/>
    </row>
    <row r="436" spans="6:8">
      <c r="F436" s="17"/>
      <c r="G436" s="17"/>
      <c r="H436" s="17"/>
    </row>
    <row r="437" spans="6:8">
      <c r="F437" s="17"/>
      <c r="G437" s="17"/>
      <c r="H437" s="17"/>
    </row>
    <row r="438" spans="6:8">
      <c r="F438" s="17"/>
      <c r="G438" s="17"/>
      <c r="H438" s="17"/>
    </row>
    <row r="439" spans="6:8">
      <c r="F439" s="17"/>
      <c r="G439" s="17"/>
      <c r="H439" s="17"/>
    </row>
    <row r="440" spans="6:8">
      <c r="F440" s="17"/>
      <c r="G440" s="17"/>
      <c r="H440" s="17"/>
    </row>
    <row r="441" spans="6:8">
      <c r="F441" s="17"/>
      <c r="G441" s="17"/>
      <c r="H441" s="17"/>
    </row>
    <row r="442" spans="6:8">
      <c r="F442" s="17"/>
      <c r="G442" s="17"/>
      <c r="H442" s="17"/>
    </row>
    <row r="443" spans="6:8">
      <c r="F443" s="17"/>
      <c r="G443" s="17"/>
      <c r="H443" s="17"/>
    </row>
    <row r="444" spans="6:8">
      <c r="F444" s="17"/>
      <c r="G444" s="17"/>
      <c r="H444" s="17"/>
    </row>
    <row r="445" spans="6:8">
      <c r="F445" s="17"/>
      <c r="G445" s="17"/>
      <c r="H445" s="17"/>
    </row>
    <row r="446" spans="6:8">
      <c r="F446" s="17"/>
      <c r="G446" s="17"/>
      <c r="H446" s="17"/>
    </row>
    <row r="447" spans="6:8">
      <c r="F447" s="17"/>
      <c r="G447" s="17"/>
      <c r="H447" s="17"/>
    </row>
    <row r="448" spans="6:8">
      <c r="F448" s="17"/>
      <c r="G448" s="17"/>
      <c r="H448" s="17"/>
    </row>
    <row r="449" spans="6:8">
      <c r="F449" s="17"/>
      <c r="G449" s="17"/>
      <c r="H449" s="17"/>
    </row>
    <row r="450" spans="6:8">
      <c r="F450" s="17"/>
      <c r="G450" s="17"/>
      <c r="H450" s="17"/>
    </row>
    <row r="451" spans="6:8">
      <c r="F451" s="17"/>
      <c r="G451" s="17"/>
      <c r="H451" s="17"/>
    </row>
    <row r="452" spans="6:8">
      <c r="F452" s="17"/>
      <c r="G452" s="17"/>
      <c r="H452" s="17"/>
    </row>
    <row r="453" spans="6:8">
      <c r="F453" s="17"/>
      <c r="G453" s="17"/>
      <c r="H453" s="17"/>
    </row>
    <row r="454" spans="6:8">
      <c r="F454" s="17"/>
      <c r="G454" s="17"/>
      <c r="H454" s="17"/>
    </row>
    <row r="455" spans="6:8">
      <c r="F455" s="17"/>
      <c r="G455" s="17"/>
      <c r="H455" s="17"/>
    </row>
    <row r="456" spans="6:8">
      <c r="F456" s="17"/>
      <c r="G456" s="17"/>
      <c r="H456" s="17"/>
    </row>
    <row r="457" spans="6:8">
      <c r="F457" s="17"/>
      <c r="G457" s="17"/>
      <c r="H457" s="17"/>
    </row>
    <row r="458" spans="6:8">
      <c r="F458" s="17"/>
      <c r="G458" s="17"/>
      <c r="H458" s="17"/>
    </row>
    <row r="459" spans="6:8">
      <c r="F459" s="17"/>
      <c r="G459" s="17"/>
      <c r="H459" s="17"/>
    </row>
    <row r="460" spans="6:8">
      <c r="F460" s="17"/>
      <c r="G460" s="17"/>
      <c r="H460" s="17"/>
    </row>
    <row r="461" spans="6:8">
      <c r="F461" s="17"/>
      <c r="G461" s="17"/>
      <c r="H461" s="17"/>
    </row>
    <row r="462" spans="6:8">
      <c r="F462" s="17"/>
      <c r="G462" s="17"/>
      <c r="H462" s="17"/>
    </row>
    <row r="463" spans="6:8">
      <c r="F463" s="17"/>
      <c r="G463" s="17"/>
      <c r="H463" s="17"/>
    </row>
    <row r="464" spans="6:8">
      <c r="F464" s="17"/>
      <c r="G464" s="17"/>
      <c r="H464" s="17"/>
    </row>
    <row r="465" spans="6:8">
      <c r="F465" s="17"/>
      <c r="G465" s="17"/>
      <c r="H465" s="17"/>
    </row>
    <row r="466" spans="6:8">
      <c r="F466" s="17"/>
      <c r="G466" s="17"/>
      <c r="H466" s="17"/>
    </row>
    <row r="467" spans="6:8">
      <c r="F467" s="17"/>
      <c r="G467" s="17"/>
      <c r="H467" s="17"/>
    </row>
    <row r="468" spans="6:8">
      <c r="F468" s="17"/>
      <c r="G468" s="17"/>
      <c r="H468" s="17"/>
    </row>
    <row r="469" spans="6:8">
      <c r="F469" s="17"/>
      <c r="G469" s="17"/>
      <c r="H469" s="17"/>
    </row>
    <row r="470" spans="6:8">
      <c r="F470" s="17"/>
      <c r="G470" s="17"/>
      <c r="H470" s="17"/>
    </row>
    <row r="471" spans="6:8">
      <c r="F471" s="17"/>
      <c r="G471" s="17"/>
      <c r="H471" s="17"/>
    </row>
    <row r="472" spans="6:8">
      <c r="F472" s="17"/>
      <c r="G472" s="17"/>
      <c r="H472" s="17"/>
    </row>
    <row r="473" spans="6:8">
      <c r="F473" s="17"/>
      <c r="G473" s="17"/>
      <c r="H473" s="17"/>
    </row>
    <row r="474" spans="6:8">
      <c r="F474" s="17"/>
      <c r="G474" s="17"/>
      <c r="H474" s="17"/>
    </row>
    <row r="475" spans="6:8">
      <c r="F475" s="17"/>
      <c r="G475" s="17"/>
      <c r="H475" s="17"/>
    </row>
    <row r="476" spans="6:8">
      <c r="F476" s="17"/>
      <c r="G476" s="17"/>
      <c r="H476" s="17"/>
    </row>
    <row r="477" spans="6:8">
      <c r="F477" s="17"/>
      <c r="G477" s="17"/>
      <c r="H477" s="17"/>
    </row>
    <row r="478" spans="6:8">
      <c r="F478" s="17"/>
      <c r="G478" s="17"/>
      <c r="H478" s="17"/>
    </row>
    <row r="479" spans="6:8">
      <c r="F479" s="17"/>
      <c r="G479" s="17"/>
      <c r="H479" s="17"/>
    </row>
    <row r="480" spans="6:8">
      <c r="F480" s="17"/>
      <c r="G480" s="17"/>
      <c r="H480" s="17"/>
    </row>
    <row r="481" spans="6:8">
      <c r="F481" s="17"/>
      <c r="G481" s="17"/>
      <c r="H481" s="17"/>
    </row>
    <row r="482" spans="6:8">
      <c r="F482" s="17"/>
      <c r="G482" s="17"/>
      <c r="H482" s="17"/>
    </row>
    <row r="483" spans="6:8">
      <c r="F483" s="17"/>
      <c r="G483" s="17"/>
      <c r="H483" s="17"/>
    </row>
    <row r="484" spans="6:8">
      <c r="F484" s="17"/>
      <c r="G484" s="17"/>
      <c r="H484" s="17"/>
    </row>
    <row r="485" spans="6:8">
      <c r="F485" s="17"/>
      <c r="G485" s="17"/>
      <c r="H485" s="17"/>
    </row>
    <row r="486" spans="6:8">
      <c r="F486" s="17"/>
      <c r="G486" s="17"/>
      <c r="H486" s="17"/>
    </row>
    <row r="487" spans="6:8">
      <c r="F487" s="17"/>
      <c r="G487" s="17"/>
      <c r="H487" s="17"/>
    </row>
    <row r="488" spans="6:8">
      <c r="F488" s="17"/>
      <c r="G488" s="17"/>
      <c r="H488" s="17"/>
    </row>
    <row r="489" spans="6:8">
      <c r="F489" s="17"/>
      <c r="G489" s="17"/>
      <c r="H489" s="17"/>
    </row>
    <row r="490" spans="6:8">
      <c r="F490" s="17"/>
      <c r="G490" s="17"/>
      <c r="H490" s="17"/>
    </row>
    <row r="491" spans="6:8">
      <c r="F491" s="17"/>
      <c r="G491" s="17"/>
      <c r="H491" s="17"/>
    </row>
    <row r="492" spans="6:8">
      <c r="F492" s="17"/>
      <c r="G492" s="17"/>
      <c r="H492" s="17"/>
    </row>
    <row r="493" spans="6:8">
      <c r="F493" s="17"/>
      <c r="G493" s="17"/>
      <c r="H493" s="17"/>
    </row>
    <row r="494" spans="6:8">
      <c r="F494" s="17"/>
      <c r="G494" s="17"/>
      <c r="H494" s="17"/>
    </row>
    <row r="495" spans="6:8">
      <c r="F495" s="17"/>
      <c r="G495" s="17"/>
      <c r="H495" s="17"/>
    </row>
    <row r="496" spans="6:8">
      <c r="F496" s="17"/>
      <c r="G496" s="17"/>
      <c r="H496" s="17"/>
    </row>
    <row r="497" spans="6:8">
      <c r="F497" s="17"/>
      <c r="G497" s="17"/>
      <c r="H497" s="17"/>
    </row>
    <row r="498" spans="6:8">
      <c r="F498" s="17"/>
      <c r="G498" s="17"/>
      <c r="H498" s="17"/>
    </row>
    <row r="499" spans="6:8">
      <c r="F499" s="17"/>
      <c r="G499" s="17"/>
      <c r="H499" s="17"/>
    </row>
    <row r="500" spans="6:8">
      <c r="F500" s="17"/>
      <c r="G500" s="17"/>
      <c r="H500" s="17"/>
    </row>
    <row r="501" spans="6:8">
      <c r="F501" s="17"/>
      <c r="G501" s="17"/>
      <c r="H501" s="17"/>
    </row>
    <row r="502" spans="6:8">
      <c r="F502" s="17"/>
      <c r="G502" s="17"/>
      <c r="H502" s="17"/>
    </row>
    <row r="503" spans="6:8">
      <c r="F503" s="17"/>
      <c r="G503" s="17"/>
      <c r="H503" s="17"/>
    </row>
    <row r="504" spans="6:8">
      <c r="F504" s="17"/>
      <c r="G504" s="17"/>
      <c r="H504" s="17"/>
    </row>
    <row r="505" spans="6:8">
      <c r="F505" s="17"/>
      <c r="G505" s="17"/>
      <c r="H505" s="17"/>
    </row>
    <row r="506" spans="6:8">
      <c r="F506" s="17"/>
      <c r="G506" s="17"/>
      <c r="H506" s="17"/>
    </row>
    <row r="507" spans="6:8">
      <c r="F507" s="17"/>
      <c r="G507" s="17"/>
      <c r="H507" s="17"/>
    </row>
    <row r="508" spans="6:8">
      <c r="F508" s="17"/>
      <c r="G508" s="17"/>
      <c r="H508" s="17"/>
    </row>
    <row r="509" spans="6:8">
      <c r="F509" s="17"/>
      <c r="G509" s="17"/>
      <c r="H509" s="17"/>
    </row>
    <row r="510" spans="6:8">
      <c r="F510" s="17"/>
      <c r="G510" s="17"/>
      <c r="H510" s="17"/>
    </row>
    <row r="511" spans="6:8">
      <c r="F511" s="17"/>
      <c r="G511" s="17"/>
      <c r="H511" s="17"/>
    </row>
    <row r="512" spans="6:8">
      <c r="F512" s="17"/>
      <c r="G512" s="17"/>
      <c r="H512" s="17"/>
    </row>
    <row r="513" spans="6:8">
      <c r="F513" s="17"/>
      <c r="G513" s="17"/>
      <c r="H513" s="17"/>
    </row>
    <row r="514" spans="6:8">
      <c r="F514" s="17"/>
      <c r="G514" s="17"/>
      <c r="H514" s="17"/>
    </row>
    <row r="515" spans="6:8">
      <c r="F515" s="17"/>
      <c r="G515" s="17"/>
      <c r="H515" s="17"/>
    </row>
    <row r="516" spans="6:8">
      <c r="F516" s="17"/>
      <c r="G516" s="17"/>
      <c r="H516" s="17"/>
    </row>
    <row r="517" spans="6:8">
      <c r="F517" s="17"/>
      <c r="G517" s="17"/>
      <c r="H517" s="17"/>
    </row>
    <row r="518" spans="6:8">
      <c r="F518" s="17"/>
      <c r="G518" s="17"/>
      <c r="H518" s="17"/>
    </row>
    <row r="519" spans="6:8">
      <c r="F519" s="17"/>
      <c r="G519" s="17"/>
      <c r="H519" s="17"/>
    </row>
    <row r="520" spans="6:8">
      <c r="F520" s="17"/>
      <c r="G520" s="17"/>
      <c r="H520" s="17"/>
    </row>
    <row r="521" spans="6:8">
      <c r="F521" s="17"/>
      <c r="G521" s="17"/>
      <c r="H521" s="17"/>
    </row>
    <row r="522" spans="6:8">
      <c r="F522" s="17"/>
      <c r="G522" s="17"/>
      <c r="H522" s="17"/>
    </row>
    <row r="523" spans="6:8">
      <c r="F523" s="17"/>
      <c r="G523" s="17"/>
      <c r="H523" s="17"/>
    </row>
    <row r="524" spans="6:8">
      <c r="F524" s="17"/>
      <c r="G524" s="17"/>
      <c r="H524" s="17"/>
    </row>
    <row r="525" spans="6:8">
      <c r="F525" s="17"/>
      <c r="G525" s="17"/>
      <c r="H525" s="17"/>
    </row>
    <row r="526" spans="6:8">
      <c r="F526" s="17"/>
      <c r="G526" s="17"/>
      <c r="H526" s="17"/>
    </row>
    <row r="527" spans="6:8">
      <c r="F527" s="17"/>
      <c r="G527" s="17"/>
      <c r="H527" s="17"/>
    </row>
    <row r="528" spans="6:8">
      <c r="F528" s="17"/>
      <c r="G528" s="17"/>
      <c r="H528" s="17"/>
    </row>
    <row r="529" spans="6:8">
      <c r="F529" s="17"/>
      <c r="G529" s="17"/>
      <c r="H529" s="17"/>
    </row>
    <row r="530" spans="6:8">
      <c r="F530" s="17"/>
      <c r="G530" s="17"/>
      <c r="H530" s="17"/>
    </row>
    <row r="531" spans="6:8">
      <c r="F531" s="17"/>
      <c r="G531" s="17"/>
      <c r="H531" s="17"/>
    </row>
    <row r="532" spans="6:8">
      <c r="F532" s="17"/>
      <c r="G532" s="17"/>
      <c r="H532" s="17"/>
    </row>
    <row r="533" spans="6:8">
      <c r="F533" s="17"/>
      <c r="G533" s="17"/>
      <c r="H533" s="17"/>
    </row>
    <row r="534" spans="6:8">
      <c r="F534" s="17"/>
      <c r="G534" s="17"/>
      <c r="H534" s="17"/>
    </row>
    <row r="535" spans="6:8">
      <c r="F535" s="17"/>
      <c r="G535" s="17"/>
      <c r="H535" s="17"/>
    </row>
    <row r="536" spans="6:8">
      <c r="F536" s="17"/>
      <c r="G536" s="17"/>
      <c r="H536" s="17"/>
    </row>
    <row r="537" spans="6:8">
      <c r="F537" s="17"/>
      <c r="G537" s="17"/>
      <c r="H537" s="17"/>
    </row>
    <row r="538" spans="6:8">
      <c r="F538" s="17"/>
      <c r="G538" s="17"/>
      <c r="H538" s="17"/>
    </row>
    <row r="539" spans="6:8">
      <c r="F539" s="17"/>
      <c r="G539" s="17"/>
      <c r="H539" s="17"/>
    </row>
    <row r="540" spans="6:8">
      <c r="F540" s="17"/>
      <c r="G540" s="17"/>
      <c r="H540" s="17"/>
    </row>
    <row r="541" spans="6:8">
      <c r="F541" s="17"/>
      <c r="G541" s="17"/>
      <c r="H541" s="17"/>
    </row>
    <row r="542" spans="6:8">
      <c r="F542" s="17"/>
      <c r="G542" s="17"/>
      <c r="H542" s="17"/>
    </row>
    <row r="543" spans="6:8">
      <c r="F543" s="17"/>
      <c r="G543" s="17"/>
      <c r="H543" s="17"/>
    </row>
    <row r="544" spans="6:8">
      <c r="F544" s="17"/>
      <c r="G544" s="17"/>
      <c r="H544" s="17"/>
    </row>
    <row r="545" spans="6:8">
      <c r="F545" s="17"/>
      <c r="G545" s="17"/>
      <c r="H545" s="17"/>
    </row>
    <row r="546" spans="6:8">
      <c r="F546" s="17"/>
      <c r="G546" s="17"/>
      <c r="H546" s="17"/>
    </row>
    <row r="547" spans="6:8">
      <c r="F547" s="17"/>
      <c r="G547" s="17"/>
      <c r="H547" s="17"/>
    </row>
    <row r="548" spans="6:8">
      <c r="F548" s="17"/>
      <c r="G548" s="17"/>
      <c r="H548" s="17"/>
    </row>
    <row r="549" spans="6:8">
      <c r="F549" s="17"/>
      <c r="G549" s="17"/>
      <c r="H549" s="17"/>
    </row>
    <row r="550" spans="6:8">
      <c r="F550" s="17"/>
      <c r="G550" s="17"/>
      <c r="H550" s="17"/>
    </row>
    <row r="551" spans="6:8">
      <c r="F551" s="17"/>
      <c r="G551" s="17"/>
      <c r="H551" s="17"/>
    </row>
    <row r="552" spans="6:8">
      <c r="F552" s="17"/>
      <c r="G552" s="17"/>
      <c r="H552" s="17"/>
    </row>
    <row r="553" spans="6:8">
      <c r="F553" s="17"/>
      <c r="G553" s="17"/>
      <c r="H553" s="17"/>
    </row>
    <row r="554" spans="6:8">
      <c r="F554" s="17"/>
      <c r="G554" s="17"/>
      <c r="H554" s="17"/>
    </row>
    <row r="555" spans="6:8">
      <c r="F555" s="17"/>
      <c r="G555" s="17"/>
      <c r="H555" s="17"/>
    </row>
    <row r="556" spans="6:8">
      <c r="F556" s="17"/>
      <c r="G556" s="17"/>
      <c r="H556" s="17"/>
    </row>
    <row r="557" spans="6:8">
      <c r="F557" s="17"/>
      <c r="G557" s="17"/>
      <c r="H557" s="17"/>
    </row>
    <row r="558" spans="6:8">
      <c r="F558" s="17"/>
      <c r="G558" s="17"/>
      <c r="H558" s="17"/>
    </row>
    <row r="559" spans="6:8">
      <c r="F559" s="17"/>
      <c r="G559" s="17"/>
      <c r="H559" s="17"/>
    </row>
    <row r="560" spans="6:8">
      <c r="F560" s="17"/>
      <c r="G560" s="17"/>
      <c r="H560" s="17"/>
    </row>
    <row r="561" spans="6:8">
      <c r="F561" s="17"/>
      <c r="G561" s="17"/>
      <c r="H561" s="17"/>
    </row>
    <row r="562" spans="6:8">
      <c r="F562" s="17"/>
      <c r="G562" s="17"/>
      <c r="H562" s="17"/>
    </row>
    <row r="563" spans="6:8">
      <c r="F563" s="17"/>
      <c r="G563" s="17"/>
      <c r="H563" s="17"/>
    </row>
    <row r="564" spans="6:8">
      <c r="F564" s="17"/>
      <c r="G564" s="17"/>
      <c r="H564" s="17"/>
    </row>
    <row r="565" spans="6:8">
      <c r="F565" s="17"/>
      <c r="G565" s="17"/>
      <c r="H565" s="17"/>
    </row>
    <row r="566" spans="6:8">
      <c r="F566" s="17"/>
      <c r="G566" s="17"/>
      <c r="H566" s="17"/>
    </row>
    <row r="567" spans="6:8">
      <c r="F567" s="17"/>
      <c r="G567" s="17"/>
      <c r="H567" s="17"/>
    </row>
    <row r="568" spans="6:8">
      <c r="F568" s="17"/>
      <c r="G568" s="17"/>
      <c r="H568" s="17"/>
    </row>
    <row r="569" spans="6:8">
      <c r="F569" s="17"/>
      <c r="G569" s="17"/>
      <c r="H569" s="17"/>
    </row>
    <row r="570" spans="6:8">
      <c r="F570" s="17"/>
      <c r="G570" s="17"/>
      <c r="H570" s="17"/>
    </row>
    <row r="571" spans="6:8">
      <c r="F571" s="17"/>
      <c r="G571" s="17"/>
      <c r="H571" s="17"/>
    </row>
    <row r="572" spans="6:8">
      <c r="F572" s="17"/>
      <c r="G572" s="17"/>
      <c r="H572" s="17"/>
    </row>
    <row r="573" spans="6:8">
      <c r="F573" s="17"/>
      <c r="G573" s="17"/>
      <c r="H573" s="17"/>
    </row>
    <row r="574" spans="6:8">
      <c r="F574" s="17"/>
      <c r="G574" s="17"/>
      <c r="H574" s="17"/>
    </row>
    <row r="575" spans="6:8">
      <c r="F575" s="17"/>
      <c r="G575" s="17"/>
      <c r="H575" s="17"/>
    </row>
    <row r="576" spans="6:8">
      <c r="F576" s="17"/>
      <c r="G576" s="17"/>
      <c r="H576" s="17"/>
    </row>
    <row r="577" spans="6:8">
      <c r="F577" s="17"/>
      <c r="G577" s="17"/>
      <c r="H577" s="17"/>
    </row>
    <row r="578" spans="6:8">
      <c r="F578" s="17"/>
      <c r="G578" s="17"/>
      <c r="H578" s="17"/>
    </row>
    <row r="579" spans="6:8">
      <c r="F579" s="17"/>
      <c r="G579" s="17"/>
      <c r="H579" s="17"/>
    </row>
    <row r="580" spans="6:8">
      <c r="F580" s="17"/>
      <c r="G580" s="17"/>
      <c r="H580" s="17"/>
    </row>
    <row r="581" spans="6:8">
      <c r="F581" s="17"/>
      <c r="G581" s="17"/>
      <c r="H581" s="17"/>
    </row>
    <row r="582" spans="6:8">
      <c r="F582" s="17"/>
      <c r="G582" s="17"/>
      <c r="H582" s="17"/>
    </row>
    <row r="583" spans="6:8">
      <c r="F583" s="17"/>
      <c r="G583" s="17"/>
      <c r="H583" s="17"/>
    </row>
    <row r="584" spans="6:8">
      <c r="F584" s="17"/>
      <c r="G584" s="17"/>
      <c r="H584" s="17"/>
    </row>
    <row r="585" spans="6:8">
      <c r="F585" s="17"/>
      <c r="G585" s="17"/>
      <c r="H585" s="17"/>
    </row>
    <row r="586" spans="6:8">
      <c r="F586" s="17"/>
      <c r="G586" s="17"/>
      <c r="H586" s="17"/>
    </row>
    <row r="587" spans="6:8">
      <c r="F587" s="17"/>
      <c r="G587" s="17"/>
      <c r="H587" s="17"/>
    </row>
    <row r="588" spans="6:8">
      <c r="F588" s="17"/>
      <c r="G588" s="17"/>
      <c r="H588" s="17"/>
    </row>
    <row r="589" spans="6:8">
      <c r="F589" s="17"/>
      <c r="G589" s="17"/>
      <c r="H589" s="17"/>
    </row>
    <row r="590" spans="6:8">
      <c r="F590" s="17"/>
      <c r="G590" s="17"/>
      <c r="H590" s="17"/>
    </row>
    <row r="591" spans="6:8">
      <c r="F591" s="17"/>
      <c r="G591" s="17"/>
      <c r="H591" s="17"/>
    </row>
    <row r="592" spans="6:8">
      <c r="F592" s="17"/>
      <c r="G592" s="17"/>
      <c r="H592" s="17"/>
    </row>
    <row r="593" spans="6:8">
      <c r="F593" s="17"/>
      <c r="G593" s="17"/>
      <c r="H593" s="17"/>
    </row>
    <row r="594" spans="6:8">
      <c r="F594" s="17"/>
      <c r="G594" s="17"/>
      <c r="H594" s="17"/>
    </row>
    <row r="595" spans="6:8">
      <c r="F595" s="17"/>
      <c r="G595" s="17"/>
      <c r="H595" s="17"/>
    </row>
    <row r="596" spans="6:8">
      <c r="F596" s="17"/>
      <c r="G596" s="17"/>
      <c r="H596" s="17"/>
    </row>
    <row r="597" spans="6:8">
      <c r="F597" s="17"/>
      <c r="G597" s="17"/>
      <c r="H597" s="17"/>
    </row>
    <row r="598" spans="6:8">
      <c r="F598" s="17"/>
      <c r="G598" s="17"/>
      <c r="H598" s="17"/>
    </row>
    <row r="599" spans="6:8">
      <c r="F599" s="17"/>
      <c r="G599" s="17"/>
      <c r="H599" s="17"/>
    </row>
    <row r="600" spans="6:8">
      <c r="F600" s="17"/>
      <c r="G600" s="17"/>
      <c r="H600" s="17"/>
    </row>
    <row r="601" spans="6:8">
      <c r="F601" s="17"/>
      <c r="G601" s="17"/>
      <c r="H601" s="17"/>
    </row>
    <row r="602" spans="6:8">
      <c r="F602" s="17"/>
      <c r="G602" s="17"/>
      <c r="H602" s="17"/>
    </row>
    <row r="603" spans="6:8">
      <c r="F603" s="17"/>
      <c r="G603" s="17"/>
      <c r="H603" s="17"/>
    </row>
    <row r="604" spans="6:8">
      <c r="F604" s="17"/>
      <c r="G604" s="17"/>
      <c r="H604" s="17"/>
    </row>
    <row r="605" spans="6:8">
      <c r="F605" s="17"/>
      <c r="G605" s="17"/>
      <c r="H605" s="17"/>
    </row>
    <row r="606" spans="6:8">
      <c r="F606" s="17"/>
      <c r="G606" s="17"/>
      <c r="H606" s="17"/>
    </row>
    <row r="607" spans="6:8">
      <c r="F607" s="17"/>
      <c r="G607" s="17"/>
      <c r="H607" s="17"/>
    </row>
    <row r="608" spans="6:8">
      <c r="F608" s="17"/>
      <c r="G608" s="17"/>
      <c r="H608" s="17"/>
    </row>
    <row r="609" spans="6:8">
      <c r="F609" s="17"/>
      <c r="G609" s="17"/>
      <c r="H609" s="17"/>
    </row>
    <row r="610" spans="6:8">
      <c r="F610" s="17"/>
      <c r="G610" s="17"/>
      <c r="H610" s="17"/>
    </row>
    <row r="611" spans="6:8">
      <c r="F611" s="17"/>
      <c r="G611" s="17"/>
      <c r="H611" s="17"/>
    </row>
    <row r="612" spans="6:8">
      <c r="F612" s="17"/>
      <c r="G612" s="17"/>
      <c r="H612" s="17"/>
    </row>
    <row r="613" spans="6:8">
      <c r="F613" s="17"/>
      <c r="G613" s="17"/>
      <c r="H613" s="17"/>
    </row>
    <row r="614" spans="6:8">
      <c r="F614" s="17"/>
      <c r="G614" s="17"/>
      <c r="H614" s="17"/>
    </row>
    <row r="615" spans="6:8">
      <c r="F615" s="17"/>
      <c r="G615" s="17"/>
      <c r="H615" s="17"/>
    </row>
    <row r="616" spans="6:8">
      <c r="F616" s="17"/>
      <c r="G616" s="17"/>
      <c r="H616" s="17"/>
    </row>
    <row r="617" spans="6:8">
      <c r="F617" s="17"/>
      <c r="G617" s="17"/>
      <c r="H617" s="17"/>
    </row>
    <row r="618" spans="6:8">
      <c r="F618" s="17"/>
      <c r="G618" s="17"/>
      <c r="H618" s="17"/>
    </row>
    <row r="619" spans="6:8">
      <c r="F619" s="17"/>
      <c r="G619" s="17"/>
      <c r="H619" s="17"/>
    </row>
    <row r="620" spans="6:8">
      <c r="F620" s="17"/>
      <c r="G620" s="17"/>
      <c r="H620" s="17"/>
    </row>
    <row r="621" spans="6:8">
      <c r="F621" s="17"/>
      <c r="G621" s="17"/>
      <c r="H621" s="17"/>
    </row>
    <row r="622" spans="6:8">
      <c r="F622" s="17"/>
      <c r="G622" s="17"/>
      <c r="H622" s="17"/>
    </row>
    <row r="623" spans="6:8">
      <c r="F623" s="17"/>
      <c r="G623" s="17"/>
      <c r="H623" s="17"/>
    </row>
    <row r="624" spans="6:8">
      <c r="F624" s="17"/>
      <c r="G624" s="17"/>
      <c r="H624" s="17"/>
    </row>
    <row r="625" spans="6:8">
      <c r="F625" s="17"/>
      <c r="G625" s="17"/>
      <c r="H625" s="17"/>
    </row>
    <row r="626" spans="6:8">
      <c r="F626" s="17"/>
      <c r="G626" s="17"/>
      <c r="H626" s="17"/>
    </row>
    <row r="627" spans="6:8">
      <c r="F627" s="17"/>
      <c r="G627" s="17"/>
      <c r="H627" s="17"/>
    </row>
    <row r="628" spans="6:8">
      <c r="F628" s="17"/>
      <c r="G628" s="17"/>
      <c r="H628" s="17"/>
    </row>
    <row r="629" spans="6:8">
      <c r="F629" s="17"/>
      <c r="G629" s="17"/>
      <c r="H629" s="17"/>
    </row>
    <row r="630" spans="6:8">
      <c r="F630" s="17"/>
      <c r="G630" s="17"/>
      <c r="H630" s="17"/>
    </row>
    <row r="631" spans="6:8">
      <c r="F631" s="17"/>
      <c r="G631" s="17"/>
      <c r="H631" s="17"/>
    </row>
    <row r="632" spans="6:8">
      <c r="F632" s="17"/>
      <c r="G632" s="17"/>
      <c r="H632" s="17"/>
    </row>
    <row r="633" spans="6:8">
      <c r="F633" s="17"/>
      <c r="G633" s="17"/>
      <c r="H633" s="17"/>
    </row>
    <row r="634" spans="6:8">
      <c r="F634" s="17"/>
      <c r="G634" s="17"/>
      <c r="H634" s="17"/>
    </row>
    <row r="635" spans="6:8">
      <c r="F635" s="17"/>
      <c r="G635" s="17"/>
      <c r="H635" s="17"/>
    </row>
    <row r="636" spans="6:8">
      <c r="F636" s="17"/>
      <c r="G636" s="17"/>
      <c r="H636" s="17"/>
    </row>
    <row r="637" spans="6:8">
      <c r="F637" s="17"/>
      <c r="G637" s="17"/>
      <c r="H637" s="17"/>
    </row>
    <row r="638" spans="6:8">
      <c r="F638" s="17"/>
      <c r="G638" s="17"/>
      <c r="H638" s="17"/>
    </row>
    <row r="639" spans="6:8">
      <c r="F639" s="17"/>
      <c r="G639" s="17"/>
      <c r="H639" s="17"/>
    </row>
    <row r="640" spans="6:8">
      <c r="F640" s="17"/>
      <c r="G640" s="17"/>
      <c r="H640" s="17"/>
    </row>
    <row r="641" spans="6:8">
      <c r="F641" s="17"/>
      <c r="G641" s="17"/>
      <c r="H641" s="17"/>
    </row>
    <row r="642" spans="6:8">
      <c r="F642" s="17"/>
      <c r="G642" s="17"/>
      <c r="H642" s="17"/>
    </row>
    <row r="643" spans="6:8">
      <c r="F643" s="17"/>
      <c r="G643" s="17"/>
      <c r="H643" s="17"/>
    </row>
    <row r="644" spans="6:8">
      <c r="F644" s="17"/>
      <c r="G644" s="17"/>
      <c r="H644" s="17"/>
    </row>
    <row r="645" spans="6:8">
      <c r="F645" s="17"/>
      <c r="G645" s="17"/>
      <c r="H645" s="17"/>
    </row>
    <row r="646" spans="6:8">
      <c r="F646" s="17"/>
      <c r="G646" s="17"/>
      <c r="H646" s="17"/>
    </row>
    <row r="647" spans="6:8">
      <c r="F647" s="17"/>
      <c r="G647" s="17"/>
      <c r="H647" s="17"/>
    </row>
    <row r="648" spans="6:8">
      <c r="F648" s="17"/>
      <c r="G648" s="17"/>
      <c r="H648" s="17"/>
    </row>
    <row r="649" spans="6:8">
      <c r="F649" s="17"/>
      <c r="G649" s="17"/>
      <c r="H649" s="17"/>
    </row>
    <row r="650" spans="6:8">
      <c r="F650" s="17"/>
      <c r="G650" s="17"/>
      <c r="H650" s="17"/>
    </row>
    <row r="651" spans="6:8">
      <c r="F651" s="17"/>
      <c r="G651" s="17"/>
      <c r="H651" s="17"/>
    </row>
    <row r="652" spans="6:8">
      <c r="F652" s="17"/>
      <c r="G652" s="17"/>
      <c r="H652" s="17"/>
    </row>
    <row r="653" spans="6:8">
      <c r="F653" s="17"/>
      <c r="G653" s="17"/>
      <c r="H653" s="17"/>
    </row>
    <row r="654" spans="6:8">
      <c r="F654" s="17"/>
      <c r="G654" s="17"/>
      <c r="H654" s="17"/>
    </row>
    <row r="655" spans="6:8">
      <c r="F655" s="17"/>
      <c r="G655" s="17"/>
      <c r="H655" s="17"/>
    </row>
    <row r="656" spans="6:8">
      <c r="F656" s="17"/>
      <c r="G656" s="17"/>
      <c r="H656" s="17"/>
    </row>
    <row r="657" spans="6:8">
      <c r="F657" s="17"/>
      <c r="G657" s="17"/>
      <c r="H657" s="17"/>
    </row>
    <row r="658" spans="6:8">
      <c r="F658" s="17"/>
      <c r="G658" s="17"/>
      <c r="H658" s="17"/>
    </row>
    <row r="659" spans="6:8">
      <c r="F659" s="17"/>
      <c r="G659" s="17"/>
      <c r="H659" s="17"/>
    </row>
    <row r="660" spans="6:8">
      <c r="F660" s="17"/>
      <c r="G660" s="17"/>
      <c r="H660" s="17"/>
    </row>
    <row r="661" spans="6:8">
      <c r="F661" s="17"/>
      <c r="G661" s="17"/>
      <c r="H661" s="17"/>
    </row>
    <row r="662" spans="6:8">
      <c r="F662" s="17"/>
      <c r="G662" s="17"/>
      <c r="H662" s="17"/>
    </row>
    <row r="663" spans="6:8">
      <c r="F663" s="17"/>
      <c r="G663" s="17"/>
      <c r="H663" s="17"/>
    </row>
    <row r="664" spans="6:8">
      <c r="F664" s="17"/>
      <c r="G664" s="17"/>
      <c r="H664" s="17"/>
    </row>
    <row r="665" spans="6:8">
      <c r="F665" s="17"/>
      <c r="G665" s="17"/>
      <c r="H665" s="17"/>
    </row>
    <row r="666" spans="6:8">
      <c r="F666" s="17"/>
      <c r="G666" s="17"/>
      <c r="H666" s="17"/>
    </row>
    <row r="667" spans="6:8">
      <c r="F667" s="17"/>
      <c r="G667" s="17"/>
      <c r="H667" s="17"/>
    </row>
    <row r="668" spans="6:8">
      <c r="F668" s="17"/>
      <c r="G668" s="17"/>
      <c r="H668" s="17"/>
    </row>
    <row r="669" spans="6:8">
      <c r="F669" s="17"/>
      <c r="G669" s="17"/>
      <c r="H669" s="17"/>
    </row>
    <row r="670" spans="6:8">
      <c r="F670" s="17"/>
      <c r="G670" s="17"/>
      <c r="H670" s="17"/>
    </row>
    <row r="671" spans="6:8">
      <c r="F671" s="17"/>
      <c r="G671" s="17"/>
      <c r="H671" s="17"/>
    </row>
    <row r="672" spans="6:8">
      <c r="F672" s="17"/>
      <c r="G672" s="17"/>
      <c r="H672" s="17"/>
    </row>
    <row r="673" spans="6:8">
      <c r="F673" s="17"/>
      <c r="G673" s="17"/>
      <c r="H673" s="17"/>
    </row>
    <row r="674" spans="6:8">
      <c r="F674" s="17"/>
      <c r="G674" s="17"/>
      <c r="H674" s="17"/>
    </row>
    <row r="675" spans="6:8">
      <c r="F675" s="17"/>
      <c r="G675" s="17"/>
      <c r="H675" s="17"/>
    </row>
    <row r="676" spans="6:8">
      <c r="F676" s="17"/>
      <c r="G676" s="17"/>
      <c r="H676" s="17"/>
    </row>
    <row r="677" spans="6:8">
      <c r="F677" s="17"/>
      <c r="G677" s="17"/>
      <c r="H677" s="17"/>
    </row>
    <row r="678" spans="6:8">
      <c r="F678" s="17"/>
      <c r="G678" s="17"/>
      <c r="H678" s="17"/>
    </row>
    <row r="679" spans="6:8">
      <c r="F679" s="17"/>
      <c r="G679" s="17"/>
      <c r="H679" s="17"/>
    </row>
    <row r="680" spans="6:8">
      <c r="F680" s="17"/>
      <c r="G680" s="17"/>
      <c r="H680" s="17"/>
    </row>
    <row r="681" spans="6:8">
      <c r="F681" s="17"/>
      <c r="G681" s="17"/>
      <c r="H681" s="17"/>
    </row>
    <row r="682" spans="6:8">
      <c r="F682" s="17"/>
      <c r="G682" s="17"/>
      <c r="H682" s="17"/>
    </row>
    <row r="683" spans="6:8">
      <c r="F683" s="17"/>
      <c r="G683" s="17"/>
      <c r="H683" s="17"/>
    </row>
    <row r="684" spans="6:8">
      <c r="F684" s="17"/>
      <c r="G684" s="17"/>
      <c r="H684" s="17"/>
    </row>
    <row r="685" spans="6:8">
      <c r="F685" s="17"/>
      <c r="G685" s="17"/>
      <c r="H685" s="17"/>
    </row>
    <row r="686" spans="6:8">
      <c r="F686" s="17"/>
      <c r="G686" s="17"/>
      <c r="H686" s="17"/>
    </row>
    <row r="687" spans="6:8">
      <c r="F687" s="17"/>
      <c r="G687" s="17"/>
      <c r="H687" s="17"/>
    </row>
    <row r="688" spans="6:8">
      <c r="F688" s="17"/>
      <c r="G688" s="17"/>
      <c r="H688" s="17"/>
    </row>
    <row r="689" spans="6:8">
      <c r="F689" s="17"/>
      <c r="G689" s="17"/>
      <c r="H689" s="17"/>
    </row>
    <row r="690" spans="6:8">
      <c r="F690" s="17"/>
      <c r="G690" s="17"/>
      <c r="H690" s="17"/>
    </row>
    <row r="691" spans="6:8">
      <c r="F691" s="17"/>
      <c r="G691" s="17"/>
      <c r="H691" s="17"/>
    </row>
    <row r="692" spans="6:8">
      <c r="F692" s="17"/>
      <c r="G692" s="17"/>
      <c r="H692" s="17"/>
    </row>
    <row r="693" spans="6:8">
      <c r="F693" s="17"/>
      <c r="G693" s="17"/>
      <c r="H693" s="17"/>
    </row>
    <row r="694" spans="6:8">
      <c r="F694" s="17"/>
      <c r="G694" s="17"/>
      <c r="H694" s="17"/>
    </row>
    <row r="695" spans="6:8">
      <c r="F695" s="17"/>
      <c r="G695" s="17"/>
      <c r="H695" s="17"/>
    </row>
    <row r="696" spans="6:8">
      <c r="F696" s="17"/>
      <c r="G696" s="17"/>
      <c r="H696" s="17"/>
    </row>
    <row r="697" spans="6:8">
      <c r="F697" s="17"/>
      <c r="G697" s="17"/>
      <c r="H697" s="17"/>
    </row>
    <row r="698" spans="6:8">
      <c r="F698" s="17"/>
      <c r="G698" s="17"/>
      <c r="H698" s="17"/>
    </row>
    <row r="699" spans="6:8">
      <c r="F699" s="17"/>
      <c r="G699" s="17"/>
      <c r="H699" s="17"/>
    </row>
    <row r="700" spans="6:8">
      <c r="F700" s="17"/>
      <c r="G700" s="17"/>
      <c r="H700" s="17"/>
    </row>
    <row r="701" spans="6:8">
      <c r="F701" s="17"/>
      <c r="G701" s="17"/>
      <c r="H701" s="17"/>
    </row>
    <row r="702" spans="6:8">
      <c r="F702" s="17"/>
      <c r="G702" s="17"/>
      <c r="H702" s="17"/>
    </row>
    <row r="703" spans="6:8">
      <c r="F703" s="17"/>
      <c r="G703" s="17"/>
      <c r="H703" s="17"/>
    </row>
    <row r="704" spans="6:8">
      <c r="F704" s="17"/>
      <c r="G704" s="17"/>
      <c r="H704" s="17"/>
    </row>
    <row r="705" spans="6:8">
      <c r="F705" s="17"/>
      <c r="G705" s="17"/>
      <c r="H705" s="17"/>
    </row>
    <row r="706" spans="6:8">
      <c r="F706" s="17"/>
      <c r="G706" s="17"/>
      <c r="H706" s="17"/>
    </row>
    <row r="707" spans="6:8">
      <c r="F707" s="17"/>
      <c r="G707" s="17"/>
      <c r="H707" s="17"/>
    </row>
    <row r="708" spans="6:8">
      <c r="F708" s="17"/>
      <c r="G708" s="17"/>
      <c r="H708" s="17"/>
    </row>
    <row r="709" spans="6:8">
      <c r="F709" s="17"/>
      <c r="G709" s="17"/>
      <c r="H709" s="17"/>
    </row>
    <row r="710" spans="6:8">
      <c r="F710" s="17"/>
      <c r="G710" s="17"/>
      <c r="H710" s="17"/>
    </row>
    <row r="711" spans="6:8">
      <c r="F711" s="17"/>
      <c r="G711" s="17"/>
      <c r="H711" s="17"/>
    </row>
    <row r="712" spans="6:8">
      <c r="F712" s="17"/>
      <c r="G712" s="17"/>
      <c r="H712" s="17"/>
    </row>
    <row r="713" spans="6:8">
      <c r="F713" s="17"/>
      <c r="G713" s="17"/>
      <c r="H713" s="17"/>
    </row>
    <row r="714" spans="6:8">
      <c r="F714" s="17"/>
      <c r="G714" s="17"/>
      <c r="H714" s="17"/>
    </row>
    <row r="715" spans="6:8">
      <c r="F715" s="17"/>
      <c r="G715" s="17"/>
      <c r="H715" s="17"/>
    </row>
    <row r="716" spans="6:8">
      <c r="F716" s="17"/>
      <c r="G716" s="17"/>
      <c r="H716" s="17"/>
    </row>
    <row r="717" spans="6:8">
      <c r="F717" s="17"/>
      <c r="G717" s="17"/>
      <c r="H717" s="17"/>
    </row>
    <row r="718" spans="6:8">
      <c r="F718" s="17"/>
      <c r="G718" s="17"/>
      <c r="H718" s="17"/>
    </row>
    <row r="719" spans="6:8">
      <c r="F719" s="17"/>
      <c r="G719" s="17"/>
      <c r="H719" s="17"/>
    </row>
    <row r="720" spans="6:8">
      <c r="F720" s="17"/>
      <c r="G720" s="17"/>
      <c r="H720" s="17"/>
    </row>
    <row r="721" spans="6:8">
      <c r="F721" s="17"/>
      <c r="G721" s="17"/>
      <c r="H721" s="17"/>
    </row>
    <row r="722" spans="6:8">
      <c r="F722" s="17"/>
      <c r="G722" s="17"/>
      <c r="H722" s="17"/>
    </row>
    <row r="723" spans="6:8">
      <c r="F723" s="17"/>
      <c r="G723" s="17"/>
      <c r="H723" s="17"/>
    </row>
    <row r="724" spans="6:8">
      <c r="F724" s="17"/>
      <c r="G724" s="17"/>
      <c r="H724" s="17"/>
    </row>
    <row r="725" spans="6:8">
      <c r="F725" s="17"/>
      <c r="G725" s="17"/>
      <c r="H725" s="17"/>
    </row>
    <row r="726" spans="6:8">
      <c r="F726" s="17"/>
      <c r="G726" s="17"/>
      <c r="H726" s="17"/>
    </row>
    <row r="727" spans="6:8">
      <c r="F727" s="17"/>
      <c r="G727" s="17"/>
      <c r="H727" s="17"/>
    </row>
    <row r="728" spans="6:8">
      <c r="F728" s="17"/>
      <c r="G728" s="17"/>
      <c r="H728" s="17"/>
    </row>
    <row r="729" spans="6:8">
      <c r="F729" s="17"/>
      <c r="G729" s="17"/>
      <c r="H729" s="17"/>
    </row>
    <row r="730" spans="6:8">
      <c r="F730" s="17"/>
      <c r="G730" s="17"/>
      <c r="H730" s="17"/>
    </row>
    <row r="731" spans="6:8">
      <c r="F731" s="17"/>
      <c r="G731" s="17"/>
      <c r="H731" s="17"/>
    </row>
    <row r="732" spans="6:8">
      <c r="F732" s="17"/>
      <c r="G732" s="17"/>
      <c r="H732" s="17"/>
    </row>
    <row r="733" spans="6:8">
      <c r="F733" s="17"/>
      <c r="G733" s="17"/>
      <c r="H733" s="17"/>
    </row>
    <row r="734" spans="6:8">
      <c r="F734" s="17"/>
      <c r="G734" s="17"/>
      <c r="H734" s="17"/>
    </row>
    <row r="735" spans="6:8">
      <c r="F735" s="17"/>
      <c r="G735" s="17"/>
      <c r="H735" s="17"/>
    </row>
    <row r="736" spans="6:8">
      <c r="F736" s="17"/>
      <c r="G736" s="17"/>
      <c r="H736" s="17"/>
    </row>
    <row r="737" spans="6:8">
      <c r="F737" s="17"/>
      <c r="G737" s="17"/>
      <c r="H737" s="17"/>
    </row>
    <row r="738" spans="6:8">
      <c r="F738" s="17"/>
      <c r="G738" s="17"/>
      <c r="H738" s="17"/>
    </row>
    <row r="739" spans="6:8">
      <c r="F739" s="17"/>
      <c r="G739" s="17"/>
      <c r="H739" s="17"/>
    </row>
    <row r="740" spans="6:8">
      <c r="F740" s="17"/>
      <c r="G740" s="17"/>
      <c r="H740" s="17"/>
    </row>
    <row r="741" spans="6:8">
      <c r="F741" s="17"/>
      <c r="G741" s="17"/>
      <c r="H741" s="17"/>
    </row>
    <row r="742" spans="6:8">
      <c r="F742" s="17"/>
      <c r="G742" s="17"/>
      <c r="H742" s="17"/>
    </row>
    <row r="743" spans="6:8">
      <c r="F743" s="17"/>
      <c r="G743" s="17"/>
      <c r="H743" s="17"/>
    </row>
    <row r="744" spans="6:8">
      <c r="F744" s="17"/>
      <c r="G744" s="17"/>
      <c r="H744" s="17"/>
    </row>
    <row r="745" spans="6:8">
      <c r="F745" s="17"/>
      <c r="G745" s="17"/>
      <c r="H745" s="17"/>
    </row>
    <row r="746" spans="6:8">
      <c r="F746" s="17"/>
      <c r="G746" s="17"/>
      <c r="H746" s="17"/>
    </row>
    <row r="747" spans="6:8">
      <c r="F747" s="17"/>
      <c r="G747" s="17"/>
      <c r="H747" s="17"/>
    </row>
    <row r="748" spans="6:8">
      <c r="F748" s="17"/>
      <c r="G748" s="17"/>
      <c r="H748" s="17"/>
    </row>
    <row r="749" spans="6:8">
      <c r="F749" s="17"/>
      <c r="G749" s="17"/>
      <c r="H749" s="17"/>
    </row>
    <row r="750" spans="6:8">
      <c r="F750" s="17"/>
      <c r="G750" s="17"/>
      <c r="H750" s="17"/>
    </row>
    <row r="751" spans="6:8">
      <c r="F751" s="17"/>
      <c r="G751" s="17"/>
      <c r="H751" s="17"/>
    </row>
    <row r="752" spans="6:8">
      <c r="F752" s="17"/>
      <c r="G752" s="17"/>
      <c r="H752" s="17"/>
    </row>
    <row r="753" spans="6:8">
      <c r="F753" s="17"/>
      <c r="G753" s="17"/>
      <c r="H753" s="17"/>
    </row>
    <row r="754" spans="6:8">
      <c r="F754" s="17"/>
      <c r="G754" s="17"/>
      <c r="H754" s="17"/>
    </row>
    <row r="755" spans="6:8">
      <c r="F755" s="17"/>
      <c r="G755" s="17"/>
      <c r="H755" s="17"/>
    </row>
    <row r="756" spans="6:8">
      <c r="F756" s="17"/>
      <c r="G756" s="17"/>
      <c r="H756" s="17"/>
    </row>
    <row r="757" spans="6:8">
      <c r="F757" s="17"/>
      <c r="G757" s="17"/>
      <c r="H757" s="17"/>
    </row>
    <row r="758" spans="6:8">
      <c r="F758" s="17"/>
      <c r="G758" s="17"/>
      <c r="H758" s="17"/>
    </row>
    <row r="759" spans="6:8">
      <c r="F759" s="17"/>
      <c r="G759" s="17"/>
      <c r="H759" s="17"/>
    </row>
    <row r="760" spans="6:8">
      <c r="F760" s="17"/>
      <c r="G760" s="17"/>
      <c r="H760" s="17"/>
    </row>
    <row r="761" spans="6:8">
      <c r="F761" s="17"/>
      <c r="G761" s="17"/>
      <c r="H761" s="17"/>
    </row>
    <row r="762" spans="6:8">
      <c r="F762" s="17"/>
      <c r="G762" s="17"/>
      <c r="H762" s="17"/>
    </row>
    <row r="763" spans="6:8">
      <c r="F763" s="17"/>
      <c r="G763" s="17"/>
      <c r="H763" s="17"/>
    </row>
    <row r="764" spans="6:8">
      <c r="F764" s="17"/>
      <c r="G764" s="17"/>
      <c r="H764" s="17"/>
    </row>
    <row r="765" spans="6:8">
      <c r="F765" s="17"/>
      <c r="G765" s="17"/>
      <c r="H765" s="17"/>
    </row>
    <row r="766" spans="6:8">
      <c r="F766" s="17"/>
      <c r="G766" s="17"/>
      <c r="H766" s="17"/>
    </row>
    <row r="767" spans="6:8">
      <c r="F767" s="17"/>
      <c r="G767" s="17"/>
      <c r="H767" s="17"/>
    </row>
    <row r="768" spans="6:8">
      <c r="F768" s="17"/>
      <c r="G768" s="17"/>
      <c r="H768" s="17"/>
    </row>
    <row r="769" spans="6:8">
      <c r="F769" s="17"/>
      <c r="G769" s="17"/>
      <c r="H769" s="17"/>
    </row>
    <row r="770" spans="6:8">
      <c r="F770" s="17"/>
      <c r="G770" s="17"/>
      <c r="H770" s="17"/>
    </row>
    <row r="771" spans="6:8">
      <c r="F771" s="17"/>
      <c r="G771" s="17"/>
      <c r="H771" s="17"/>
    </row>
    <row r="772" spans="6:8">
      <c r="F772" s="17"/>
      <c r="G772" s="17"/>
      <c r="H772" s="17"/>
    </row>
    <row r="773" spans="6:8">
      <c r="F773" s="17"/>
      <c r="G773" s="17"/>
      <c r="H773" s="17"/>
    </row>
    <row r="774" spans="6:8">
      <c r="F774" s="17"/>
      <c r="G774" s="17"/>
      <c r="H774" s="17"/>
    </row>
    <row r="775" spans="6:8">
      <c r="F775" s="17"/>
      <c r="G775" s="17"/>
      <c r="H775" s="17"/>
    </row>
    <row r="776" spans="6:8">
      <c r="F776" s="17"/>
      <c r="G776" s="17"/>
      <c r="H776" s="17"/>
    </row>
    <row r="777" spans="6:8">
      <c r="F777" s="17"/>
      <c r="G777" s="17"/>
      <c r="H777" s="17"/>
    </row>
    <row r="778" spans="6:8">
      <c r="F778" s="17"/>
      <c r="G778" s="17"/>
      <c r="H778" s="17"/>
    </row>
    <row r="779" spans="6:8">
      <c r="F779" s="17"/>
      <c r="G779" s="17"/>
      <c r="H779" s="17"/>
    </row>
    <row r="780" spans="6:8">
      <c r="F780" s="17"/>
      <c r="G780" s="17"/>
      <c r="H780" s="17"/>
    </row>
    <row r="781" spans="6:8">
      <c r="F781" s="17"/>
      <c r="G781" s="17"/>
      <c r="H781" s="17"/>
    </row>
    <row r="782" spans="6:8">
      <c r="F782" s="17"/>
      <c r="G782" s="17"/>
      <c r="H782" s="17"/>
    </row>
    <row r="783" spans="6:8">
      <c r="F783" s="17"/>
      <c r="G783" s="17"/>
      <c r="H783" s="17"/>
    </row>
    <row r="784" spans="6:8">
      <c r="F784" s="17"/>
      <c r="G784" s="17"/>
      <c r="H784" s="17"/>
    </row>
    <row r="785" spans="6:8">
      <c r="F785" s="17"/>
      <c r="G785" s="17"/>
      <c r="H785" s="17"/>
    </row>
    <row r="786" spans="6:8">
      <c r="F786" s="17"/>
      <c r="G786" s="17"/>
      <c r="H786" s="17"/>
    </row>
    <row r="787" spans="6:8">
      <c r="F787" s="17"/>
      <c r="G787" s="17"/>
      <c r="H787" s="17"/>
    </row>
    <row r="788" spans="6:8">
      <c r="F788" s="17"/>
      <c r="G788" s="17"/>
      <c r="H788" s="17"/>
    </row>
    <row r="789" spans="6:8">
      <c r="F789" s="17"/>
      <c r="G789" s="17"/>
      <c r="H789" s="17"/>
    </row>
    <row r="790" spans="6:8">
      <c r="F790" s="17"/>
      <c r="G790" s="17"/>
      <c r="H790" s="17"/>
    </row>
    <row r="791" spans="6:8">
      <c r="F791" s="17"/>
      <c r="G791" s="17"/>
      <c r="H791" s="17"/>
    </row>
    <row r="792" spans="6:8">
      <c r="F792" s="17"/>
      <c r="G792" s="17"/>
      <c r="H792" s="17"/>
    </row>
    <row r="793" spans="6:8">
      <c r="F793" s="17"/>
      <c r="G793" s="17"/>
      <c r="H793" s="17"/>
    </row>
    <row r="794" spans="6:8">
      <c r="F794" s="17"/>
      <c r="G794" s="17"/>
      <c r="H794" s="17"/>
    </row>
    <row r="795" spans="6:8">
      <c r="F795" s="17"/>
      <c r="G795" s="17"/>
      <c r="H795" s="17"/>
    </row>
    <row r="796" spans="6:8">
      <c r="F796" s="17"/>
      <c r="G796" s="17"/>
      <c r="H796" s="17"/>
    </row>
    <row r="797" spans="6:8">
      <c r="F797" s="17"/>
      <c r="G797" s="17"/>
      <c r="H797" s="17"/>
    </row>
    <row r="798" spans="6:8">
      <c r="F798" s="17"/>
      <c r="G798" s="17"/>
      <c r="H798" s="17"/>
    </row>
    <row r="799" spans="6:8">
      <c r="F799" s="17"/>
      <c r="G799" s="17"/>
      <c r="H799" s="17"/>
    </row>
    <row r="800" spans="6:8">
      <c r="F800" s="17"/>
      <c r="G800" s="17"/>
      <c r="H800" s="17"/>
    </row>
    <row r="801" spans="6:8">
      <c r="F801" s="17"/>
      <c r="G801" s="17"/>
      <c r="H801" s="17"/>
    </row>
    <row r="802" spans="6:8">
      <c r="F802" s="17"/>
      <c r="G802" s="17"/>
      <c r="H802" s="17"/>
    </row>
    <row r="803" spans="6:8">
      <c r="F803" s="17"/>
      <c r="G803" s="17"/>
      <c r="H803" s="17"/>
    </row>
    <row r="804" spans="6:8">
      <c r="F804" s="17"/>
      <c r="G804" s="17"/>
      <c r="H804" s="17"/>
    </row>
    <row r="805" spans="6:8">
      <c r="F805" s="17"/>
      <c r="G805" s="17"/>
      <c r="H805" s="17"/>
    </row>
    <row r="806" spans="6:8">
      <c r="F806" s="17"/>
      <c r="G806" s="17"/>
      <c r="H806" s="17"/>
    </row>
    <row r="807" spans="6:8">
      <c r="F807" s="17"/>
      <c r="G807" s="17"/>
      <c r="H807" s="17"/>
    </row>
    <row r="808" spans="6:8">
      <c r="F808" s="17"/>
      <c r="G808" s="17"/>
      <c r="H808" s="17"/>
    </row>
    <row r="809" spans="6:8">
      <c r="F809" s="17"/>
      <c r="G809" s="17"/>
      <c r="H809" s="17"/>
    </row>
    <row r="810" spans="6:8">
      <c r="F810" s="17"/>
      <c r="G810" s="17"/>
      <c r="H810" s="17"/>
    </row>
    <row r="811" spans="6:8">
      <c r="F811" s="17"/>
      <c r="G811" s="17"/>
      <c r="H811" s="17"/>
    </row>
    <row r="812" spans="6:8">
      <c r="F812" s="17"/>
      <c r="G812" s="17"/>
      <c r="H812" s="17"/>
    </row>
    <row r="813" spans="6:8">
      <c r="F813" s="17"/>
      <c r="G813" s="17"/>
      <c r="H813" s="17"/>
    </row>
    <row r="814" spans="6:8">
      <c r="F814" s="17"/>
      <c r="G814" s="17"/>
      <c r="H814" s="17"/>
    </row>
    <row r="815" spans="6:8">
      <c r="F815" s="17"/>
      <c r="G815" s="17"/>
      <c r="H815" s="17"/>
    </row>
    <row r="816" spans="6:8">
      <c r="F816" s="17"/>
      <c r="G816" s="17"/>
      <c r="H816" s="17"/>
    </row>
    <row r="817" spans="6:8">
      <c r="F817" s="17"/>
      <c r="G817" s="17"/>
      <c r="H817" s="17"/>
    </row>
    <row r="818" spans="6:8">
      <c r="F818" s="17"/>
      <c r="G818" s="17"/>
      <c r="H818" s="17"/>
    </row>
    <row r="819" spans="6:8">
      <c r="F819" s="17"/>
      <c r="G819" s="17"/>
      <c r="H819" s="17"/>
    </row>
    <row r="820" spans="6:8">
      <c r="F820" s="17"/>
      <c r="G820" s="17"/>
      <c r="H820" s="17"/>
    </row>
    <row r="821" spans="6:8">
      <c r="F821" s="17"/>
      <c r="G821" s="17"/>
      <c r="H821" s="17"/>
    </row>
    <row r="822" spans="6:8">
      <c r="F822" s="17"/>
      <c r="G822" s="17"/>
      <c r="H822" s="17"/>
    </row>
    <row r="823" spans="6:8">
      <c r="F823" s="17"/>
      <c r="G823" s="17"/>
      <c r="H823" s="17"/>
    </row>
    <row r="824" spans="6:8">
      <c r="F824" s="17"/>
      <c r="G824" s="17"/>
      <c r="H824" s="17"/>
    </row>
    <row r="825" spans="6:8">
      <c r="F825" s="17"/>
      <c r="G825" s="17"/>
      <c r="H825" s="17"/>
    </row>
    <row r="826" spans="6:8">
      <c r="F826" s="17"/>
      <c r="G826" s="17"/>
      <c r="H826" s="17"/>
    </row>
    <row r="827" spans="6:8">
      <c r="F827" s="17"/>
      <c r="G827" s="17"/>
      <c r="H827" s="17"/>
    </row>
    <row r="828" spans="6:8">
      <c r="F828" s="17"/>
      <c r="G828" s="17"/>
      <c r="H828" s="17"/>
    </row>
    <row r="829" spans="6:8">
      <c r="F829" s="17"/>
      <c r="G829" s="17"/>
      <c r="H829" s="17"/>
    </row>
    <row r="830" spans="6:8">
      <c r="F830" s="17"/>
      <c r="G830" s="17"/>
      <c r="H830" s="17"/>
    </row>
    <row r="831" spans="6:8">
      <c r="F831" s="17"/>
      <c r="G831" s="17"/>
      <c r="H831" s="17"/>
    </row>
    <row r="832" spans="6:8">
      <c r="F832" s="17"/>
      <c r="G832" s="17"/>
      <c r="H832" s="17"/>
    </row>
    <row r="833" spans="6:8">
      <c r="F833" s="17"/>
      <c r="G833" s="17"/>
      <c r="H833" s="17"/>
    </row>
    <row r="834" spans="6:8">
      <c r="F834" s="17"/>
      <c r="G834" s="17"/>
      <c r="H834" s="17"/>
    </row>
    <row r="835" spans="6:8">
      <c r="F835" s="17"/>
      <c r="G835" s="17"/>
      <c r="H835" s="17"/>
    </row>
    <row r="836" spans="6:8">
      <c r="F836" s="17"/>
      <c r="G836" s="17"/>
      <c r="H836" s="17"/>
    </row>
    <row r="837" spans="6:8">
      <c r="F837" s="17"/>
      <c r="G837" s="17"/>
      <c r="H837" s="17"/>
    </row>
    <row r="838" spans="6:8">
      <c r="F838" s="17"/>
      <c r="G838" s="17"/>
      <c r="H838" s="17"/>
    </row>
    <row r="839" spans="6:8">
      <c r="F839" s="17"/>
      <c r="G839" s="17"/>
      <c r="H839" s="17"/>
    </row>
    <row r="840" spans="6:8">
      <c r="F840" s="17"/>
      <c r="G840" s="17"/>
      <c r="H840" s="17"/>
    </row>
    <row r="841" spans="6:8">
      <c r="F841" s="17"/>
      <c r="G841" s="17"/>
      <c r="H841" s="17"/>
    </row>
    <row r="842" spans="6:8">
      <c r="F842" s="17"/>
      <c r="G842" s="17"/>
      <c r="H842" s="17"/>
    </row>
    <row r="843" spans="6:8">
      <c r="F843" s="17"/>
      <c r="G843" s="17"/>
      <c r="H843" s="17"/>
    </row>
    <row r="844" spans="6:8">
      <c r="F844" s="17"/>
      <c r="G844" s="17"/>
      <c r="H844" s="17"/>
    </row>
    <row r="845" spans="6:8">
      <c r="F845" s="17"/>
      <c r="G845" s="17"/>
      <c r="H845" s="17"/>
    </row>
    <row r="846" spans="6:8">
      <c r="F846" s="17"/>
      <c r="G846" s="17"/>
      <c r="H846" s="17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A13" sqref="A13:XFD13"/>
    </sheetView>
  </sheetViews>
  <sheetFormatPr defaultColWidth="9.140625" defaultRowHeight="18"/>
  <cols>
    <col min="1" max="1" width="6.28515625" style="14" customWidth="1"/>
    <col min="2" max="2" width="47.28515625" style="13" customWidth="1"/>
    <col min="3" max="3" width="10.7109375" style="13" customWidth="1"/>
    <col min="4" max="8" width="10.7109375" style="14" customWidth="1"/>
    <col min="9" max="9" width="12.7109375" style="14" customWidth="1"/>
    <col min="10" max="11" width="10.7109375" style="14" customWidth="1"/>
    <col min="12" max="12" width="6.7109375" style="17" customWidth="1"/>
    <col min="13" max="13" width="7.7109375" style="17" customWidth="1"/>
    <col min="14" max="14" width="7.140625" style="17" customWidth="1"/>
    <col min="15" max="15" width="6" style="17" customWidth="1"/>
    <col min="16" max="16" width="7.85546875" style="17" customWidth="1"/>
    <col min="17" max="17" width="8.140625" style="17" customWidth="1"/>
    <col min="18" max="18" width="6.28515625" style="17" customWidth="1"/>
    <col min="19" max="19" width="8" style="17" customWidth="1"/>
    <col min="20" max="20" width="8.7109375" style="17" customWidth="1"/>
    <col min="21" max="21" width="10" style="17" customWidth="1"/>
    <col min="22" max="22" width="9.5703125" style="17" customWidth="1"/>
    <col min="23" max="23" width="6.140625" style="17" customWidth="1"/>
    <col min="24" max="25" width="5.7109375" style="17" customWidth="1"/>
    <col min="26" max="26" width="6.85546875" style="17" customWidth="1"/>
    <col min="27" max="27" width="6.42578125" style="14" customWidth="1"/>
    <col min="28" max="28" width="6.7109375" style="14" customWidth="1"/>
    <col min="29" max="29" width="7.28515625" style="14" customWidth="1"/>
    <col min="30" max="41" width="5.7109375" style="14" customWidth="1"/>
    <col min="42" max="16384" width="9.140625" style="14"/>
  </cols>
  <sheetData>
    <row r="1" spans="2:60">
      <c r="B1" s="2" t="s">
        <v>0</v>
      </c>
      <c r="C1" s="2" t="s">
        <v>195</v>
      </c>
    </row>
    <row r="2" spans="2:60">
      <c r="B2" s="2" t="s">
        <v>1</v>
      </c>
      <c r="C2" s="2"/>
    </row>
    <row r="3" spans="2:60">
      <c r="B3" s="2" t="s">
        <v>2</v>
      </c>
      <c r="C3" s="2" t="s">
        <v>196</v>
      </c>
    </row>
    <row r="4" spans="2:60">
      <c r="B4" s="2" t="s">
        <v>3</v>
      </c>
      <c r="C4" s="2"/>
    </row>
    <row r="5" spans="2:60">
      <c r="B5" s="2"/>
      <c r="C5" s="2"/>
    </row>
    <row r="7" spans="2:60" ht="26.25" customHeight="1">
      <c r="B7" s="111" t="s">
        <v>160</v>
      </c>
      <c r="C7" s="112"/>
      <c r="D7" s="112"/>
      <c r="E7" s="112"/>
      <c r="F7" s="112"/>
      <c r="G7" s="112"/>
      <c r="H7" s="112"/>
      <c r="I7" s="112"/>
      <c r="J7" s="112"/>
      <c r="K7" s="113"/>
    </row>
    <row r="8" spans="2:60" s="17" customFormat="1" ht="66">
      <c r="B8" s="48" t="s">
        <v>94</v>
      </c>
      <c r="C8" s="48" t="s">
        <v>48</v>
      </c>
      <c r="D8" s="48" t="s">
        <v>49</v>
      </c>
      <c r="E8" s="48" t="s">
        <v>161</v>
      </c>
      <c r="F8" s="48" t="s">
        <v>162</v>
      </c>
      <c r="G8" s="48" t="s">
        <v>51</v>
      </c>
      <c r="H8" s="48" t="s">
        <v>163</v>
      </c>
      <c r="I8" s="48" t="s">
        <v>5</v>
      </c>
      <c r="J8" s="48" t="s">
        <v>55</v>
      </c>
      <c r="K8" s="48" t="s">
        <v>56</v>
      </c>
    </row>
    <row r="9" spans="2:60" s="17" customFormat="1" ht="21.75" customHeight="1">
      <c r="B9" s="18"/>
      <c r="C9" s="47"/>
      <c r="D9" s="19"/>
      <c r="E9" s="19"/>
      <c r="F9" s="19" t="s">
        <v>7</v>
      </c>
      <c r="G9" s="19"/>
      <c r="H9" s="19" t="s">
        <v>7</v>
      </c>
      <c r="I9" s="19" t="s">
        <v>6</v>
      </c>
      <c r="J9" s="29" t="s">
        <v>7</v>
      </c>
      <c r="K9" s="43" t="s">
        <v>7</v>
      </c>
    </row>
    <row r="10" spans="2:60" s="21" customFormat="1" ht="18" customHeight="1">
      <c r="B10" s="20"/>
      <c r="C10" s="6" t="s">
        <v>8</v>
      </c>
      <c r="D10" s="6" t="s">
        <v>9</v>
      </c>
      <c r="E10" s="6" t="s">
        <v>57</v>
      </c>
      <c r="F10" s="6" t="s">
        <v>58</v>
      </c>
      <c r="G10" s="6" t="s">
        <v>59</v>
      </c>
      <c r="H10" s="6" t="s">
        <v>60</v>
      </c>
      <c r="I10" s="32" t="s">
        <v>61</v>
      </c>
      <c r="J10" s="32" t="s">
        <v>62</v>
      </c>
      <c r="K10" s="32" t="s">
        <v>62</v>
      </c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2:60" s="21" customFormat="1" ht="18" customHeight="1">
      <c r="B11" s="22" t="s">
        <v>164</v>
      </c>
      <c r="C11" s="6"/>
      <c r="D11" s="6"/>
      <c r="E11" s="6"/>
      <c r="F11" s="6"/>
      <c r="G11" s="6"/>
      <c r="H11" s="6"/>
      <c r="I11" s="73">
        <v>0</v>
      </c>
      <c r="J11" s="74">
        <v>0</v>
      </c>
      <c r="K11" s="74">
        <v>0</v>
      </c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BH11" s="14"/>
    </row>
    <row r="12" spans="2:60">
      <c r="B12" s="77" t="s">
        <v>203</v>
      </c>
      <c r="D12" s="17"/>
      <c r="E12" s="17"/>
      <c r="F12" s="17"/>
      <c r="G12" s="17"/>
      <c r="H12" s="78">
        <v>0</v>
      </c>
      <c r="I12" s="79">
        <v>0</v>
      </c>
      <c r="J12" s="78">
        <v>0</v>
      </c>
      <c r="K12" s="78">
        <v>0</v>
      </c>
    </row>
    <row r="14" spans="2:60">
      <c r="B14" s="77" t="s">
        <v>254</v>
      </c>
      <c r="D14" s="17"/>
      <c r="E14" s="17"/>
      <c r="F14" s="17"/>
      <c r="G14" s="17"/>
      <c r="H14" s="78">
        <v>0</v>
      </c>
      <c r="I14" s="79">
        <v>0</v>
      </c>
      <c r="J14" s="78">
        <v>0</v>
      </c>
      <c r="K14" s="78">
        <v>0</v>
      </c>
    </row>
    <row r="15" spans="2:60">
      <c r="B15" t="s">
        <v>249</v>
      </c>
      <c r="D15" t="s">
        <v>249</v>
      </c>
      <c r="E15" s="17"/>
      <c r="F15" s="76">
        <v>0</v>
      </c>
      <c r="G15" t="s">
        <v>249</v>
      </c>
      <c r="H15" s="76">
        <v>0</v>
      </c>
      <c r="I15" s="75">
        <v>0</v>
      </c>
      <c r="J15" s="76">
        <v>0</v>
      </c>
      <c r="K15" s="76">
        <v>0</v>
      </c>
    </row>
    <row r="16" spans="2:60">
      <c r="D16" s="17"/>
      <c r="E16" s="17"/>
      <c r="F16" s="17"/>
      <c r="G16" s="17"/>
      <c r="H16" s="17"/>
    </row>
    <row r="17" spans="4:8">
      <c r="D17" s="17"/>
      <c r="E17" s="17"/>
      <c r="F17" s="17"/>
      <c r="G17" s="17"/>
      <c r="H17" s="17"/>
    </row>
    <row r="18" spans="4:8">
      <c r="D18" s="17"/>
      <c r="E18" s="17"/>
      <c r="F18" s="17"/>
      <c r="G18" s="17"/>
      <c r="H18" s="17"/>
    </row>
    <row r="19" spans="4:8">
      <c r="D19" s="17"/>
      <c r="E19" s="17"/>
      <c r="F19" s="17"/>
      <c r="G19" s="17"/>
      <c r="H19" s="17"/>
    </row>
    <row r="20" spans="4:8">
      <c r="D20" s="17"/>
      <c r="E20" s="17"/>
      <c r="F20" s="17"/>
      <c r="G20" s="17"/>
      <c r="H20" s="17"/>
    </row>
    <row r="21" spans="4:8">
      <c r="D21" s="17"/>
      <c r="E21" s="17"/>
      <c r="F21" s="17"/>
      <c r="G21" s="17"/>
      <c r="H21" s="17"/>
    </row>
    <row r="22" spans="4:8">
      <c r="D22" s="17"/>
      <c r="E22" s="17"/>
      <c r="F22" s="17"/>
      <c r="G22" s="17"/>
      <c r="H22" s="17"/>
    </row>
    <row r="23" spans="4:8">
      <c r="D23" s="17"/>
      <c r="E23" s="17"/>
      <c r="F23" s="17"/>
      <c r="G23" s="17"/>
      <c r="H23" s="17"/>
    </row>
    <row r="24" spans="4:8">
      <c r="D24" s="17"/>
      <c r="E24" s="17"/>
      <c r="F24" s="17"/>
      <c r="G24" s="17"/>
      <c r="H24" s="17"/>
    </row>
    <row r="25" spans="4:8">
      <c r="D25" s="17"/>
      <c r="E25" s="17"/>
      <c r="F25" s="17"/>
      <c r="G25" s="17"/>
      <c r="H25" s="17"/>
    </row>
    <row r="26" spans="4:8">
      <c r="D26" s="17"/>
      <c r="E26" s="17"/>
      <c r="F26" s="17"/>
      <c r="G26" s="17"/>
      <c r="H26" s="17"/>
    </row>
    <row r="27" spans="4:8">
      <c r="D27" s="17"/>
      <c r="E27" s="17"/>
      <c r="F27" s="17"/>
      <c r="G27" s="17"/>
      <c r="H27" s="17"/>
    </row>
    <row r="28" spans="4:8">
      <c r="D28" s="17"/>
      <c r="E28" s="17"/>
      <c r="F28" s="17"/>
      <c r="G28" s="17"/>
      <c r="H28" s="17"/>
    </row>
    <row r="29" spans="4:8">
      <c r="D29" s="17"/>
      <c r="E29" s="17"/>
      <c r="F29" s="17"/>
      <c r="G29" s="17"/>
      <c r="H29" s="17"/>
    </row>
    <row r="30" spans="4:8">
      <c r="D30" s="17"/>
      <c r="E30" s="17"/>
      <c r="F30" s="17"/>
      <c r="G30" s="17"/>
      <c r="H30" s="17"/>
    </row>
    <row r="31" spans="4:8">
      <c r="D31" s="17"/>
      <c r="E31" s="17"/>
      <c r="F31" s="17"/>
      <c r="G31" s="17"/>
      <c r="H31" s="17"/>
    </row>
    <row r="32" spans="4:8">
      <c r="D32" s="17"/>
      <c r="E32" s="17"/>
      <c r="F32" s="17"/>
      <c r="G32" s="17"/>
      <c r="H32" s="17"/>
    </row>
    <row r="33" spans="4:8">
      <c r="D33" s="17"/>
      <c r="E33" s="17"/>
      <c r="F33" s="17"/>
      <c r="G33" s="17"/>
      <c r="H33" s="17"/>
    </row>
    <row r="34" spans="4:8">
      <c r="D34" s="17"/>
      <c r="E34" s="17"/>
      <c r="F34" s="17"/>
      <c r="G34" s="17"/>
      <c r="H34" s="17"/>
    </row>
    <row r="35" spans="4:8">
      <c r="D35" s="17"/>
      <c r="E35" s="17"/>
      <c r="F35" s="17"/>
      <c r="G35" s="17"/>
      <c r="H35" s="17"/>
    </row>
    <row r="36" spans="4:8">
      <c r="D36" s="17"/>
      <c r="E36" s="17"/>
      <c r="F36" s="17"/>
      <c r="G36" s="17"/>
      <c r="H36" s="17"/>
    </row>
    <row r="37" spans="4:8">
      <c r="D37" s="17"/>
      <c r="E37" s="17"/>
      <c r="F37" s="17"/>
      <c r="G37" s="17"/>
      <c r="H37" s="17"/>
    </row>
    <row r="38" spans="4:8">
      <c r="D38" s="17"/>
      <c r="E38" s="17"/>
      <c r="F38" s="17"/>
      <c r="G38" s="17"/>
      <c r="H38" s="17"/>
    </row>
    <row r="39" spans="4:8">
      <c r="D39" s="17"/>
      <c r="E39" s="17"/>
      <c r="F39" s="17"/>
      <c r="G39" s="17"/>
      <c r="H39" s="17"/>
    </row>
    <row r="40" spans="4:8">
      <c r="D40" s="17"/>
      <c r="E40" s="17"/>
      <c r="F40" s="17"/>
      <c r="G40" s="17"/>
      <c r="H40" s="17"/>
    </row>
    <row r="41" spans="4:8">
      <c r="D41" s="17"/>
      <c r="E41" s="17"/>
      <c r="F41" s="17"/>
      <c r="G41" s="17"/>
      <c r="H41" s="17"/>
    </row>
    <row r="42" spans="4:8">
      <c r="D42" s="17"/>
      <c r="E42" s="17"/>
      <c r="F42" s="17"/>
      <c r="G42" s="17"/>
      <c r="H42" s="17"/>
    </row>
    <row r="43" spans="4:8">
      <c r="D43" s="17"/>
      <c r="E43" s="17"/>
      <c r="F43" s="17"/>
      <c r="G43" s="17"/>
      <c r="H43" s="17"/>
    </row>
    <row r="44" spans="4:8">
      <c r="D44" s="17"/>
      <c r="E44" s="17"/>
      <c r="F44" s="17"/>
      <c r="G44" s="17"/>
      <c r="H44" s="17"/>
    </row>
    <row r="45" spans="4:8">
      <c r="D45" s="17"/>
      <c r="E45" s="17"/>
      <c r="F45" s="17"/>
      <c r="G45" s="17"/>
      <c r="H45" s="17"/>
    </row>
    <row r="46" spans="4:8">
      <c r="D46" s="17"/>
      <c r="E46" s="17"/>
      <c r="F46" s="17"/>
      <c r="G46" s="17"/>
      <c r="H46" s="17"/>
    </row>
    <row r="47" spans="4:8">
      <c r="D47" s="17"/>
      <c r="E47" s="17"/>
      <c r="F47" s="17"/>
      <c r="G47" s="17"/>
      <c r="H47" s="17"/>
    </row>
    <row r="48" spans="4:8">
      <c r="D48" s="17"/>
      <c r="E48" s="17"/>
      <c r="F48" s="17"/>
      <c r="G48" s="17"/>
      <c r="H48" s="17"/>
    </row>
    <row r="49" spans="4:8">
      <c r="D49" s="17"/>
      <c r="E49" s="17"/>
      <c r="F49" s="17"/>
      <c r="G49" s="17"/>
      <c r="H49" s="17"/>
    </row>
    <row r="50" spans="4:8">
      <c r="D50" s="17"/>
      <c r="E50" s="17"/>
      <c r="F50" s="17"/>
      <c r="G50" s="17"/>
      <c r="H50" s="17"/>
    </row>
    <row r="51" spans="4:8">
      <c r="D51" s="17"/>
      <c r="E51" s="17"/>
      <c r="F51" s="17"/>
      <c r="G51" s="17"/>
      <c r="H51" s="17"/>
    </row>
    <row r="52" spans="4:8">
      <c r="D52" s="17"/>
      <c r="E52" s="17"/>
      <c r="F52" s="17"/>
      <c r="G52" s="17"/>
      <c r="H52" s="17"/>
    </row>
    <row r="53" spans="4:8">
      <c r="D53" s="17"/>
      <c r="E53" s="17"/>
      <c r="F53" s="17"/>
      <c r="G53" s="17"/>
      <c r="H53" s="17"/>
    </row>
    <row r="54" spans="4:8">
      <c r="D54" s="17"/>
      <c r="E54" s="17"/>
      <c r="F54" s="17"/>
      <c r="G54" s="17"/>
      <c r="H54" s="17"/>
    </row>
    <row r="55" spans="4:8">
      <c r="D55" s="17"/>
      <c r="E55" s="17"/>
      <c r="F55" s="17"/>
      <c r="G55" s="17"/>
      <c r="H55" s="17"/>
    </row>
    <row r="56" spans="4:8">
      <c r="D56" s="17"/>
      <c r="E56" s="17"/>
      <c r="F56" s="17"/>
      <c r="G56" s="17"/>
      <c r="H56" s="17"/>
    </row>
    <row r="57" spans="4:8">
      <c r="D57" s="17"/>
      <c r="E57" s="17"/>
      <c r="F57" s="17"/>
      <c r="G57" s="17"/>
      <c r="H57" s="17"/>
    </row>
    <row r="58" spans="4:8">
      <c r="D58" s="17"/>
      <c r="E58" s="17"/>
      <c r="F58" s="17"/>
      <c r="G58" s="17"/>
      <c r="H58" s="17"/>
    </row>
    <row r="59" spans="4:8">
      <c r="D59" s="17"/>
      <c r="E59" s="17"/>
      <c r="F59" s="17"/>
      <c r="G59" s="17"/>
      <c r="H59" s="17"/>
    </row>
    <row r="60" spans="4:8">
      <c r="D60" s="17"/>
      <c r="E60" s="17"/>
      <c r="F60" s="17"/>
      <c r="G60" s="17"/>
      <c r="H60" s="17"/>
    </row>
    <row r="61" spans="4:8">
      <c r="D61" s="17"/>
      <c r="E61" s="17"/>
      <c r="F61" s="17"/>
      <c r="G61" s="17"/>
      <c r="H61" s="17"/>
    </row>
    <row r="62" spans="4:8">
      <c r="D62" s="17"/>
      <c r="E62" s="17"/>
      <c r="F62" s="17"/>
      <c r="G62" s="17"/>
      <c r="H62" s="17"/>
    </row>
    <row r="63" spans="4:8">
      <c r="D63" s="17"/>
      <c r="E63" s="17"/>
      <c r="F63" s="17"/>
      <c r="G63" s="17"/>
      <c r="H63" s="17"/>
    </row>
    <row r="64" spans="4:8">
      <c r="D64" s="17"/>
      <c r="E64" s="17"/>
      <c r="F64" s="17"/>
      <c r="G64" s="17"/>
      <c r="H64" s="17"/>
    </row>
    <row r="65" spans="4:8">
      <c r="D65" s="17"/>
      <c r="E65" s="17"/>
      <c r="F65" s="17"/>
      <c r="G65" s="17"/>
      <c r="H65" s="17"/>
    </row>
    <row r="66" spans="4:8">
      <c r="D66" s="17"/>
      <c r="E66" s="17"/>
      <c r="F66" s="17"/>
      <c r="G66" s="17"/>
      <c r="H66" s="17"/>
    </row>
    <row r="67" spans="4:8">
      <c r="D67" s="17"/>
      <c r="E67" s="17"/>
      <c r="F67" s="17"/>
      <c r="G67" s="17"/>
      <c r="H67" s="17"/>
    </row>
    <row r="68" spans="4:8">
      <c r="D68" s="17"/>
      <c r="E68" s="17"/>
      <c r="F68" s="17"/>
      <c r="G68" s="17"/>
      <c r="H68" s="17"/>
    </row>
    <row r="69" spans="4:8">
      <c r="D69" s="17"/>
      <c r="E69" s="17"/>
      <c r="F69" s="17"/>
      <c r="G69" s="17"/>
      <c r="H69" s="17"/>
    </row>
    <row r="70" spans="4:8">
      <c r="D70" s="17"/>
      <c r="E70" s="17"/>
      <c r="F70" s="17"/>
      <c r="G70" s="17"/>
      <c r="H70" s="17"/>
    </row>
    <row r="71" spans="4:8">
      <c r="D71" s="17"/>
      <c r="E71" s="17"/>
      <c r="F71" s="17"/>
      <c r="G71" s="17"/>
      <c r="H71" s="17"/>
    </row>
    <row r="72" spans="4:8">
      <c r="D72" s="17"/>
      <c r="E72" s="17"/>
      <c r="F72" s="17"/>
      <c r="G72" s="17"/>
      <c r="H72" s="17"/>
    </row>
    <row r="73" spans="4:8">
      <c r="D73" s="17"/>
      <c r="E73" s="17"/>
      <c r="F73" s="17"/>
      <c r="G73" s="17"/>
      <c r="H73" s="17"/>
    </row>
    <row r="74" spans="4:8">
      <c r="D74" s="17"/>
      <c r="E74" s="17"/>
      <c r="F74" s="17"/>
      <c r="G74" s="17"/>
      <c r="H74" s="17"/>
    </row>
    <row r="75" spans="4:8">
      <c r="D75" s="17"/>
      <c r="E75" s="17"/>
      <c r="F75" s="17"/>
      <c r="G75" s="17"/>
      <c r="H75" s="17"/>
    </row>
    <row r="76" spans="4:8">
      <c r="D76" s="17"/>
      <c r="E76" s="17"/>
      <c r="F76" s="17"/>
      <c r="G76" s="17"/>
      <c r="H76" s="17"/>
    </row>
    <row r="77" spans="4:8">
      <c r="D77" s="17"/>
      <c r="E77" s="17"/>
      <c r="F77" s="17"/>
      <c r="G77" s="17"/>
      <c r="H77" s="17"/>
    </row>
    <row r="78" spans="4:8">
      <c r="D78" s="17"/>
      <c r="E78" s="17"/>
      <c r="F78" s="17"/>
      <c r="G78" s="17"/>
      <c r="H78" s="17"/>
    </row>
    <row r="79" spans="4:8">
      <c r="D79" s="17"/>
      <c r="E79" s="17"/>
      <c r="F79" s="17"/>
      <c r="G79" s="17"/>
      <c r="H79" s="17"/>
    </row>
    <row r="80" spans="4:8">
      <c r="D80" s="17"/>
      <c r="E80" s="17"/>
      <c r="F80" s="17"/>
      <c r="G80" s="17"/>
      <c r="H80" s="17"/>
    </row>
    <row r="81" spans="4:8">
      <c r="D81" s="17"/>
      <c r="E81" s="17"/>
      <c r="F81" s="17"/>
      <c r="G81" s="17"/>
      <c r="H81" s="17"/>
    </row>
    <row r="82" spans="4:8">
      <c r="D82" s="17"/>
      <c r="E82" s="17"/>
      <c r="F82" s="17"/>
      <c r="G82" s="17"/>
      <c r="H82" s="17"/>
    </row>
    <row r="83" spans="4:8">
      <c r="D83" s="17"/>
      <c r="E83" s="17"/>
      <c r="F83" s="17"/>
      <c r="G83" s="17"/>
      <c r="H83" s="17"/>
    </row>
    <row r="84" spans="4:8">
      <c r="D84" s="17"/>
      <c r="E84" s="17"/>
      <c r="F84" s="17"/>
      <c r="G84" s="17"/>
      <c r="H84" s="17"/>
    </row>
    <row r="85" spans="4:8">
      <c r="D85" s="17"/>
      <c r="E85" s="17"/>
      <c r="F85" s="17"/>
      <c r="G85" s="17"/>
      <c r="H85" s="17"/>
    </row>
    <row r="86" spans="4:8">
      <c r="D86" s="17"/>
      <c r="E86" s="17"/>
      <c r="F86" s="17"/>
      <c r="G86" s="17"/>
      <c r="H86" s="17"/>
    </row>
    <row r="87" spans="4:8">
      <c r="D87" s="17"/>
      <c r="E87" s="17"/>
      <c r="F87" s="17"/>
      <c r="G87" s="17"/>
      <c r="H87" s="17"/>
    </row>
    <row r="88" spans="4:8">
      <c r="D88" s="17"/>
      <c r="E88" s="17"/>
      <c r="F88" s="17"/>
      <c r="G88" s="17"/>
      <c r="H88" s="17"/>
    </row>
    <row r="89" spans="4:8">
      <c r="D89" s="17"/>
      <c r="E89" s="17"/>
      <c r="F89" s="17"/>
      <c r="G89" s="17"/>
      <c r="H89" s="17"/>
    </row>
    <row r="90" spans="4:8">
      <c r="D90" s="17"/>
      <c r="E90" s="17"/>
      <c r="F90" s="17"/>
      <c r="G90" s="17"/>
      <c r="H90" s="17"/>
    </row>
    <row r="91" spans="4:8">
      <c r="D91" s="17"/>
      <c r="E91" s="17"/>
      <c r="F91" s="17"/>
      <c r="G91" s="17"/>
      <c r="H91" s="17"/>
    </row>
    <row r="92" spans="4:8">
      <c r="D92" s="17"/>
      <c r="E92" s="17"/>
      <c r="F92" s="17"/>
      <c r="G92" s="17"/>
      <c r="H92" s="17"/>
    </row>
    <row r="93" spans="4:8">
      <c r="D93" s="17"/>
      <c r="E93" s="17"/>
      <c r="F93" s="17"/>
      <c r="G93" s="17"/>
      <c r="H93" s="17"/>
    </row>
    <row r="94" spans="4:8">
      <c r="D94" s="17"/>
      <c r="E94" s="17"/>
      <c r="F94" s="17"/>
      <c r="G94" s="17"/>
      <c r="H94" s="17"/>
    </row>
    <row r="95" spans="4:8">
      <c r="D95" s="17"/>
      <c r="E95" s="17"/>
      <c r="F95" s="17"/>
      <c r="G95" s="17"/>
      <c r="H95" s="17"/>
    </row>
    <row r="96" spans="4:8">
      <c r="D96" s="17"/>
      <c r="E96" s="17"/>
      <c r="F96" s="17"/>
      <c r="G96" s="17"/>
      <c r="H96" s="17"/>
    </row>
    <row r="97" spans="4:8">
      <c r="D97" s="17"/>
      <c r="E97" s="17"/>
      <c r="F97" s="17"/>
      <c r="G97" s="17"/>
      <c r="H97" s="17"/>
    </row>
    <row r="98" spans="4:8">
      <c r="D98" s="17"/>
      <c r="E98" s="17"/>
      <c r="F98" s="17"/>
      <c r="G98" s="17"/>
      <c r="H98" s="17"/>
    </row>
    <row r="99" spans="4:8">
      <c r="D99" s="17"/>
      <c r="E99" s="17"/>
      <c r="F99" s="17"/>
      <c r="G99" s="17"/>
      <c r="H99" s="17"/>
    </row>
    <row r="100" spans="4:8">
      <c r="D100" s="17"/>
      <c r="E100" s="17"/>
      <c r="F100" s="17"/>
      <c r="G100" s="17"/>
      <c r="H100" s="17"/>
    </row>
    <row r="101" spans="4:8">
      <c r="D101" s="17"/>
      <c r="E101" s="17"/>
      <c r="F101" s="17"/>
      <c r="G101" s="17"/>
      <c r="H101" s="17"/>
    </row>
    <row r="102" spans="4:8">
      <c r="D102" s="17"/>
      <c r="E102" s="17"/>
      <c r="F102" s="17"/>
      <c r="G102" s="17"/>
      <c r="H102" s="17"/>
    </row>
    <row r="103" spans="4:8">
      <c r="D103" s="17"/>
      <c r="E103" s="17"/>
      <c r="F103" s="17"/>
      <c r="G103" s="17"/>
      <c r="H103" s="17"/>
    </row>
    <row r="104" spans="4:8">
      <c r="D104" s="17"/>
      <c r="E104" s="17"/>
      <c r="F104" s="17"/>
      <c r="G104" s="17"/>
      <c r="H104" s="17"/>
    </row>
    <row r="105" spans="4:8">
      <c r="D105" s="17"/>
      <c r="E105" s="17"/>
      <c r="F105" s="17"/>
      <c r="G105" s="17"/>
      <c r="H105" s="17"/>
    </row>
    <row r="106" spans="4:8">
      <c r="D106" s="17"/>
      <c r="E106" s="17"/>
      <c r="F106" s="17"/>
      <c r="G106" s="17"/>
      <c r="H106" s="17"/>
    </row>
    <row r="107" spans="4:8">
      <c r="D107" s="17"/>
      <c r="E107" s="17"/>
      <c r="F107" s="17"/>
      <c r="G107" s="17"/>
      <c r="H107" s="17"/>
    </row>
    <row r="108" spans="4:8">
      <c r="D108" s="17"/>
      <c r="E108" s="17"/>
      <c r="F108" s="17"/>
      <c r="G108" s="17"/>
      <c r="H108" s="17"/>
    </row>
    <row r="109" spans="4:8">
      <c r="D109" s="17"/>
      <c r="E109" s="17"/>
      <c r="F109" s="17"/>
      <c r="G109" s="17"/>
      <c r="H109" s="17"/>
    </row>
    <row r="110" spans="4:8">
      <c r="D110" s="17"/>
      <c r="E110" s="17"/>
      <c r="F110" s="17"/>
      <c r="G110" s="17"/>
      <c r="H110" s="17"/>
    </row>
    <row r="111" spans="4:8">
      <c r="D111" s="17"/>
      <c r="E111" s="17"/>
      <c r="F111" s="17"/>
      <c r="G111" s="17"/>
      <c r="H111" s="17"/>
    </row>
    <row r="112" spans="4:8">
      <c r="D112" s="17"/>
      <c r="E112" s="17"/>
      <c r="F112" s="17"/>
      <c r="G112" s="17"/>
      <c r="H112" s="17"/>
    </row>
    <row r="113" spans="4:8">
      <c r="D113" s="17"/>
      <c r="E113" s="17"/>
      <c r="F113" s="17"/>
      <c r="G113" s="17"/>
      <c r="H113" s="17"/>
    </row>
    <row r="114" spans="4:8">
      <c r="D114" s="17"/>
      <c r="E114" s="17"/>
      <c r="F114" s="17"/>
      <c r="G114" s="17"/>
      <c r="H114" s="17"/>
    </row>
    <row r="115" spans="4:8">
      <c r="D115" s="17"/>
      <c r="E115" s="17"/>
      <c r="F115" s="17"/>
      <c r="G115" s="17"/>
      <c r="H115" s="17"/>
    </row>
    <row r="116" spans="4:8">
      <c r="D116" s="17"/>
      <c r="E116" s="17"/>
      <c r="F116" s="17"/>
      <c r="G116" s="17"/>
      <c r="H116" s="17"/>
    </row>
    <row r="117" spans="4:8">
      <c r="D117" s="17"/>
      <c r="E117" s="17"/>
      <c r="F117" s="17"/>
      <c r="G117" s="17"/>
      <c r="H117" s="17"/>
    </row>
    <row r="118" spans="4:8">
      <c r="D118" s="17"/>
      <c r="E118" s="17"/>
      <c r="F118" s="17"/>
      <c r="G118" s="17"/>
      <c r="H118" s="17"/>
    </row>
    <row r="119" spans="4:8">
      <c r="D119" s="17"/>
      <c r="E119" s="17"/>
      <c r="F119" s="17"/>
      <c r="G119" s="17"/>
      <c r="H119" s="17"/>
    </row>
    <row r="120" spans="4:8">
      <c r="D120" s="17"/>
      <c r="E120" s="17"/>
      <c r="F120" s="17"/>
      <c r="G120" s="17"/>
      <c r="H120" s="17"/>
    </row>
    <row r="121" spans="4:8">
      <c r="D121" s="17"/>
      <c r="E121" s="17"/>
      <c r="F121" s="17"/>
      <c r="G121" s="17"/>
      <c r="H121" s="17"/>
    </row>
    <row r="122" spans="4:8">
      <c r="D122" s="17"/>
      <c r="E122" s="17"/>
      <c r="F122" s="17"/>
      <c r="G122" s="17"/>
      <c r="H122" s="17"/>
    </row>
    <row r="123" spans="4:8">
      <c r="D123" s="17"/>
      <c r="E123" s="17"/>
      <c r="F123" s="17"/>
      <c r="G123" s="17"/>
      <c r="H123" s="17"/>
    </row>
    <row r="124" spans="4:8">
      <c r="D124" s="17"/>
      <c r="E124" s="17"/>
      <c r="F124" s="17"/>
      <c r="G124" s="17"/>
      <c r="H124" s="17"/>
    </row>
    <row r="125" spans="4:8">
      <c r="D125" s="17"/>
      <c r="E125" s="17"/>
      <c r="F125" s="17"/>
      <c r="G125" s="17"/>
      <c r="H125" s="17"/>
    </row>
    <row r="126" spans="4:8">
      <c r="D126" s="17"/>
      <c r="E126" s="17"/>
      <c r="F126" s="17"/>
      <c r="G126" s="17"/>
      <c r="H126" s="17"/>
    </row>
    <row r="127" spans="4:8">
      <c r="D127" s="17"/>
      <c r="E127" s="17"/>
      <c r="F127" s="17"/>
      <c r="G127" s="17"/>
      <c r="H127" s="17"/>
    </row>
    <row r="128" spans="4:8">
      <c r="D128" s="17"/>
      <c r="E128" s="17"/>
      <c r="F128" s="17"/>
      <c r="G128" s="17"/>
      <c r="H128" s="17"/>
    </row>
    <row r="129" spans="4:8">
      <c r="D129" s="17"/>
      <c r="E129" s="17"/>
      <c r="F129" s="17"/>
      <c r="G129" s="17"/>
      <c r="H129" s="17"/>
    </row>
    <row r="130" spans="4:8">
      <c r="D130" s="17"/>
      <c r="E130" s="17"/>
      <c r="F130" s="17"/>
      <c r="G130" s="17"/>
      <c r="H130" s="17"/>
    </row>
    <row r="131" spans="4:8">
      <c r="D131" s="17"/>
      <c r="E131" s="17"/>
      <c r="F131" s="17"/>
      <c r="G131" s="17"/>
      <c r="H131" s="17"/>
    </row>
    <row r="132" spans="4:8">
      <c r="D132" s="17"/>
      <c r="E132" s="17"/>
      <c r="F132" s="17"/>
      <c r="G132" s="17"/>
      <c r="H132" s="17"/>
    </row>
    <row r="133" spans="4:8">
      <c r="D133" s="17"/>
      <c r="E133" s="17"/>
      <c r="F133" s="17"/>
      <c r="G133" s="17"/>
      <c r="H133" s="17"/>
    </row>
    <row r="134" spans="4:8">
      <c r="D134" s="17"/>
      <c r="E134" s="17"/>
      <c r="F134" s="17"/>
      <c r="G134" s="17"/>
      <c r="H134" s="17"/>
    </row>
    <row r="135" spans="4:8">
      <c r="D135" s="17"/>
      <c r="E135" s="17"/>
      <c r="F135" s="17"/>
      <c r="G135" s="17"/>
      <c r="H135" s="17"/>
    </row>
    <row r="136" spans="4:8">
      <c r="D136" s="17"/>
      <c r="E136" s="17"/>
      <c r="F136" s="17"/>
      <c r="G136" s="17"/>
      <c r="H136" s="17"/>
    </row>
    <row r="137" spans="4:8">
      <c r="D137" s="17"/>
      <c r="E137" s="17"/>
      <c r="F137" s="17"/>
      <c r="G137" s="17"/>
      <c r="H137" s="17"/>
    </row>
    <row r="138" spans="4:8">
      <c r="D138" s="17"/>
      <c r="E138" s="17"/>
      <c r="F138" s="17"/>
      <c r="G138" s="17"/>
      <c r="H138" s="17"/>
    </row>
    <row r="139" spans="4:8">
      <c r="D139" s="17"/>
      <c r="E139" s="17"/>
      <c r="F139" s="17"/>
      <c r="G139" s="17"/>
      <c r="H139" s="17"/>
    </row>
    <row r="140" spans="4:8">
      <c r="D140" s="17"/>
      <c r="E140" s="17"/>
      <c r="F140" s="17"/>
      <c r="G140" s="17"/>
      <c r="H140" s="17"/>
    </row>
    <row r="141" spans="4:8">
      <c r="D141" s="17"/>
      <c r="E141" s="17"/>
      <c r="F141" s="17"/>
      <c r="G141" s="17"/>
      <c r="H141" s="17"/>
    </row>
    <row r="142" spans="4:8">
      <c r="D142" s="17"/>
      <c r="E142" s="17"/>
      <c r="F142" s="17"/>
      <c r="G142" s="17"/>
      <c r="H142" s="17"/>
    </row>
    <row r="143" spans="4:8">
      <c r="D143" s="17"/>
      <c r="E143" s="17"/>
      <c r="F143" s="17"/>
      <c r="G143" s="17"/>
      <c r="H143" s="17"/>
    </row>
    <row r="144" spans="4:8">
      <c r="D144" s="17"/>
      <c r="E144" s="17"/>
      <c r="F144" s="17"/>
      <c r="G144" s="17"/>
      <c r="H144" s="17"/>
    </row>
    <row r="145" spans="4:8">
      <c r="D145" s="17"/>
      <c r="E145" s="17"/>
      <c r="F145" s="17"/>
      <c r="G145" s="17"/>
      <c r="H145" s="17"/>
    </row>
    <row r="146" spans="4:8">
      <c r="D146" s="17"/>
      <c r="E146" s="17"/>
      <c r="F146" s="17"/>
      <c r="G146" s="17"/>
      <c r="H146" s="17"/>
    </row>
    <row r="147" spans="4:8">
      <c r="D147" s="17"/>
      <c r="E147" s="17"/>
      <c r="F147" s="17"/>
      <c r="G147" s="17"/>
      <c r="H147" s="17"/>
    </row>
    <row r="148" spans="4:8">
      <c r="D148" s="17"/>
      <c r="E148" s="17"/>
      <c r="F148" s="17"/>
      <c r="G148" s="17"/>
      <c r="H148" s="17"/>
    </row>
    <row r="149" spans="4:8">
      <c r="D149" s="17"/>
      <c r="E149" s="17"/>
      <c r="F149" s="17"/>
      <c r="G149" s="17"/>
      <c r="H149" s="17"/>
    </row>
    <row r="150" spans="4:8">
      <c r="D150" s="17"/>
      <c r="E150" s="17"/>
      <c r="F150" s="17"/>
      <c r="G150" s="17"/>
      <c r="H150" s="17"/>
    </row>
    <row r="151" spans="4:8">
      <c r="D151" s="17"/>
      <c r="E151" s="17"/>
      <c r="F151" s="17"/>
      <c r="G151" s="17"/>
      <c r="H151" s="17"/>
    </row>
    <row r="152" spans="4:8">
      <c r="D152" s="17"/>
      <c r="E152" s="17"/>
      <c r="F152" s="17"/>
      <c r="G152" s="17"/>
      <c r="H152" s="17"/>
    </row>
    <row r="153" spans="4:8">
      <c r="D153" s="17"/>
      <c r="E153" s="17"/>
      <c r="F153" s="17"/>
      <c r="G153" s="17"/>
      <c r="H153" s="17"/>
    </row>
    <row r="154" spans="4:8">
      <c r="D154" s="17"/>
      <c r="E154" s="17"/>
      <c r="F154" s="17"/>
      <c r="G154" s="17"/>
      <c r="H154" s="17"/>
    </row>
    <row r="155" spans="4:8">
      <c r="D155" s="17"/>
      <c r="E155" s="17"/>
      <c r="F155" s="17"/>
      <c r="G155" s="17"/>
      <c r="H155" s="17"/>
    </row>
    <row r="156" spans="4:8">
      <c r="D156" s="17"/>
      <c r="E156" s="17"/>
      <c r="F156" s="17"/>
      <c r="G156" s="17"/>
      <c r="H156" s="17"/>
    </row>
    <row r="157" spans="4:8">
      <c r="D157" s="17"/>
      <c r="E157" s="17"/>
      <c r="F157" s="17"/>
      <c r="G157" s="17"/>
      <c r="H157" s="17"/>
    </row>
    <row r="158" spans="4:8">
      <c r="D158" s="17"/>
      <c r="E158" s="17"/>
      <c r="F158" s="17"/>
      <c r="G158" s="17"/>
      <c r="H158" s="17"/>
    </row>
    <row r="159" spans="4:8">
      <c r="D159" s="17"/>
      <c r="E159" s="17"/>
      <c r="F159" s="17"/>
      <c r="G159" s="17"/>
      <c r="H159" s="17"/>
    </row>
    <row r="160" spans="4:8">
      <c r="D160" s="17"/>
      <c r="E160" s="17"/>
      <c r="F160" s="17"/>
      <c r="G160" s="17"/>
      <c r="H160" s="17"/>
    </row>
    <row r="161" spans="4:8">
      <c r="D161" s="17"/>
      <c r="E161" s="17"/>
      <c r="F161" s="17"/>
      <c r="G161" s="17"/>
      <c r="H161" s="17"/>
    </row>
    <row r="162" spans="4:8">
      <c r="D162" s="17"/>
      <c r="E162" s="17"/>
      <c r="F162" s="17"/>
      <c r="G162" s="17"/>
      <c r="H162" s="17"/>
    </row>
    <row r="163" spans="4:8">
      <c r="D163" s="17"/>
      <c r="E163" s="17"/>
      <c r="F163" s="17"/>
      <c r="G163" s="17"/>
      <c r="H163" s="17"/>
    </row>
    <row r="164" spans="4:8">
      <c r="D164" s="17"/>
      <c r="E164" s="17"/>
      <c r="F164" s="17"/>
      <c r="G164" s="17"/>
      <c r="H164" s="17"/>
    </row>
    <row r="165" spans="4:8">
      <c r="D165" s="17"/>
      <c r="E165" s="17"/>
      <c r="F165" s="17"/>
      <c r="G165" s="17"/>
      <c r="H165" s="17"/>
    </row>
    <row r="166" spans="4:8">
      <c r="D166" s="17"/>
      <c r="E166" s="17"/>
      <c r="F166" s="17"/>
      <c r="G166" s="17"/>
      <c r="H166" s="17"/>
    </row>
    <row r="167" spans="4:8">
      <c r="D167" s="17"/>
      <c r="E167" s="17"/>
      <c r="F167" s="17"/>
      <c r="G167" s="17"/>
      <c r="H167" s="17"/>
    </row>
    <row r="168" spans="4:8">
      <c r="D168" s="17"/>
      <c r="E168" s="17"/>
      <c r="F168" s="17"/>
      <c r="G168" s="17"/>
      <c r="H168" s="17"/>
    </row>
    <row r="169" spans="4:8">
      <c r="D169" s="17"/>
      <c r="E169" s="17"/>
      <c r="F169" s="17"/>
      <c r="G169" s="17"/>
      <c r="H169" s="17"/>
    </row>
    <row r="170" spans="4:8">
      <c r="D170" s="17"/>
      <c r="E170" s="17"/>
      <c r="F170" s="17"/>
      <c r="G170" s="17"/>
      <c r="H170" s="17"/>
    </row>
    <row r="171" spans="4:8">
      <c r="D171" s="17"/>
      <c r="E171" s="17"/>
      <c r="F171" s="17"/>
      <c r="G171" s="17"/>
      <c r="H171" s="17"/>
    </row>
    <row r="172" spans="4:8">
      <c r="D172" s="17"/>
      <c r="E172" s="17"/>
      <c r="F172" s="17"/>
      <c r="G172" s="17"/>
      <c r="H172" s="17"/>
    </row>
    <row r="173" spans="4:8">
      <c r="D173" s="17"/>
      <c r="E173" s="17"/>
      <c r="F173" s="17"/>
      <c r="G173" s="17"/>
      <c r="H173" s="17"/>
    </row>
    <row r="174" spans="4:8">
      <c r="D174" s="17"/>
      <c r="E174" s="17"/>
      <c r="F174" s="17"/>
      <c r="G174" s="17"/>
      <c r="H174" s="17"/>
    </row>
    <row r="175" spans="4:8">
      <c r="D175" s="17"/>
      <c r="E175" s="17"/>
      <c r="F175" s="17"/>
      <c r="G175" s="17"/>
      <c r="H175" s="17"/>
    </row>
    <row r="176" spans="4:8">
      <c r="D176" s="17"/>
      <c r="E176" s="17"/>
      <c r="F176" s="17"/>
      <c r="G176" s="17"/>
      <c r="H176" s="17"/>
    </row>
    <row r="177" spans="4:8">
      <c r="D177" s="17"/>
      <c r="E177" s="17"/>
      <c r="F177" s="17"/>
      <c r="G177" s="17"/>
      <c r="H177" s="17"/>
    </row>
    <row r="178" spans="4:8">
      <c r="D178" s="17"/>
      <c r="E178" s="17"/>
      <c r="F178" s="17"/>
      <c r="G178" s="17"/>
      <c r="H178" s="17"/>
    </row>
    <row r="179" spans="4:8">
      <c r="D179" s="17"/>
      <c r="E179" s="17"/>
      <c r="F179" s="17"/>
      <c r="G179" s="17"/>
      <c r="H179" s="17"/>
    </row>
    <row r="180" spans="4:8">
      <c r="D180" s="17"/>
      <c r="E180" s="17"/>
      <c r="F180" s="17"/>
      <c r="G180" s="17"/>
      <c r="H180" s="17"/>
    </row>
    <row r="181" spans="4:8">
      <c r="D181" s="17"/>
      <c r="E181" s="17"/>
      <c r="F181" s="17"/>
      <c r="G181" s="17"/>
      <c r="H181" s="17"/>
    </row>
    <row r="182" spans="4:8">
      <c r="D182" s="17"/>
      <c r="E182" s="17"/>
      <c r="F182" s="17"/>
      <c r="G182" s="17"/>
      <c r="H182" s="17"/>
    </row>
    <row r="183" spans="4:8">
      <c r="D183" s="17"/>
      <c r="E183" s="17"/>
      <c r="F183" s="17"/>
      <c r="G183" s="17"/>
      <c r="H183" s="17"/>
    </row>
    <row r="184" spans="4:8">
      <c r="D184" s="17"/>
      <c r="E184" s="17"/>
      <c r="F184" s="17"/>
      <c r="G184" s="17"/>
      <c r="H184" s="17"/>
    </row>
    <row r="185" spans="4:8">
      <c r="D185" s="17"/>
      <c r="E185" s="17"/>
      <c r="F185" s="17"/>
      <c r="G185" s="17"/>
      <c r="H185" s="17"/>
    </row>
    <row r="186" spans="4:8">
      <c r="D186" s="17"/>
      <c r="E186" s="17"/>
      <c r="F186" s="17"/>
      <c r="G186" s="17"/>
      <c r="H186" s="17"/>
    </row>
    <row r="187" spans="4:8">
      <c r="D187" s="17"/>
      <c r="E187" s="17"/>
      <c r="F187" s="17"/>
      <c r="G187" s="17"/>
      <c r="H187" s="17"/>
    </row>
    <row r="188" spans="4:8">
      <c r="D188" s="17"/>
      <c r="E188" s="17"/>
      <c r="F188" s="17"/>
      <c r="G188" s="17"/>
      <c r="H188" s="17"/>
    </row>
    <row r="189" spans="4:8">
      <c r="D189" s="17"/>
      <c r="E189" s="17"/>
      <c r="F189" s="17"/>
      <c r="G189" s="17"/>
      <c r="H189" s="17"/>
    </row>
    <row r="190" spans="4:8">
      <c r="D190" s="17"/>
      <c r="E190" s="17"/>
      <c r="F190" s="17"/>
      <c r="G190" s="17"/>
      <c r="H190" s="17"/>
    </row>
    <row r="191" spans="4:8">
      <c r="D191" s="17"/>
      <c r="E191" s="17"/>
      <c r="F191" s="17"/>
      <c r="G191" s="17"/>
      <c r="H191" s="17"/>
    </row>
    <row r="192" spans="4:8">
      <c r="D192" s="17"/>
      <c r="E192" s="17"/>
      <c r="F192" s="17"/>
      <c r="G192" s="17"/>
      <c r="H192" s="17"/>
    </row>
    <row r="193" spans="4:8">
      <c r="D193" s="17"/>
      <c r="E193" s="17"/>
      <c r="F193" s="17"/>
      <c r="G193" s="17"/>
      <c r="H193" s="17"/>
    </row>
    <row r="194" spans="4:8">
      <c r="D194" s="17"/>
      <c r="E194" s="17"/>
      <c r="F194" s="17"/>
      <c r="G194" s="17"/>
      <c r="H194" s="17"/>
    </row>
    <row r="195" spans="4:8">
      <c r="D195" s="17"/>
      <c r="E195" s="17"/>
      <c r="F195" s="17"/>
      <c r="G195" s="17"/>
      <c r="H195" s="17"/>
    </row>
    <row r="196" spans="4:8">
      <c r="D196" s="17"/>
      <c r="E196" s="17"/>
      <c r="F196" s="17"/>
      <c r="G196" s="17"/>
      <c r="H196" s="17"/>
    </row>
    <row r="197" spans="4:8">
      <c r="D197" s="17"/>
      <c r="E197" s="17"/>
      <c r="F197" s="17"/>
      <c r="G197" s="17"/>
      <c r="H197" s="17"/>
    </row>
    <row r="198" spans="4:8">
      <c r="D198" s="17"/>
      <c r="E198" s="17"/>
      <c r="F198" s="17"/>
      <c r="G198" s="17"/>
      <c r="H198" s="17"/>
    </row>
    <row r="199" spans="4:8">
      <c r="D199" s="17"/>
      <c r="E199" s="17"/>
      <c r="F199" s="17"/>
      <c r="G199" s="17"/>
      <c r="H199" s="17"/>
    </row>
    <row r="200" spans="4:8">
      <c r="D200" s="17"/>
      <c r="E200" s="17"/>
      <c r="F200" s="17"/>
      <c r="G200" s="17"/>
      <c r="H200" s="17"/>
    </row>
    <row r="201" spans="4:8">
      <c r="D201" s="17"/>
      <c r="E201" s="17"/>
      <c r="F201" s="17"/>
      <c r="G201" s="17"/>
      <c r="H201" s="17"/>
    </row>
    <row r="202" spans="4:8">
      <c r="D202" s="17"/>
      <c r="E202" s="17"/>
      <c r="F202" s="17"/>
      <c r="G202" s="17"/>
      <c r="H202" s="17"/>
    </row>
    <row r="203" spans="4:8">
      <c r="D203" s="17"/>
      <c r="E203" s="17"/>
      <c r="F203" s="17"/>
      <c r="G203" s="17"/>
      <c r="H203" s="17"/>
    </row>
    <row r="204" spans="4:8">
      <c r="D204" s="17"/>
      <c r="E204" s="17"/>
      <c r="F204" s="17"/>
      <c r="G204" s="17"/>
      <c r="H204" s="17"/>
    </row>
    <row r="205" spans="4:8">
      <c r="D205" s="17"/>
      <c r="E205" s="17"/>
      <c r="F205" s="17"/>
      <c r="G205" s="17"/>
      <c r="H205" s="17"/>
    </row>
    <row r="206" spans="4:8">
      <c r="D206" s="17"/>
      <c r="E206" s="17"/>
      <c r="F206" s="17"/>
      <c r="G206" s="17"/>
      <c r="H206" s="17"/>
    </row>
    <row r="207" spans="4:8">
      <c r="D207" s="17"/>
      <c r="E207" s="17"/>
      <c r="F207" s="17"/>
      <c r="G207" s="17"/>
      <c r="H207" s="17"/>
    </row>
    <row r="208" spans="4:8">
      <c r="D208" s="17"/>
      <c r="E208" s="17"/>
      <c r="F208" s="17"/>
      <c r="G208" s="17"/>
      <c r="H208" s="17"/>
    </row>
    <row r="209" spans="4:8">
      <c r="D209" s="17"/>
      <c r="E209" s="17"/>
      <c r="F209" s="17"/>
      <c r="G209" s="17"/>
      <c r="H209" s="17"/>
    </row>
    <row r="210" spans="4:8">
      <c r="D210" s="17"/>
      <c r="E210" s="17"/>
      <c r="F210" s="17"/>
      <c r="G210" s="17"/>
      <c r="H210" s="17"/>
    </row>
    <row r="211" spans="4:8">
      <c r="D211" s="17"/>
      <c r="E211" s="17"/>
      <c r="F211" s="17"/>
      <c r="G211" s="17"/>
      <c r="H211" s="17"/>
    </row>
    <row r="212" spans="4:8">
      <c r="D212" s="17"/>
      <c r="E212" s="17"/>
      <c r="F212" s="17"/>
      <c r="G212" s="17"/>
      <c r="H212" s="17"/>
    </row>
    <row r="213" spans="4:8">
      <c r="D213" s="17"/>
      <c r="E213" s="17"/>
      <c r="F213" s="17"/>
      <c r="G213" s="17"/>
      <c r="H213" s="17"/>
    </row>
    <row r="214" spans="4:8">
      <c r="D214" s="17"/>
      <c r="E214" s="17"/>
      <c r="F214" s="17"/>
      <c r="G214" s="17"/>
      <c r="H214" s="17"/>
    </row>
    <row r="215" spans="4:8">
      <c r="D215" s="17"/>
      <c r="E215" s="17"/>
      <c r="F215" s="17"/>
      <c r="G215" s="17"/>
      <c r="H215" s="17"/>
    </row>
    <row r="216" spans="4:8">
      <c r="D216" s="17"/>
      <c r="E216" s="17"/>
      <c r="F216" s="17"/>
      <c r="G216" s="17"/>
      <c r="H216" s="17"/>
    </row>
    <row r="217" spans="4:8">
      <c r="D217" s="17"/>
      <c r="E217" s="17"/>
      <c r="F217" s="17"/>
      <c r="G217" s="17"/>
      <c r="H217" s="17"/>
    </row>
    <row r="218" spans="4:8">
      <c r="D218" s="17"/>
      <c r="E218" s="17"/>
      <c r="F218" s="17"/>
      <c r="G218" s="17"/>
      <c r="H218" s="17"/>
    </row>
    <row r="219" spans="4:8">
      <c r="D219" s="17"/>
      <c r="E219" s="17"/>
      <c r="F219" s="17"/>
      <c r="G219" s="17"/>
      <c r="H219" s="17"/>
    </row>
    <row r="220" spans="4:8">
      <c r="D220" s="17"/>
      <c r="E220" s="17"/>
      <c r="F220" s="17"/>
      <c r="G220" s="17"/>
      <c r="H220" s="17"/>
    </row>
    <row r="221" spans="4:8">
      <c r="D221" s="17"/>
      <c r="E221" s="17"/>
      <c r="F221" s="17"/>
      <c r="G221" s="17"/>
      <c r="H221" s="17"/>
    </row>
    <row r="222" spans="4:8">
      <c r="D222" s="17"/>
      <c r="E222" s="17"/>
      <c r="F222" s="17"/>
      <c r="G222" s="17"/>
      <c r="H222" s="17"/>
    </row>
    <row r="223" spans="4:8">
      <c r="D223" s="17"/>
      <c r="E223" s="17"/>
      <c r="F223" s="17"/>
      <c r="G223" s="17"/>
      <c r="H223" s="17"/>
    </row>
    <row r="224" spans="4:8">
      <c r="D224" s="17"/>
      <c r="E224" s="17"/>
      <c r="F224" s="17"/>
      <c r="G224" s="17"/>
      <c r="H224" s="17"/>
    </row>
    <row r="225" spans="4:8">
      <c r="D225" s="17"/>
      <c r="E225" s="17"/>
      <c r="F225" s="17"/>
      <c r="G225" s="17"/>
      <c r="H225" s="17"/>
    </row>
    <row r="226" spans="4:8">
      <c r="D226" s="17"/>
      <c r="E226" s="17"/>
      <c r="F226" s="17"/>
      <c r="G226" s="17"/>
      <c r="H226" s="17"/>
    </row>
    <row r="227" spans="4:8">
      <c r="D227" s="17"/>
      <c r="E227" s="17"/>
      <c r="F227" s="17"/>
      <c r="G227" s="17"/>
      <c r="H227" s="17"/>
    </row>
    <row r="228" spans="4:8">
      <c r="D228" s="17"/>
      <c r="E228" s="17"/>
      <c r="F228" s="17"/>
      <c r="G228" s="17"/>
      <c r="H228" s="17"/>
    </row>
    <row r="229" spans="4:8">
      <c r="D229" s="17"/>
      <c r="E229" s="17"/>
      <c r="F229" s="17"/>
      <c r="G229" s="17"/>
      <c r="H229" s="17"/>
    </row>
    <row r="230" spans="4:8">
      <c r="D230" s="17"/>
      <c r="E230" s="17"/>
      <c r="F230" s="17"/>
      <c r="G230" s="17"/>
      <c r="H230" s="17"/>
    </row>
    <row r="231" spans="4:8">
      <c r="D231" s="17"/>
      <c r="E231" s="17"/>
      <c r="F231" s="17"/>
      <c r="G231" s="17"/>
      <c r="H231" s="17"/>
    </row>
    <row r="232" spans="4:8">
      <c r="D232" s="17"/>
      <c r="E232" s="17"/>
      <c r="F232" s="17"/>
      <c r="G232" s="17"/>
      <c r="H232" s="17"/>
    </row>
    <row r="233" spans="4:8">
      <c r="D233" s="17"/>
      <c r="E233" s="17"/>
      <c r="F233" s="17"/>
      <c r="G233" s="17"/>
      <c r="H233" s="17"/>
    </row>
    <row r="234" spans="4:8">
      <c r="D234" s="17"/>
      <c r="E234" s="17"/>
      <c r="F234" s="17"/>
      <c r="G234" s="17"/>
      <c r="H234" s="17"/>
    </row>
    <row r="235" spans="4:8">
      <c r="D235" s="17"/>
      <c r="E235" s="17"/>
      <c r="F235" s="17"/>
      <c r="G235" s="17"/>
      <c r="H235" s="17"/>
    </row>
    <row r="236" spans="4:8">
      <c r="D236" s="17"/>
      <c r="E236" s="17"/>
      <c r="F236" s="17"/>
      <c r="G236" s="17"/>
      <c r="H236" s="17"/>
    </row>
    <row r="237" spans="4:8">
      <c r="D237" s="17"/>
      <c r="E237" s="17"/>
      <c r="F237" s="17"/>
      <c r="G237" s="17"/>
      <c r="H237" s="17"/>
    </row>
    <row r="238" spans="4:8">
      <c r="D238" s="17"/>
      <c r="E238" s="17"/>
      <c r="F238" s="17"/>
      <c r="G238" s="17"/>
      <c r="H238" s="17"/>
    </row>
    <row r="239" spans="4:8">
      <c r="D239" s="17"/>
      <c r="E239" s="17"/>
      <c r="F239" s="17"/>
      <c r="G239" s="17"/>
      <c r="H239" s="17"/>
    </row>
    <row r="240" spans="4:8">
      <c r="D240" s="17"/>
      <c r="E240" s="17"/>
      <c r="F240" s="17"/>
      <c r="G240" s="17"/>
      <c r="H240" s="17"/>
    </row>
    <row r="241" spans="4:8">
      <c r="D241" s="17"/>
      <c r="E241" s="17"/>
      <c r="F241" s="17"/>
      <c r="G241" s="17"/>
      <c r="H241" s="17"/>
    </row>
    <row r="242" spans="4:8">
      <c r="D242" s="17"/>
      <c r="E242" s="17"/>
      <c r="F242" s="17"/>
      <c r="G242" s="17"/>
      <c r="H242" s="17"/>
    </row>
    <row r="243" spans="4:8">
      <c r="D243" s="17"/>
      <c r="E243" s="17"/>
      <c r="F243" s="17"/>
      <c r="G243" s="17"/>
      <c r="H243" s="17"/>
    </row>
    <row r="244" spans="4:8">
      <c r="D244" s="17"/>
      <c r="E244" s="17"/>
      <c r="F244" s="17"/>
      <c r="G244" s="17"/>
      <c r="H244" s="17"/>
    </row>
    <row r="245" spans="4:8">
      <c r="D245" s="17"/>
      <c r="E245" s="17"/>
      <c r="F245" s="17"/>
      <c r="G245" s="17"/>
      <c r="H245" s="17"/>
    </row>
    <row r="246" spans="4:8">
      <c r="D246" s="17"/>
      <c r="E246" s="17"/>
      <c r="F246" s="17"/>
      <c r="G246" s="17"/>
      <c r="H246" s="17"/>
    </row>
    <row r="247" spans="4:8">
      <c r="D247" s="17"/>
      <c r="E247" s="17"/>
      <c r="F247" s="17"/>
      <c r="G247" s="17"/>
      <c r="H247" s="17"/>
    </row>
    <row r="248" spans="4:8">
      <c r="D248" s="17"/>
      <c r="E248" s="17"/>
      <c r="F248" s="17"/>
      <c r="G248" s="17"/>
      <c r="H248" s="17"/>
    </row>
    <row r="249" spans="4:8">
      <c r="D249" s="17"/>
      <c r="E249" s="17"/>
      <c r="F249" s="17"/>
      <c r="G249" s="17"/>
      <c r="H249" s="17"/>
    </row>
    <row r="250" spans="4:8">
      <c r="D250" s="17"/>
      <c r="E250" s="17"/>
      <c r="F250" s="17"/>
      <c r="G250" s="17"/>
      <c r="H250" s="17"/>
    </row>
    <row r="251" spans="4:8">
      <c r="D251" s="17"/>
      <c r="E251" s="17"/>
      <c r="F251" s="17"/>
      <c r="G251" s="17"/>
      <c r="H251" s="17"/>
    </row>
    <row r="252" spans="4:8">
      <c r="D252" s="17"/>
      <c r="E252" s="17"/>
      <c r="F252" s="17"/>
      <c r="G252" s="17"/>
      <c r="H252" s="17"/>
    </row>
    <row r="253" spans="4:8">
      <c r="D253" s="17"/>
      <c r="E253" s="17"/>
      <c r="F253" s="17"/>
      <c r="G253" s="17"/>
      <c r="H253" s="17"/>
    </row>
    <row r="254" spans="4:8">
      <c r="D254" s="17"/>
      <c r="E254" s="17"/>
      <c r="F254" s="17"/>
      <c r="G254" s="17"/>
      <c r="H254" s="17"/>
    </row>
    <row r="255" spans="4:8">
      <c r="D255" s="17"/>
      <c r="E255" s="17"/>
      <c r="F255" s="17"/>
      <c r="G255" s="17"/>
      <c r="H255" s="17"/>
    </row>
    <row r="256" spans="4:8">
      <c r="D256" s="17"/>
      <c r="E256" s="17"/>
      <c r="F256" s="17"/>
      <c r="G256" s="17"/>
      <c r="H256" s="17"/>
    </row>
    <row r="257" spans="4:8">
      <c r="D257" s="17"/>
      <c r="E257" s="17"/>
      <c r="F257" s="17"/>
      <c r="G257" s="17"/>
      <c r="H257" s="17"/>
    </row>
    <row r="258" spans="4:8">
      <c r="D258" s="17"/>
      <c r="E258" s="17"/>
      <c r="F258" s="17"/>
      <c r="G258" s="17"/>
      <c r="H258" s="17"/>
    </row>
    <row r="259" spans="4:8">
      <c r="D259" s="17"/>
      <c r="E259" s="17"/>
      <c r="F259" s="17"/>
      <c r="G259" s="17"/>
      <c r="H259" s="17"/>
    </row>
    <row r="260" spans="4:8">
      <c r="D260" s="17"/>
      <c r="E260" s="17"/>
      <c r="F260" s="17"/>
      <c r="G260" s="17"/>
      <c r="H260" s="17"/>
    </row>
    <row r="261" spans="4:8">
      <c r="D261" s="17"/>
      <c r="E261" s="17"/>
      <c r="F261" s="17"/>
      <c r="G261" s="17"/>
      <c r="H261" s="17"/>
    </row>
    <row r="262" spans="4:8">
      <c r="D262" s="17"/>
      <c r="E262" s="17"/>
      <c r="F262" s="17"/>
      <c r="G262" s="17"/>
      <c r="H262" s="17"/>
    </row>
    <row r="263" spans="4:8">
      <c r="D263" s="17"/>
      <c r="E263" s="17"/>
      <c r="F263" s="17"/>
      <c r="G263" s="17"/>
      <c r="H263" s="17"/>
    </row>
    <row r="264" spans="4:8">
      <c r="D264" s="17"/>
      <c r="E264" s="17"/>
      <c r="F264" s="17"/>
      <c r="G264" s="17"/>
      <c r="H264" s="17"/>
    </row>
    <row r="265" spans="4:8">
      <c r="D265" s="17"/>
      <c r="E265" s="17"/>
      <c r="F265" s="17"/>
      <c r="G265" s="17"/>
      <c r="H265" s="17"/>
    </row>
    <row r="266" spans="4:8">
      <c r="D266" s="17"/>
      <c r="E266" s="17"/>
      <c r="F266" s="17"/>
      <c r="G266" s="17"/>
      <c r="H266" s="17"/>
    </row>
    <row r="267" spans="4:8">
      <c r="D267" s="17"/>
      <c r="E267" s="17"/>
      <c r="F267" s="17"/>
      <c r="G267" s="17"/>
      <c r="H267" s="17"/>
    </row>
    <row r="268" spans="4:8">
      <c r="D268" s="17"/>
      <c r="E268" s="17"/>
      <c r="F268" s="17"/>
      <c r="G268" s="17"/>
      <c r="H268" s="17"/>
    </row>
    <row r="269" spans="4:8">
      <c r="D269" s="17"/>
      <c r="E269" s="17"/>
      <c r="F269" s="17"/>
      <c r="G269" s="17"/>
      <c r="H269" s="17"/>
    </row>
    <row r="270" spans="4:8">
      <c r="D270" s="17"/>
      <c r="E270" s="17"/>
      <c r="F270" s="17"/>
      <c r="G270" s="17"/>
      <c r="H270" s="17"/>
    </row>
    <row r="271" spans="4:8">
      <c r="D271" s="17"/>
      <c r="E271" s="17"/>
      <c r="F271" s="17"/>
      <c r="G271" s="17"/>
      <c r="H271" s="17"/>
    </row>
    <row r="272" spans="4:8">
      <c r="D272" s="17"/>
      <c r="E272" s="17"/>
      <c r="F272" s="17"/>
      <c r="G272" s="17"/>
      <c r="H272" s="17"/>
    </row>
    <row r="273" spans="4:8">
      <c r="D273" s="17"/>
      <c r="E273" s="17"/>
      <c r="F273" s="17"/>
      <c r="G273" s="17"/>
      <c r="H273" s="17"/>
    </row>
    <row r="274" spans="4:8">
      <c r="D274" s="17"/>
      <c r="E274" s="17"/>
      <c r="F274" s="17"/>
      <c r="G274" s="17"/>
      <c r="H274" s="17"/>
    </row>
    <row r="275" spans="4:8">
      <c r="D275" s="17"/>
      <c r="E275" s="17"/>
      <c r="F275" s="17"/>
      <c r="G275" s="17"/>
      <c r="H275" s="17"/>
    </row>
    <row r="276" spans="4:8">
      <c r="D276" s="17"/>
      <c r="E276" s="17"/>
      <c r="F276" s="17"/>
      <c r="G276" s="17"/>
      <c r="H276" s="17"/>
    </row>
    <row r="277" spans="4:8">
      <c r="D277" s="17"/>
      <c r="E277" s="17"/>
      <c r="F277" s="17"/>
      <c r="G277" s="17"/>
      <c r="H277" s="17"/>
    </row>
    <row r="278" spans="4:8">
      <c r="D278" s="17"/>
      <c r="E278" s="17"/>
      <c r="F278" s="17"/>
      <c r="G278" s="17"/>
      <c r="H278" s="17"/>
    </row>
    <row r="279" spans="4:8">
      <c r="D279" s="17"/>
      <c r="E279" s="17"/>
      <c r="F279" s="17"/>
      <c r="G279" s="17"/>
      <c r="H279" s="17"/>
    </row>
    <row r="280" spans="4:8">
      <c r="D280" s="17"/>
      <c r="E280" s="17"/>
      <c r="F280" s="17"/>
      <c r="G280" s="17"/>
      <c r="H280" s="17"/>
    </row>
    <row r="281" spans="4:8">
      <c r="D281" s="17"/>
      <c r="E281" s="17"/>
      <c r="F281" s="17"/>
      <c r="G281" s="17"/>
      <c r="H281" s="17"/>
    </row>
    <row r="282" spans="4:8">
      <c r="D282" s="17"/>
      <c r="E282" s="17"/>
      <c r="F282" s="17"/>
      <c r="G282" s="17"/>
      <c r="H282" s="17"/>
    </row>
    <row r="283" spans="4:8">
      <c r="D283" s="17"/>
      <c r="E283" s="17"/>
      <c r="F283" s="17"/>
      <c r="G283" s="17"/>
      <c r="H283" s="17"/>
    </row>
    <row r="284" spans="4:8">
      <c r="D284" s="17"/>
      <c r="E284" s="17"/>
      <c r="F284" s="17"/>
      <c r="G284" s="17"/>
      <c r="H284" s="17"/>
    </row>
    <row r="285" spans="4:8">
      <c r="D285" s="17"/>
      <c r="E285" s="17"/>
      <c r="F285" s="17"/>
      <c r="G285" s="17"/>
      <c r="H285" s="17"/>
    </row>
    <row r="286" spans="4:8">
      <c r="D286" s="17"/>
      <c r="E286" s="17"/>
      <c r="F286" s="17"/>
      <c r="G286" s="17"/>
      <c r="H286" s="17"/>
    </row>
    <row r="287" spans="4:8">
      <c r="D287" s="17"/>
      <c r="E287" s="17"/>
      <c r="F287" s="17"/>
      <c r="G287" s="17"/>
      <c r="H287" s="17"/>
    </row>
    <row r="288" spans="4:8">
      <c r="D288" s="17"/>
      <c r="E288" s="17"/>
      <c r="F288" s="17"/>
      <c r="G288" s="17"/>
      <c r="H288" s="17"/>
    </row>
    <row r="289" spans="4:8">
      <c r="D289" s="17"/>
      <c r="E289" s="17"/>
      <c r="F289" s="17"/>
      <c r="G289" s="17"/>
      <c r="H289" s="17"/>
    </row>
    <row r="290" spans="4:8">
      <c r="D290" s="17"/>
      <c r="E290" s="17"/>
      <c r="F290" s="17"/>
      <c r="G290" s="17"/>
      <c r="H290" s="17"/>
    </row>
    <row r="291" spans="4:8">
      <c r="D291" s="17"/>
      <c r="E291" s="17"/>
      <c r="F291" s="17"/>
      <c r="G291" s="17"/>
      <c r="H291" s="17"/>
    </row>
    <row r="292" spans="4:8">
      <c r="D292" s="17"/>
      <c r="E292" s="17"/>
      <c r="F292" s="17"/>
      <c r="G292" s="17"/>
      <c r="H292" s="17"/>
    </row>
    <row r="293" spans="4:8">
      <c r="D293" s="17"/>
      <c r="E293" s="17"/>
      <c r="F293" s="17"/>
      <c r="G293" s="17"/>
      <c r="H293" s="17"/>
    </row>
    <row r="294" spans="4:8">
      <c r="D294" s="17"/>
      <c r="E294" s="17"/>
      <c r="F294" s="17"/>
      <c r="G294" s="17"/>
      <c r="H294" s="17"/>
    </row>
    <row r="295" spans="4:8">
      <c r="D295" s="17"/>
      <c r="E295" s="17"/>
      <c r="F295" s="17"/>
      <c r="G295" s="17"/>
      <c r="H295" s="17"/>
    </row>
    <row r="296" spans="4:8">
      <c r="D296" s="17"/>
      <c r="E296" s="17"/>
      <c r="F296" s="17"/>
      <c r="G296" s="17"/>
      <c r="H296" s="17"/>
    </row>
    <row r="297" spans="4:8">
      <c r="D297" s="17"/>
      <c r="E297" s="17"/>
      <c r="F297" s="17"/>
      <c r="G297" s="17"/>
      <c r="H297" s="17"/>
    </row>
    <row r="298" spans="4:8">
      <c r="D298" s="17"/>
      <c r="E298" s="17"/>
      <c r="F298" s="17"/>
      <c r="G298" s="17"/>
      <c r="H298" s="17"/>
    </row>
    <row r="299" spans="4:8">
      <c r="D299" s="17"/>
      <c r="E299" s="17"/>
      <c r="F299" s="17"/>
      <c r="G299" s="17"/>
      <c r="H299" s="17"/>
    </row>
    <row r="300" spans="4:8">
      <c r="D300" s="17"/>
      <c r="E300" s="17"/>
      <c r="F300" s="17"/>
      <c r="G300" s="17"/>
      <c r="H300" s="17"/>
    </row>
    <row r="301" spans="4:8">
      <c r="D301" s="17"/>
      <c r="E301" s="17"/>
      <c r="F301" s="17"/>
      <c r="G301" s="17"/>
      <c r="H301" s="17"/>
    </row>
    <row r="302" spans="4:8">
      <c r="D302" s="17"/>
      <c r="E302" s="17"/>
      <c r="F302" s="17"/>
      <c r="G302" s="17"/>
      <c r="H302" s="17"/>
    </row>
    <row r="303" spans="4:8">
      <c r="D303" s="17"/>
      <c r="E303" s="17"/>
      <c r="F303" s="17"/>
      <c r="G303" s="17"/>
      <c r="H303" s="17"/>
    </row>
    <row r="304" spans="4:8">
      <c r="D304" s="17"/>
      <c r="E304" s="17"/>
      <c r="F304" s="17"/>
      <c r="G304" s="17"/>
      <c r="H304" s="17"/>
    </row>
    <row r="305" spans="4:8">
      <c r="D305" s="17"/>
      <c r="E305" s="17"/>
      <c r="F305" s="17"/>
      <c r="G305" s="17"/>
      <c r="H305" s="17"/>
    </row>
    <row r="306" spans="4:8">
      <c r="D306" s="17"/>
      <c r="E306" s="17"/>
      <c r="F306" s="17"/>
      <c r="G306" s="17"/>
      <c r="H306" s="17"/>
    </row>
    <row r="307" spans="4:8">
      <c r="D307" s="17"/>
      <c r="E307" s="17"/>
      <c r="F307" s="17"/>
      <c r="G307" s="17"/>
      <c r="H307" s="17"/>
    </row>
    <row r="308" spans="4:8">
      <c r="D308" s="17"/>
      <c r="E308" s="17"/>
      <c r="F308" s="17"/>
      <c r="G308" s="17"/>
      <c r="H308" s="17"/>
    </row>
    <row r="309" spans="4:8">
      <c r="D309" s="17"/>
      <c r="E309" s="17"/>
      <c r="F309" s="17"/>
      <c r="G309" s="17"/>
      <c r="H309" s="17"/>
    </row>
    <row r="310" spans="4:8">
      <c r="D310" s="17"/>
      <c r="E310" s="17"/>
      <c r="F310" s="17"/>
      <c r="G310" s="17"/>
      <c r="H310" s="17"/>
    </row>
    <row r="311" spans="4:8">
      <c r="D311" s="17"/>
      <c r="E311" s="17"/>
      <c r="F311" s="17"/>
      <c r="G311" s="17"/>
      <c r="H311" s="17"/>
    </row>
    <row r="312" spans="4:8">
      <c r="D312" s="17"/>
      <c r="E312" s="17"/>
      <c r="F312" s="17"/>
      <c r="G312" s="17"/>
      <c r="H312" s="17"/>
    </row>
    <row r="313" spans="4:8">
      <c r="D313" s="17"/>
      <c r="E313" s="17"/>
      <c r="F313" s="17"/>
      <c r="G313" s="17"/>
      <c r="H313" s="17"/>
    </row>
    <row r="314" spans="4:8">
      <c r="D314" s="17"/>
      <c r="E314" s="17"/>
      <c r="F314" s="17"/>
      <c r="G314" s="17"/>
      <c r="H314" s="17"/>
    </row>
    <row r="315" spans="4:8">
      <c r="D315" s="17"/>
      <c r="E315" s="17"/>
      <c r="F315" s="17"/>
      <c r="G315" s="17"/>
      <c r="H315" s="17"/>
    </row>
    <row r="316" spans="4:8">
      <c r="D316" s="17"/>
      <c r="E316" s="17"/>
      <c r="F316" s="17"/>
      <c r="G316" s="17"/>
      <c r="H316" s="17"/>
    </row>
    <row r="317" spans="4:8">
      <c r="D317" s="17"/>
      <c r="E317" s="17"/>
      <c r="F317" s="17"/>
      <c r="G317" s="17"/>
      <c r="H317" s="17"/>
    </row>
    <row r="318" spans="4:8">
      <c r="D318" s="17"/>
      <c r="E318" s="17"/>
      <c r="F318" s="17"/>
      <c r="G318" s="17"/>
      <c r="H318" s="17"/>
    </row>
    <row r="319" spans="4:8">
      <c r="D319" s="17"/>
      <c r="E319" s="17"/>
      <c r="F319" s="17"/>
      <c r="G319" s="17"/>
      <c r="H319" s="17"/>
    </row>
    <row r="320" spans="4:8">
      <c r="D320" s="17"/>
      <c r="E320" s="17"/>
      <c r="F320" s="17"/>
      <c r="G320" s="17"/>
      <c r="H320" s="17"/>
    </row>
    <row r="321" spans="4:8">
      <c r="D321" s="17"/>
      <c r="E321" s="17"/>
      <c r="F321" s="17"/>
      <c r="G321" s="17"/>
      <c r="H321" s="17"/>
    </row>
    <row r="322" spans="4:8">
      <c r="D322" s="17"/>
      <c r="E322" s="17"/>
      <c r="F322" s="17"/>
      <c r="G322" s="17"/>
      <c r="H322" s="17"/>
    </row>
    <row r="323" spans="4:8">
      <c r="D323" s="17"/>
      <c r="E323" s="17"/>
      <c r="F323" s="17"/>
      <c r="G323" s="17"/>
      <c r="H323" s="17"/>
    </row>
    <row r="324" spans="4:8">
      <c r="D324" s="17"/>
      <c r="E324" s="17"/>
      <c r="F324" s="17"/>
      <c r="G324" s="17"/>
      <c r="H324" s="17"/>
    </row>
    <row r="325" spans="4:8">
      <c r="D325" s="17"/>
      <c r="E325" s="17"/>
      <c r="F325" s="17"/>
      <c r="G325" s="17"/>
      <c r="H325" s="17"/>
    </row>
    <row r="326" spans="4:8">
      <c r="D326" s="17"/>
      <c r="E326" s="17"/>
      <c r="F326" s="17"/>
      <c r="G326" s="17"/>
      <c r="H326" s="17"/>
    </row>
    <row r="327" spans="4:8">
      <c r="D327" s="17"/>
      <c r="E327" s="17"/>
      <c r="F327" s="17"/>
      <c r="G327" s="17"/>
      <c r="H327" s="17"/>
    </row>
    <row r="328" spans="4:8">
      <c r="D328" s="17"/>
      <c r="E328" s="17"/>
      <c r="F328" s="17"/>
      <c r="G328" s="17"/>
      <c r="H328" s="17"/>
    </row>
    <row r="329" spans="4:8">
      <c r="D329" s="17"/>
      <c r="E329" s="17"/>
      <c r="F329" s="17"/>
      <c r="G329" s="17"/>
      <c r="H329" s="17"/>
    </row>
    <row r="330" spans="4:8">
      <c r="D330" s="17"/>
      <c r="E330" s="17"/>
      <c r="F330" s="17"/>
      <c r="G330" s="17"/>
      <c r="H330" s="17"/>
    </row>
    <row r="331" spans="4:8">
      <c r="D331" s="17"/>
      <c r="E331" s="17"/>
      <c r="F331" s="17"/>
      <c r="G331" s="17"/>
      <c r="H331" s="17"/>
    </row>
    <row r="332" spans="4:8">
      <c r="D332" s="17"/>
      <c r="E332" s="17"/>
      <c r="F332" s="17"/>
      <c r="G332" s="17"/>
      <c r="H332" s="17"/>
    </row>
    <row r="333" spans="4:8">
      <c r="D333" s="17"/>
      <c r="E333" s="17"/>
      <c r="F333" s="17"/>
      <c r="G333" s="17"/>
      <c r="H333" s="17"/>
    </row>
    <row r="334" spans="4:8">
      <c r="D334" s="17"/>
      <c r="E334" s="17"/>
      <c r="F334" s="17"/>
      <c r="G334" s="17"/>
      <c r="H334" s="17"/>
    </row>
    <row r="335" spans="4:8">
      <c r="D335" s="17"/>
      <c r="E335" s="17"/>
      <c r="F335" s="17"/>
      <c r="G335" s="17"/>
      <c r="H335" s="17"/>
    </row>
    <row r="336" spans="4:8">
      <c r="D336" s="17"/>
      <c r="E336" s="17"/>
      <c r="F336" s="17"/>
      <c r="G336" s="17"/>
      <c r="H336" s="17"/>
    </row>
    <row r="337" spans="4:8">
      <c r="D337" s="17"/>
      <c r="E337" s="17"/>
      <c r="F337" s="17"/>
      <c r="G337" s="17"/>
      <c r="H337" s="17"/>
    </row>
    <row r="338" spans="4:8">
      <c r="D338" s="17"/>
      <c r="E338" s="17"/>
      <c r="F338" s="17"/>
      <c r="G338" s="17"/>
      <c r="H338" s="17"/>
    </row>
    <row r="339" spans="4:8">
      <c r="D339" s="17"/>
      <c r="E339" s="17"/>
      <c r="F339" s="17"/>
      <c r="G339" s="17"/>
      <c r="H339" s="17"/>
    </row>
    <row r="340" spans="4:8">
      <c r="D340" s="17"/>
      <c r="E340" s="17"/>
      <c r="F340" s="17"/>
      <c r="G340" s="17"/>
      <c r="H340" s="17"/>
    </row>
    <row r="341" spans="4:8">
      <c r="D341" s="17"/>
      <c r="E341" s="17"/>
      <c r="F341" s="17"/>
      <c r="G341" s="17"/>
      <c r="H341" s="17"/>
    </row>
    <row r="342" spans="4:8">
      <c r="D342" s="17"/>
      <c r="E342" s="17"/>
      <c r="F342" s="17"/>
      <c r="G342" s="17"/>
      <c r="H342" s="17"/>
    </row>
    <row r="343" spans="4:8">
      <c r="D343" s="17"/>
      <c r="E343" s="17"/>
      <c r="F343" s="17"/>
      <c r="G343" s="17"/>
      <c r="H343" s="17"/>
    </row>
    <row r="344" spans="4:8">
      <c r="D344" s="17"/>
      <c r="E344" s="17"/>
      <c r="F344" s="17"/>
      <c r="G344" s="17"/>
      <c r="H344" s="17"/>
    </row>
    <row r="345" spans="4:8">
      <c r="D345" s="17"/>
      <c r="E345" s="17"/>
      <c r="F345" s="17"/>
      <c r="G345" s="17"/>
      <c r="H345" s="17"/>
    </row>
    <row r="346" spans="4:8">
      <c r="D346" s="17"/>
      <c r="E346" s="17"/>
      <c r="F346" s="17"/>
      <c r="G346" s="17"/>
      <c r="H346" s="17"/>
    </row>
    <row r="347" spans="4:8">
      <c r="D347" s="17"/>
      <c r="E347" s="17"/>
      <c r="F347" s="17"/>
      <c r="G347" s="17"/>
      <c r="H347" s="17"/>
    </row>
    <row r="348" spans="4:8">
      <c r="D348" s="17"/>
      <c r="E348" s="17"/>
      <c r="F348" s="17"/>
      <c r="G348" s="17"/>
      <c r="H348" s="17"/>
    </row>
    <row r="349" spans="4:8">
      <c r="D349" s="17"/>
      <c r="E349" s="17"/>
      <c r="F349" s="17"/>
      <c r="G349" s="17"/>
      <c r="H349" s="17"/>
    </row>
    <row r="350" spans="4:8">
      <c r="D350" s="17"/>
      <c r="E350" s="17"/>
      <c r="F350" s="17"/>
      <c r="G350" s="17"/>
      <c r="H350" s="17"/>
    </row>
    <row r="351" spans="4:8">
      <c r="D351" s="17"/>
      <c r="E351" s="17"/>
      <c r="F351" s="17"/>
      <c r="G351" s="17"/>
      <c r="H351" s="17"/>
    </row>
    <row r="352" spans="4:8">
      <c r="D352" s="17"/>
      <c r="E352" s="17"/>
      <c r="F352" s="17"/>
      <c r="G352" s="17"/>
      <c r="H352" s="17"/>
    </row>
    <row r="353" spans="4:8">
      <c r="D353" s="17"/>
      <c r="E353" s="17"/>
      <c r="F353" s="17"/>
      <c r="G353" s="17"/>
      <c r="H353" s="17"/>
    </row>
    <row r="354" spans="4:8">
      <c r="D354" s="17"/>
      <c r="E354" s="17"/>
      <c r="F354" s="17"/>
      <c r="G354" s="17"/>
      <c r="H354" s="17"/>
    </row>
    <row r="355" spans="4:8">
      <c r="D355" s="17"/>
      <c r="E355" s="17"/>
      <c r="F355" s="17"/>
      <c r="G355" s="17"/>
      <c r="H355" s="17"/>
    </row>
    <row r="356" spans="4:8">
      <c r="D356" s="17"/>
      <c r="E356" s="17"/>
      <c r="F356" s="17"/>
      <c r="G356" s="17"/>
      <c r="H356" s="17"/>
    </row>
    <row r="357" spans="4:8">
      <c r="D357" s="17"/>
      <c r="E357" s="17"/>
      <c r="F357" s="17"/>
      <c r="G357" s="17"/>
      <c r="H357" s="17"/>
    </row>
    <row r="358" spans="4:8">
      <c r="D358" s="17"/>
      <c r="E358" s="17"/>
      <c r="F358" s="17"/>
      <c r="G358" s="17"/>
      <c r="H358" s="17"/>
    </row>
    <row r="359" spans="4:8">
      <c r="D359" s="17"/>
      <c r="E359" s="17"/>
      <c r="F359" s="17"/>
      <c r="G359" s="17"/>
      <c r="H359" s="17"/>
    </row>
    <row r="360" spans="4:8">
      <c r="D360" s="17"/>
      <c r="E360" s="17"/>
      <c r="F360" s="17"/>
      <c r="G360" s="17"/>
      <c r="H360" s="17"/>
    </row>
    <row r="361" spans="4:8">
      <c r="D361" s="17"/>
      <c r="E361" s="17"/>
      <c r="F361" s="17"/>
      <c r="G361" s="17"/>
      <c r="H361" s="17"/>
    </row>
    <row r="362" spans="4:8">
      <c r="D362" s="17"/>
      <c r="E362" s="17"/>
      <c r="F362" s="17"/>
      <c r="G362" s="17"/>
      <c r="H362" s="17"/>
    </row>
    <row r="363" spans="4:8">
      <c r="D363" s="17"/>
      <c r="E363" s="17"/>
      <c r="F363" s="17"/>
      <c r="G363" s="17"/>
      <c r="H363" s="17"/>
    </row>
    <row r="364" spans="4:8">
      <c r="D364" s="17"/>
      <c r="E364" s="17"/>
      <c r="F364" s="17"/>
      <c r="G364" s="17"/>
      <c r="H364" s="17"/>
    </row>
    <row r="365" spans="4:8">
      <c r="D365" s="17"/>
      <c r="E365" s="17"/>
      <c r="F365" s="17"/>
      <c r="G365" s="17"/>
      <c r="H365" s="17"/>
    </row>
    <row r="366" spans="4:8">
      <c r="D366" s="17"/>
      <c r="E366" s="17"/>
      <c r="F366" s="17"/>
      <c r="G366" s="17"/>
      <c r="H366" s="17"/>
    </row>
    <row r="367" spans="4:8">
      <c r="D367" s="17"/>
      <c r="E367" s="17"/>
      <c r="F367" s="17"/>
      <c r="G367" s="17"/>
      <c r="H367" s="17"/>
    </row>
    <row r="368" spans="4:8">
      <c r="D368" s="17"/>
      <c r="E368" s="17"/>
      <c r="F368" s="17"/>
      <c r="G368" s="17"/>
      <c r="H368" s="17"/>
    </row>
    <row r="369" spans="4:8">
      <c r="D369" s="17"/>
      <c r="E369" s="17"/>
      <c r="F369" s="17"/>
      <c r="G369" s="17"/>
      <c r="H369" s="17"/>
    </row>
    <row r="370" spans="4:8">
      <c r="D370" s="17"/>
      <c r="E370" s="17"/>
      <c r="F370" s="17"/>
      <c r="G370" s="17"/>
      <c r="H370" s="17"/>
    </row>
    <row r="371" spans="4:8">
      <c r="D371" s="17"/>
      <c r="E371" s="17"/>
      <c r="F371" s="17"/>
      <c r="G371" s="17"/>
      <c r="H371" s="17"/>
    </row>
    <row r="372" spans="4:8">
      <c r="D372" s="17"/>
      <c r="E372" s="17"/>
      <c r="F372" s="17"/>
      <c r="G372" s="17"/>
      <c r="H372" s="17"/>
    </row>
    <row r="373" spans="4:8">
      <c r="D373" s="17"/>
      <c r="E373" s="17"/>
      <c r="F373" s="17"/>
      <c r="G373" s="17"/>
      <c r="H373" s="17"/>
    </row>
    <row r="374" spans="4:8">
      <c r="D374" s="17"/>
      <c r="E374" s="17"/>
      <c r="F374" s="17"/>
      <c r="G374" s="17"/>
      <c r="H374" s="17"/>
    </row>
    <row r="375" spans="4:8">
      <c r="D375" s="17"/>
      <c r="E375" s="17"/>
      <c r="F375" s="17"/>
      <c r="G375" s="17"/>
      <c r="H375" s="17"/>
    </row>
    <row r="376" spans="4:8">
      <c r="D376" s="17"/>
      <c r="E376" s="17"/>
      <c r="F376" s="17"/>
      <c r="G376" s="17"/>
      <c r="H376" s="17"/>
    </row>
    <row r="377" spans="4:8">
      <c r="D377" s="17"/>
      <c r="E377" s="17"/>
      <c r="F377" s="17"/>
      <c r="G377" s="17"/>
      <c r="H377" s="17"/>
    </row>
    <row r="378" spans="4:8">
      <c r="D378" s="17"/>
      <c r="E378" s="17"/>
      <c r="F378" s="17"/>
      <c r="G378" s="17"/>
      <c r="H378" s="17"/>
    </row>
    <row r="379" spans="4:8">
      <c r="D379" s="17"/>
      <c r="E379" s="17"/>
      <c r="F379" s="17"/>
      <c r="G379" s="17"/>
      <c r="H379" s="17"/>
    </row>
    <row r="380" spans="4:8">
      <c r="D380" s="17"/>
      <c r="E380" s="17"/>
      <c r="F380" s="17"/>
      <c r="G380" s="17"/>
      <c r="H380" s="17"/>
    </row>
    <row r="381" spans="4:8">
      <c r="D381" s="17"/>
      <c r="E381" s="17"/>
      <c r="F381" s="17"/>
      <c r="G381" s="17"/>
      <c r="H381" s="17"/>
    </row>
    <row r="382" spans="4:8">
      <c r="D382" s="17"/>
      <c r="E382" s="17"/>
      <c r="F382" s="17"/>
      <c r="G382" s="17"/>
      <c r="H382" s="17"/>
    </row>
    <row r="383" spans="4:8">
      <c r="D383" s="17"/>
      <c r="E383" s="17"/>
      <c r="F383" s="17"/>
      <c r="G383" s="17"/>
      <c r="H383" s="17"/>
    </row>
    <row r="384" spans="4:8">
      <c r="D384" s="17"/>
      <c r="E384" s="17"/>
      <c r="F384" s="17"/>
      <c r="G384" s="17"/>
      <c r="H384" s="17"/>
    </row>
    <row r="385" spans="4:8">
      <c r="D385" s="17"/>
      <c r="E385" s="17"/>
      <c r="F385" s="17"/>
      <c r="G385" s="17"/>
      <c r="H385" s="17"/>
    </row>
    <row r="386" spans="4:8">
      <c r="D386" s="17"/>
      <c r="E386" s="17"/>
      <c r="F386" s="17"/>
      <c r="G386" s="17"/>
      <c r="H386" s="17"/>
    </row>
    <row r="387" spans="4:8">
      <c r="D387" s="17"/>
      <c r="E387" s="17"/>
      <c r="F387" s="17"/>
      <c r="G387" s="17"/>
      <c r="H387" s="17"/>
    </row>
    <row r="388" spans="4:8">
      <c r="D388" s="17"/>
      <c r="E388" s="17"/>
      <c r="F388" s="17"/>
      <c r="G388" s="17"/>
      <c r="H388" s="17"/>
    </row>
    <row r="389" spans="4:8">
      <c r="D389" s="17"/>
      <c r="E389" s="17"/>
      <c r="F389" s="17"/>
      <c r="G389" s="17"/>
      <c r="H389" s="17"/>
    </row>
    <row r="390" spans="4:8">
      <c r="D390" s="17"/>
      <c r="E390" s="17"/>
      <c r="F390" s="17"/>
      <c r="G390" s="17"/>
      <c r="H390" s="17"/>
    </row>
    <row r="391" spans="4:8">
      <c r="D391" s="17"/>
      <c r="E391" s="17"/>
      <c r="F391" s="17"/>
      <c r="G391" s="17"/>
      <c r="H391" s="17"/>
    </row>
    <row r="392" spans="4:8">
      <c r="D392" s="17"/>
      <c r="E392" s="17"/>
      <c r="F392" s="17"/>
      <c r="G392" s="17"/>
      <c r="H392" s="17"/>
    </row>
    <row r="393" spans="4:8">
      <c r="D393" s="17"/>
      <c r="E393" s="17"/>
      <c r="F393" s="17"/>
      <c r="G393" s="17"/>
      <c r="H393" s="17"/>
    </row>
    <row r="394" spans="4:8">
      <c r="D394" s="17"/>
      <c r="E394" s="17"/>
      <c r="F394" s="17"/>
      <c r="G394" s="17"/>
      <c r="H394" s="17"/>
    </row>
    <row r="395" spans="4:8">
      <c r="D395" s="17"/>
      <c r="E395" s="17"/>
      <c r="F395" s="17"/>
      <c r="G395" s="17"/>
      <c r="H395" s="17"/>
    </row>
    <row r="396" spans="4:8">
      <c r="D396" s="17"/>
      <c r="E396" s="17"/>
      <c r="F396" s="17"/>
      <c r="G396" s="17"/>
      <c r="H396" s="17"/>
    </row>
    <row r="397" spans="4:8">
      <c r="D397" s="17"/>
      <c r="E397" s="17"/>
      <c r="F397" s="17"/>
      <c r="G397" s="17"/>
      <c r="H397" s="17"/>
    </row>
    <row r="398" spans="4:8">
      <c r="D398" s="17"/>
      <c r="E398" s="17"/>
      <c r="F398" s="17"/>
      <c r="G398" s="17"/>
      <c r="H398" s="17"/>
    </row>
    <row r="399" spans="4:8">
      <c r="D399" s="17"/>
      <c r="E399" s="17"/>
      <c r="F399" s="17"/>
      <c r="G399" s="17"/>
      <c r="H399" s="17"/>
    </row>
    <row r="400" spans="4:8">
      <c r="D400" s="17"/>
      <c r="E400" s="17"/>
      <c r="F400" s="17"/>
      <c r="G400" s="17"/>
      <c r="H400" s="17"/>
    </row>
    <row r="401" spans="4:8">
      <c r="D401" s="17"/>
      <c r="E401" s="17"/>
      <c r="F401" s="17"/>
      <c r="G401" s="17"/>
      <c r="H401" s="17"/>
    </row>
    <row r="402" spans="4:8">
      <c r="D402" s="17"/>
      <c r="E402" s="17"/>
      <c r="F402" s="17"/>
      <c r="G402" s="17"/>
      <c r="H402" s="17"/>
    </row>
    <row r="403" spans="4:8">
      <c r="D403" s="17"/>
      <c r="E403" s="17"/>
      <c r="F403" s="17"/>
      <c r="G403" s="17"/>
      <c r="H403" s="17"/>
    </row>
    <row r="404" spans="4:8">
      <c r="D404" s="17"/>
      <c r="E404" s="17"/>
      <c r="F404" s="17"/>
      <c r="G404" s="17"/>
      <c r="H404" s="17"/>
    </row>
    <row r="405" spans="4:8">
      <c r="D405" s="17"/>
      <c r="E405" s="17"/>
      <c r="F405" s="17"/>
      <c r="G405" s="17"/>
      <c r="H405" s="17"/>
    </row>
    <row r="406" spans="4:8">
      <c r="D406" s="17"/>
      <c r="E406" s="17"/>
      <c r="F406" s="17"/>
      <c r="G406" s="17"/>
      <c r="H406" s="17"/>
    </row>
    <row r="407" spans="4:8">
      <c r="D407" s="17"/>
      <c r="E407" s="17"/>
      <c r="F407" s="17"/>
      <c r="G407" s="17"/>
      <c r="H407" s="17"/>
    </row>
    <row r="408" spans="4:8">
      <c r="D408" s="17"/>
      <c r="E408" s="17"/>
      <c r="F408" s="17"/>
      <c r="G408" s="17"/>
      <c r="H408" s="17"/>
    </row>
    <row r="409" spans="4:8">
      <c r="D409" s="17"/>
      <c r="E409" s="17"/>
      <c r="F409" s="17"/>
      <c r="G409" s="17"/>
      <c r="H409" s="17"/>
    </row>
    <row r="410" spans="4:8">
      <c r="D410" s="17"/>
      <c r="E410" s="17"/>
      <c r="F410" s="17"/>
      <c r="G410" s="17"/>
      <c r="H410" s="17"/>
    </row>
    <row r="411" spans="4:8">
      <c r="D411" s="17"/>
      <c r="E411" s="17"/>
      <c r="F411" s="17"/>
      <c r="G411" s="17"/>
      <c r="H411" s="17"/>
    </row>
    <row r="412" spans="4:8">
      <c r="D412" s="17"/>
      <c r="E412" s="17"/>
      <c r="F412" s="17"/>
      <c r="G412" s="17"/>
      <c r="H412" s="17"/>
    </row>
    <row r="413" spans="4:8">
      <c r="D413" s="17"/>
      <c r="E413" s="17"/>
      <c r="F413" s="17"/>
      <c r="G413" s="17"/>
      <c r="H413" s="17"/>
    </row>
    <row r="414" spans="4:8">
      <c r="D414" s="17"/>
      <c r="E414" s="17"/>
      <c r="F414" s="17"/>
      <c r="G414" s="17"/>
      <c r="H414" s="17"/>
    </row>
    <row r="415" spans="4:8">
      <c r="D415" s="17"/>
      <c r="E415" s="17"/>
      <c r="F415" s="17"/>
      <c r="G415" s="17"/>
      <c r="H415" s="17"/>
    </row>
    <row r="416" spans="4:8">
      <c r="D416" s="17"/>
      <c r="E416" s="17"/>
      <c r="F416" s="17"/>
      <c r="G416" s="17"/>
      <c r="H416" s="17"/>
    </row>
    <row r="417" spans="4:8">
      <c r="D417" s="17"/>
      <c r="E417" s="17"/>
      <c r="F417" s="17"/>
      <c r="G417" s="17"/>
      <c r="H417" s="17"/>
    </row>
    <row r="418" spans="4:8">
      <c r="D418" s="17"/>
      <c r="E418" s="17"/>
      <c r="F418" s="17"/>
      <c r="G418" s="17"/>
      <c r="H418" s="17"/>
    </row>
    <row r="419" spans="4:8">
      <c r="D419" s="17"/>
      <c r="E419" s="17"/>
      <c r="F419" s="17"/>
      <c r="G419" s="17"/>
      <c r="H419" s="17"/>
    </row>
    <row r="420" spans="4:8">
      <c r="D420" s="17"/>
      <c r="E420" s="17"/>
      <c r="F420" s="17"/>
      <c r="G420" s="17"/>
      <c r="H420" s="17"/>
    </row>
    <row r="421" spans="4:8">
      <c r="D421" s="17"/>
      <c r="E421" s="17"/>
      <c r="F421" s="17"/>
      <c r="G421" s="17"/>
      <c r="H421" s="17"/>
    </row>
    <row r="422" spans="4:8">
      <c r="D422" s="17"/>
      <c r="E422" s="17"/>
      <c r="F422" s="17"/>
      <c r="G422" s="17"/>
      <c r="H422" s="17"/>
    </row>
    <row r="423" spans="4:8">
      <c r="D423" s="17"/>
      <c r="E423" s="17"/>
      <c r="F423" s="17"/>
      <c r="G423" s="17"/>
      <c r="H423" s="17"/>
    </row>
    <row r="424" spans="4:8">
      <c r="D424" s="17"/>
      <c r="E424" s="17"/>
      <c r="F424" s="17"/>
      <c r="G424" s="17"/>
      <c r="H424" s="17"/>
    </row>
    <row r="425" spans="4:8">
      <c r="D425" s="17"/>
      <c r="E425" s="17"/>
      <c r="F425" s="17"/>
      <c r="G425" s="17"/>
      <c r="H425" s="17"/>
    </row>
    <row r="426" spans="4:8">
      <c r="D426" s="17"/>
      <c r="E426" s="17"/>
      <c r="F426" s="17"/>
      <c r="G426" s="17"/>
      <c r="H426" s="17"/>
    </row>
    <row r="427" spans="4:8">
      <c r="D427" s="17"/>
      <c r="E427" s="17"/>
      <c r="F427" s="17"/>
      <c r="G427" s="17"/>
      <c r="H427" s="17"/>
    </row>
    <row r="428" spans="4:8">
      <c r="D428" s="17"/>
      <c r="E428" s="17"/>
      <c r="F428" s="17"/>
      <c r="G428" s="17"/>
      <c r="H428" s="17"/>
    </row>
    <row r="429" spans="4:8">
      <c r="D429" s="17"/>
      <c r="E429" s="17"/>
      <c r="F429" s="17"/>
      <c r="G429" s="17"/>
      <c r="H429" s="17"/>
    </row>
    <row r="430" spans="4:8">
      <c r="D430" s="17"/>
      <c r="E430" s="17"/>
      <c r="F430" s="17"/>
      <c r="G430" s="17"/>
      <c r="H430" s="17"/>
    </row>
    <row r="431" spans="4:8">
      <c r="D431" s="17"/>
      <c r="E431" s="17"/>
      <c r="F431" s="17"/>
      <c r="G431" s="17"/>
      <c r="H431" s="17"/>
    </row>
    <row r="432" spans="4:8">
      <c r="D432" s="17"/>
      <c r="E432" s="17"/>
      <c r="F432" s="17"/>
      <c r="G432" s="17"/>
      <c r="H432" s="17"/>
    </row>
    <row r="433" spans="4:8">
      <c r="D433" s="17"/>
      <c r="E433" s="17"/>
      <c r="F433" s="17"/>
      <c r="G433" s="17"/>
      <c r="H433" s="17"/>
    </row>
    <row r="434" spans="4:8">
      <c r="D434" s="17"/>
      <c r="E434" s="17"/>
      <c r="F434" s="17"/>
      <c r="G434" s="17"/>
      <c r="H434" s="17"/>
    </row>
    <row r="435" spans="4:8">
      <c r="D435" s="17"/>
      <c r="E435" s="17"/>
      <c r="F435" s="17"/>
      <c r="G435" s="17"/>
      <c r="H435" s="17"/>
    </row>
    <row r="436" spans="4:8">
      <c r="D436" s="17"/>
      <c r="E436" s="17"/>
      <c r="F436" s="17"/>
      <c r="G436" s="17"/>
      <c r="H436" s="17"/>
    </row>
    <row r="437" spans="4:8">
      <c r="D437" s="17"/>
      <c r="E437" s="17"/>
      <c r="F437" s="17"/>
      <c r="G437" s="17"/>
      <c r="H437" s="17"/>
    </row>
    <row r="438" spans="4:8">
      <c r="D438" s="17"/>
      <c r="E438" s="17"/>
      <c r="F438" s="17"/>
      <c r="G438" s="17"/>
      <c r="H438" s="17"/>
    </row>
    <row r="439" spans="4:8">
      <c r="D439" s="17"/>
      <c r="E439" s="17"/>
      <c r="F439" s="17"/>
      <c r="G439" s="17"/>
      <c r="H439" s="17"/>
    </row>
    <row r="440" spans="4:8">
      <c r="D440" s="17"/>
      <c r="E440" s="17"/>
      <c r="F440" s="17"/>
      <c r="G440" s="17"/>
      <c r="H440" s="17"/>
    </row>
    <row r="441" spans="4:8">
      <c r="D441" s="17"/>
      <c r="E441" s="17"/>
      <c r="F441" s="17"/>
      <c r="G441" s="17"/>
      <c r="H441" s="17"/>
    </row>
    <row r="442" spans="4:8">
      <c r="D442" s="17"/>
      <c r="E442" s="17"/>
      <c r="F442" s="17"/>
      <c r="G442" s="17"/>
      <c r="H442" s="17"/>
    </row>
    <row r="443" spans="4:8">
      <c r="D443" s="17"/>
      <c r="E443" s="17"/>
      <c r="F443" s="17"/>
      <c r="G443" s="17"/>
      <c r="H443" s="17"/>
    </row>
    <row r="444" spans="4:8">
      <c r="D444" s="17"/>
      <c r="E444" s="17"/>
      <c r="F444" s="17"/>
      <c r="G444" s="17"/>
      <c r="H444" s="17"/>
    </row>
    <row r="445" spans="4:8">
      <c r="D445" s="17"/>
      <c r="E445" s="17"/>
      <c r="F445" s="17"/>
      <c r="G445" s="17"/>
      <c r="H445" s="17"/>
    </row>
    <row r="446" spans="4:8">
      <c r="D446" s="17"/>
      <c r="E446" s="17"/>
      <c r="F446" s="17"/>
      <c r="G446" s="17"/>
      <c r="H446" s="17"/>
    </row>
    <row r="447" spans="4:8">
      <c r="D447" s="17"/>
      <c r="E447" s="17"/>
      <c r="F447" s="17"/>
      <c r="G447" s="17"/>
      <c r="H447" s="17"/>
    </row>
    <row r="448" spans="4:8">
      <c r="D448" s="17"/>
      <c r="E448" s="17"/>
      <c r="F448" s="17"/>
      <c r="G448" s="17"/>
      <c r="H448" s="17"/>
    </row>
    <row r="449" spans="4:8">
      <c r="D449" s="17"/>
      <c r="E449" s="17"/>
      <c r="F449" s="17"/>
      <c r="G449" s="17"/>
      <c r="H449" s="17"/>
    </row>
    <row r="450" spans="4:8">
      <c r="D450" s="17"/>
      <c r="E450" s="17"/>
      <c r="F450" s="17"/>
      <c r="G450" s="17"/>
      <c r="H450" s="17"/>
    </row>
    <row r="451" spans="4:8">
      <c r="D451" s="17"/>
      <c r="E451" s="17"/>
      <c r="F451" s="17"/>
      <c r="G451" s="17"/>
      <c r="H451" s="17"/>
    </row>
    <row r="452" spans="4:8">
      <c r="D452" s="17"/>
      <c r="E452" s="17"/>
      <c r="F452" s="17"/>
      <c r="G452" s="17"/>
      <c r="H452" s="17"/>
    </row>
    <row r="453" spans="4:8">
      <c r="D453" s="17"/>
      <c r="E453" s="17"/>
      <c r="F453" s="17"/>
      <c r="G453" s="17"/>
      <c r="H453" s="17"/>
    </row>
    <row r="454" spans="4:8">
      <c r="D454" s="17"/>
      <c r="E454" s="17"/>
      <c r="F454" s="17"/>
      <c r="G454" s="17"/>
      <c r="H454" s="17"/>
    </row>
    <row r="455" spans="4:8">
      <c r="D455" s="17"/>
      <c r="E455" s="17"/>
      <c r="F455" s="17"/>
      <c r="G455" s="17"/>
      <c r="H455" s="17"/>
    </row>
    <row r="456" spans="4:8">
      <c r="D456" s="17"/>
      <c r="E456" s="17"/>
      <c r="F456" s="17"/>
      <c r="G456" s="17"/>
      <c r="H456" s="17"/>
    </row>
    <row r="457" spans="4:8">
      <c r="D457" s="17"/>
      <c r="E457" s="17"/>
      <c r="F457" s="17"/>
      <c r="G457" s="17"/>
      <c r="H457" s="17"/>
    </row>
    <row r="458" spans="4:8">
      <c r="D458" s="17"/>
      <c r="E458" s="17"/>
      <c r="F458" s="17"/>
      <c r="G458" s="17"/>
      <c r="H458" s="17"/>
    </row>
    <row r="459" spans="4:8">
      <c r="D459" s="17"/>
      <c r="E459" s="17"/>
      <c r="F459" s="17"/>
      <c r="G459" s="17"/>
      <c r="H459" s="17"/>
    </row>
    <row r="460" spans="4:8">
      <c r="D460" s="17"/>
      <c r="E460" s="17"/>
      <c r="F460" s="17"/>
      <c r="G460" s="17"/>
      <c r="H460" s="17"/>
    </row>
    <row r="461" spans="4:8">
      <c r="D461" s="17"/>
      <c r="E461" s="17"/>
      <c r="F461" s="17"/>
      <c r="G461" s="17"/>
      <c r="H461" s="17"/>
    </row>
    <row r="462" spans="4:8">
      <c r="D462" s="17"/>
      <c r="E462" s="17"/>
      <c r="F462" s="17"/>
      <c r="G462" s="17"/>
      <c r="H462" s="17"/>
    </row>
    <row r="463" spans="4:8">
      <c r="D463" s="17"/>
      <c r="E463" s="17"/>
      <c r="F463" s="17"/>
      <c r="G463" s="17"/>
      <c r="H463" s="17"/>
    </row>
    <row r="464" spans="4:8">
      <c r="D464" s="17"/>
      <c r="E464" s="17"/>
      <c r="F464" s="17"/>
      <c r="G464" s="17"/>
      <c r="H464" s="17"/>
    </row>
    <row r="465" spans="4:8">
      <c r="D465" s="17"/>
      <c r="E465" s="17"/>
      <c r="F465" s="17"/>
      <c r="G465" s="17"/>
      <c r="H465" s="17"/>
    </row>
    <row r="466" spans="4:8">
      <c r="D466" s="17"/>
      <c r="E466" s="17"/>
      <c r="F466" s="17"/>
      <c r="G466" s="17"/>
      <c r="H466" s="17"/>
    </row>
    <row r="467" spans="4:8">
      <c r="D467" s="17"/>
      <c r="E467" s="17"/>
      <c r="F467" s="17"/>
      <c r="G467" s="17"/>
      <c r="H467" s="17"/>
    </row>
    <row r="468" spans="4:8">
      <c r="D468" s="17"/>
      <c r="E468" s="17"/>
      <c r="F468" s="17"/>
      <c r="G468" s="17"/>
      <c r="H468" s="17"/>
    </row>
    <row r="469" spans="4:8">
      <c r="D469" s="17"/>
      <c r="E469" s="17"/>
      <c r="F469" s="17"/>
      <c r="G469" s="17"/>
      <c r="H469" s="17"/>
    </row>
    <row r="470" spans="4:8">
      <c r="D470" s="17"/>
      <c r="E470" s="17"/>
      <c r="F470" s="17"/>
      <c r="G470" s="17"/>
      <c r="H470" s="17"/>
    </row>
    <row r="471" spans="4:8">
      <c r="D471" s="17"/>
      <c r="E471" s="17"/>
      <c r="F471" s="17"/>
      <c r="G471" s="17"/>
      <c r="H471" s="17"/>
    </row>
    <row r="472" spans="4:8">
      <c r="D472" s="17"/>
      <c r="E472" s="17"/>
      <c r="F472" s="17"/>
      <c r="G472" s="17"/>
      <c r="H472" s="17"/>
    </row>
    <row r="473" spans="4:8">
      <c r="D473" s="17"/>
      <c r="E473" s="17"/>
      <c r="F473" s="17"/>
      <c r="G473" s="17"/>
      <c r="H473" s="17"/>
    </row>
    <row r="474" spans="4:8">
      <c r="D474" s="17"/>
      <c r="E474" s="17"/>
      <c r="F474" s="17"/>
      <c r="G474" s="17"/>
      <c r="H474" s="17"/>
    </row>
    <row r="475" spans="4:8">
      <c r="D475" s="17"/>
      <c r="E475" s="17"/>
      <c r="F475" s="17"/>
      <c r="G475" s="17"/>
      <c r="H475" s="17"/>
    </row>
    <row r="476" spans="4:8">
      <c r="D476" s="17"/>
      <c r="E476" s="17"/>
      <c r="F476" s="17"/>
      <c r="G476" s="17"/>
      <c r="H476" s="17"/>
    </row>
    <row r="477" spans="4:8">
      <c r="D477" s="17"/>
      <c r="E477" s="17"/>
      <c r="F477" s="17"/>
      <c r="G477" s="17"/>
      <c r="H477" s="17"/>
    </row>
    <row r="478" spans="4:8">
      <c r="D478" s="17"/>
      <c r="E478" s="17"/>
      <c r="F478" s="17"/>
      <c r="G478" s="17"/>
      <c r="H478" s="17"/>
    </row>
    <row r="479" spans="4:8">
      <c r="D479" s="17"/>
      <c r="E479" s="17"/>
      <c r="F479" s="17"/>
      <c r="G479" s="17"/>
      <c r="H479" s="17"/>
    </row>
    <row r="480" spans="4:8">
      <c r="D480" s="17"/>
      <c r="E480" s="17"/>
      <c r="F480" s="17"/>
      <c r="G480" s="17"/>
      <c r="H480" s="17"/>
    </row>
    <row r="481" spans="4:8">
      <c r="D481" s="17"/>
      <c r="E481" s="17"/>
      <c r="F481" s="17"/>
      <c r="G481" s="17"/>
      <c r="H481" s="17"/>
    </row>
    <row r="482" spans="4:8">
      <c r="D482" s="17"/>
      <c r="E482" s="17"/>
      <c r="F482" s="17"/>
      <c r="G482" s="17"/>
      <c r="H482" s="17"/>
    </row>
    <row r="483" spans="4:8">
      <c r="D483" s="17"/>
      <c r="E483" s="17"/>
      <c r="F483" s="17"/>
      <c r="G483" s="17"/>
      <c r="H483" s="17"/>
    </row>
    <row r="484" spans="4:8">
      <c r="D484" s="17"/>
      <c r="E484" s="17"/>
      <c r="F484" s="17"/>
      <c r="G484" s="17"/>
      <c r="H484" s="17"/>
    </row>
    <row r="485" spans="4:8">
      <c r="D485" s="17"/>
      <c r="E485" s="17"/>
      <c r="F485" s="17"/>
      <c r="G485" s="17"/>
      <c r="H485" s="17"/>
    </row>
    <row r="486" spans="4:8">
      <c r="D486" s="17"/>
      <c r="E486" s="17"/>
      <c r="F486" s="17"/>
      <c r="G486" s="17"/>
      <c r="H486" s="17"/>
    </row>
    <row r="487" spans="4:8">
      <c r="D487" s="17"/>
      <c r="E487" s="17"/>
      <c r="F487" s="17"/>
      <c r="G487" s="17"/>
      <c r="H487" s="17"/>
    </row>
    <row r="488" spans="4:8">
      <c r="D488" s="17"/>
      <c r="E488" s="17"/>
      <c r="F488" s="17"/>
      <c r="G488" s="17"/>
      <c r="H488" s="17"/>
    </row>
    <row r="489" spans="4:8">
      <c r="D489" s="17"/>
      <c r="E489" s="17"/>
      <c r="F489" s="17"/>
      <c r="G489" s="17"/>
      <c r="H489" s="17"/>
    </row>
    <row r="490" spans="4:8">
      <c r="D490" s="17"/>
      <c r="E490" s="17"/>
      <c r="F490" s="17"/>
      <c r="G490" s="17"/>
      <c r="H490" s="17"/>
    </row>
    <row r="491" spans="4:8">
      <c r="D491" s="17"/>
      <c r="E491" s="17"/>
      <c r="F491" s="17"/>
      <c r="G491" s="17"/>
      <c r="H491" s="17"/>
    </row>
    <row r="492" spans="4:8">
      <c r="D492" s="17"/>
      <c r="E492" s="17"/>
      <c r="F492" s="17"/>
      <c r="G492" s="17"/>
      <c r="H492" s="17"/>
    </row>
    <row r="493" spans="4:8">
      <c r="D493" s="17"/>
      <c r="E493" s="17"/>
      <c r="F493" s="17"/>
      <c r="G493" s="17"/>
      <c r="H493" s="17"/>
    </row>
    <row r="494" spans="4:8">
      <c r="D494" s="17"/>
      <c r="E494" s="17"/>
      <c r="F494" s="17"/>
      <c r="G494" s="17"/>
      <c r="H494" s="17"/>
    </row>
    <row r="495" spans="4:8">
      <c r="D495" s="17"/>
      <c r="E495" s="17"/>
      <c r="F495" s="17"/>
      <c r="G495" s="17"/>
      <c r="H495" s="17"/>
    </row>
    <row r="496" spans="4:8">
      <c r="D496" s="17"/>
      <c r="E496" s="17"/>
      <c r="F496" s="17"/>
      <c r="G496" s="17"/>
      <c r="H496" s="17"/>
    </row>
    <row r="497" spans="4:8">
      <c r="D497" s="17"/>
      <c r="E497" s="17"/>
      <c r="F497" s="17"/>
      <c r="G497" s="17"/>
      <c r="H497" s="17"/>
    </row>
    <row r="498" spans="4:8">
      <c r="D498" s="17"/>
      <c r="E498" s="17"/>
      <c r="F498" s="17"/>
      <c r="G498" s="17"/>
      <c r="H498" s="17"/>
    </row>
    <row r="499" spans="4:8">
      <c r="D499" s="17"/>
      <c r="E499" s="17"/>
      <c r="F499" s="17"/>
      <c r="G499" s="17"/>
      <c r="H499" s="17"/>
    </row>
    <row r="500" spans="4:8">
      <c r="D500" s="17"/>
      <c r="E500" s="17"/>
      <c r="F500" s="17"/>
      <c r="G500" s="17"/>
      <c r="H500" s="17"/>
    </row>
    <row r="501" spans="4:8">
      <c r="D501" s="17"/>
      <c r="E501" s="17"/>
      <c r="F501" s="17"/>
      <c r="G501" s="17"/>
      <c r="H501" s="17"/>
    </row>
    <row r="502" spans="4:8">
      <c r="D502" s="17"/>
      <c r="E502" s="17"/>
      <c r="F502" s="17"/>
      <c r="G502" s="17"/>
      <c r="H502" s="17"/>
    </row>
    <row r="503" spans="4:8">
      <c r="D503" s="17"/>
      <c r="E503" s="17"/>
      <c r="F503" s="17"/>
      <c r="G503" s="17"/>
      <c r="H503" s="17"/>
    </row>
    <row r="504" spans="4:8">
      <c r="D504" s="17"/>
      <c r="E504" s="17"/>
      <c r="F504" s="17"/>
      <c r="G504" s="17"/>
      <c r="H504" s="17"/>
    </row>
    <row r="505" spans="4:8">
      <c r="D505" s="17"/>
      <c r="E505" s="17"/>
      <c r="F505" s="17"/>
      <c r="G505" s="17"/>
      <c r="H505" s="17"/>
    </row>
    <row r="506" spans="4:8">
      <c r="D506" s="17"/>
      <c r="E506" s="17"/>
      <c r="F506" s="17"/>
      <c r="G506" s="17"/>
      <c r="H506" s="17"/>
    </row>
    <row r="507" spans="4:8">
      <c r="D507" s="17"/>
      <c r="E507" s="17"/>
      <c r="F507" s="17"/>
      <c r="G507" s="17"/>
      <c r="H507" s="17"/>
    </row>
    <row r="508" spans="4:8">
      <c r="D508" s="17"/>
      <c r="E508" s="17"/>
      <c r="F508" s="17"/>
      <c r="G508" s="17"/>
      <c r="H508" s="17"/>
    </row>
    <row r="509" spans="4:8">
      <c r="D509" s="17"/>
      <c r="E509" s="17"/>
      <c r="F509" s="17"/>
      <c r="G509" s="17"/>
      <c r="H509" s="17"/>
    </row>
    <row r="510" spans="4:8">
      <c r="D510" s="17"/>
      <c r="E510" s="17"/>
      <c r="F510" s="17"/>
      <c r="G510" s="17"/>
      <c r="H510" s="17"/>
    </row>
    <row r="511" spans="4:8">
      <c r="D511" s="17"/>
      <c r="E511" s="17"/>
      <c r="F511" s="17"/>
      <c r="G511" s="17"/>
      <c r="H511" s="17"/>
    </row>
    <row r="512" spans="4:8">
      <c r="D512" s="17"/>
      <c r="E512" s="17"/>
      <c r="F512" s="17"/>
      <c r="G512" s="17"/>
      <c r="H512" s="17"/>
    </row>
    <row r="513" spans="4:8">
      <c r="D513" s="17"/>
      <c r="E513" s="17"/>
      <c r="F513" s="17"/>
      <c r="G513" s="17"/>
      <c r="H513" s="17"/>
    </row>
    <row r="514" spans="4:8">
      <c r="D514" s="17"/>
      <c r="E514" s="17"/>
      <c r="F514" s="17"/>
      <c r="G514" s="17"/>
      <c r="H514" s="17"/>
    </row>
    <row r="515" spans="4:8">
      <c r="D515" s="17"/>
      <c r="E515" s="17"/>
      <c r="F515" s="17"/>
      <c r="G515" s="17"/>
      <c r="H515" s="17"/>
    </row>
    <row r="516" spans="4:8">
      <c r="D516" s="17"/>
      <c r="E516" s="17"/>
      <c r="F516" s="17"/>
      <c r="G516" s="17"/>
      <c r="H516" s="17"/>
    </row>
    <row r="517" spans="4:8">
      <c r="D517" s="17"/>
      <c r="E517" s="17"/>
      <c r="F517" s="17"/>
      <c r="G517" s="17"/>
      <c r="H517" s="17"/>
    </row>
    <row r="518" spans="4:8">
      <c r="D518" s="17"/>
      <c r="E518" s="17"/>
      <c r="F518" s="17"/>
      <c r="G518" s="17"/>
      <c r="H518" s="17"/>
    </row>
    <row r="519" spans="4:8">
      <c r="D519" s="17"/>
      <c r="E519" s="17"/>
      <c r="F519" s="17"/>
      <c r="G519" s="17"/>
      <c r="H519" s="17"/>
    </row>
    <row r="520" spans="4:8">
      <c r="D520" s="17"/>
      <c r="E520" s="17"/>
      <c r="F520" s="17"/>
      <c r="G520" s="17"/>
      <c r="H520" s="17"/>
    </row>
    <row r="521" spans="4:8">
      <c r="D521" s="17"/>
      <c r="E521" s="17"/>
      <c r="F521" s="17"/>
      <c r="G521" s="17"/>
      <c r="H521" s="17"/>
    </row>
    <row r="522" spans="4:8">
      <c r="D522" s="17"/>
      <c r="E522" s="17"/>
      <c r="F522" s="17"/>
      <c r="G522" s="17"/>
      <c r="H522" s="17"/>
    </row>
    <row r="523" spans="4:8">
      <c r="D523" s="17"/>
      <c r="E523" s="17"/>
      <c r="F523" s="17"/>
      <c r="G523" s="17"/>
      <c r="H523" s="17"/>
    </row>
    <row r="524" spans="4:8">
      <c r="D524" s="17"/>
      <c r="E524" s="17"/>
      <c r="F524" s="17"/>
      <c r="G524" s="17"/>
      <c r="H524" s="17"/>
    </row>
    <row r="525" spans="4:8">
      <c r="D525" s="17"/>
      <c r="E525" s="17"/>
      <c r="F525" s="17"/>
      <c r="G525" s="17"/>
      <c r="H525" s="17"/>
    </row>
    <row r="526" spans="4:8">
      <c r="D526" s="17"/>
      <c r="E526" s="17"/>
      <c r="F526" s="17"/>
      <c r="G526" s="17"/>
      <c r="H526" s="17"/>
    </row>
    <row r="527" spans="4:8">
      <c r="D527" s="17"/>
      <c r="E527" s="17"/>
      <c r="F527" s="17"/>
      <c r="G527" s="17"/>
      <c r="H527" s="17"/>
    </row>
    <row r="528" spans="4:8">
      <c r="D528" s="17"/>
      <c r="E528" s="17"/>
      <c r="F528" s="17"/>
      <c r="G528" s="17"/>
      <c r="H528" s="17"/>
    </row>
    <row r="529" spans="4:8">
      <c r="D529" s="17"/>
      <c r="E529" s="17"/>
      <c r="F529" s="17"/>
      <c r="G529" s="17"/>
      <c r="H529" s="17"/>
    </row>
    <row r="530" spans="4:8">
      <c r="D530" s="17"/>
      <c r="E530" s="17"/>
      <c r="F530" s="17"/>
      <c r="G530" s="17"/>
      <c r="H530" s="17"/>
    </row>
    <row r="531" spans="4:8">
      <c r="D531" s="17"/>
      <c r="E531" s="17"/>
      <c r="F531" s="17"/>
      <c r="G531" s="17"/>
      <c r="H531" s="17"/>
    </row>
    <row r="532" spans="4:8">
      <c r="D532" s="17"/>
      <c r="E532" s="17"/>
      <c r="F532" s="17"/>
      <c r="G532" s="17"/>
      <c r="H532" s="17"/>
    </row>
    <row r="533" spans="4:8">
      <c r="D533" s="17"/>
      <c r="E533" s="17"/>
      <c r="F533" s="17"/>
      <c r="G533" s="17"/>
      <c r="H533" s="17"/>
    </row>
    <row r="534" spans="4:8">
      <c r="D534" s="17"/>
      <c r="E534" s="17"/>
      <c r="F534" s="17"/>
      <c r="G534" s="17"/>
      <c r="H534" s="17"/>
    </row>
    <row r="535" spans="4:8">
      <c r="D535" s="17"/>
      <c r="E535" s="17"/>
      <c r="F535" s="17"/>
      <c r="G535" s="17"/>
      <c r="H535" s="17"/>
    </row>
    <row r="536" spans="4:8">
      <c r="D536" s="17"/>
      <c r="E536" s="17"/>
      <c r="F536" s="17"/>
      <c r="G536" s="17"/>
      <c r="H536" s="17"/>
    </row>
    <row r="537" spans="4:8">
      <c r="D537" s="17"/>
      <c r="E537" s="17"/>
      <c r="F537" s="17"/>
      <c r="G537" s="17"/>
      <c r="H537" s="17"/>
    </row>
    <row r="538" spans="4:8">
      <c r="D538" s="17"/>
      <c r="E538" s="17"/>
      <c r="F538" s="17"/>
      <c r="G538" s="17"/>
      <c r="H538" s="17"/>
    </row>
    <row r="539" spans="4:8">
      <c r="D539" s="17"/>
      <c r="E539" s="17"/>
      <c r="F539" s="17"/>
      <c r="G539" s="17"/>
      <c r="H539" s="17"/>
    </row>
    <row r="540" spans="4:8">
      <c r="D540" s="17"/>
      <c r="E540" s="17"/>
      <c r="F540" s="17"/>
      <c r="G540" s="17"/>
      <c r="H540" s="17"/>
    </row>
    <row r="541" spans="4:8">
      <c r="D541" s="17"/>
      <c r="E541" s="17"/>
      <c r="F541" s="17"/>
      <c r="G541" s="17"/>
      <c r="H541" s="17"/>
    </row>
    <row r="542" spans="4:8">
      <c r="D542" s="17"/>
      <c r="E542" s="17"/>
      <c r="F542" s="17"/>
      <c r="G542" s="17"/>
      <c r="H542" s="17"/>
    </row>
    <row r="543" spans="4:8">
      <c r="D543" s="17"/>
      <c r="E543" s="17"/>
      <c r="F543" s="17"/>
      <c r="G543" s="17"/>
      <c r="H543" s="17"/>
    </row>
    <row r="544" spans="4:8">
      <c r="D544" s="17"/>
      <c r="E544" s="17"/>
      <c r="F544" s="17"/>
      <c r="G544" s="17"/>
      <c r="H544" s="17"/>
    </row>
    <row r="545" spans="4:8">
      <c r="D545" s="17"/>
      <c r="E545" s="17"/>
      <c r="F545" s="17"/>
      <c r="G545" s="17"/>
      <c r="H545" s="17"/>
    </row>
    <row r="546" spans="4:8">
      <c r="D546" s="17"/>
      <c r="E546" s="17"/>
      <c r="F546" s="17"/>
      <c r="G546" s="17"/>
      <c r="H546" s="17"/>
    </row>
    <row r="547" spans="4:8">
      <c r="D547" s="17"/>
      <c r="E547" s="17"/>
      <c r="F547" s="17"/>
      <c r="G547" s="17"/>
      <c r="H547" s="17"/>
    </row>
    <row r="548" spans="4:8">
      <c r="D548" s="17"/>
      <c r="E548" s="17"/>
      <c r="F548" s="17"/>
      <c r="G548" s="17"/>
      <c r="H548" s="17"/>
    </row>
    <row r="549" spans="4:8">
      <c r="D549" s="17"/>
      <c r="E549" s="17"/>
      <c r="F549" s="17"/>
      <c r="G549" s="17"/>
      <c r="H549" s="17"/>
    </row>
    <row r="550" spans="4:8">
      <c r="D550" s="17"/>
      <c r="E550" s="17"/>
      <c r="F550" s="17"/>
      <c r="G550" s="17"/>
      <c r="H550" s="17"/>
    </row>
    <row r="551" spans="4:8">
      <c r="D551" s="17"/>
      <c r="E551" s="17"/>
      <c r="F551" s="17"/>
      <c r="G551" s="17"/>
      <c r="H551" s="17"/>
    </row>
    <row r="552" spans="4:8">
      <c r="D552" s="17"/>
      <c r="E552" s="17"/>
      <c r="F552" s="17"/>
      <c r="G552" s="17"/>
      <c r="H552" s="17"/>
    </row>
    <row r="553" spans="4:8">
      <c r="D553" s="17"/>
      <c r="E553" s="17"/>
      <c r="F553" s="17"/>
      <c r="G553" s="17"/>
      <c r="H553" s="17"/>
    </row>
    <row r="554" spans="4:8">
      <c r="D554" s="17"/>
      <c r="E554" s="17"/>
      <c r="F554" s="17"/>
      <c r="G554" s="17"/>
      <c r="H554" s="17"/>
    </row>
    <row r="555" spans="4:8">
      <c r="D555" s="17"/>
      <c r="E555" s="17"/>
      <c r="F555" s="17"/>
      <c r="G555" s="17"/>
      <c r="H555" s="17"/>
    </row>
    <row r="556" spans="4:8">
      <c r="D556" s="17"/>
      <c r="E556" s="17"/>
      <c r="F556" s="17"/>
      <c r="G556" s="17"/>
      <c r="H556" s="17"/>
    </row>
    <row r="557" spans="4:8">
      <c r="D557" s="17"/>
      <c r="E557" s="17"/>
      <c r="F557" s="17"/>
      <c r="G557" s="17"/>
      <c r="H557" s="17"/>
    </row>
    <row r="558" spans="4:8">
      <c r="D558" s="17"/>
      <c r="E558" s="17"/>
      <c r="F558" s="17"/>
      <c r="G558" s="17"/>
      <c r="H558" s="17"/>
    </row>
    <row r="559" spans="4:8">
      <c r="D559" s="17"/>
      <c r="E559" s="17"/>
      <c r="F559" s="17"/>
      <c r="G559" s="17"/>
      <c r="H559" s="17"/>
    </row>
    <row r="560" spans="4:8">
      <c r="D560" s="17"/>
      <c r="E560" s="17"/>
      <c r="F560" s="17"/>
      <c r="G560" s="17"/>
      <c r="H560" s="17"/>
    </row>
    <row r="561" spans="4:8">
      <c r="D561" s="17"/>
      <c r="E561" s="17"/>
      <c r="F561" s="17"/>
      <c r="G561" s="17"/>
      <c r="H561" s="17"/>
    </row>
    <row r="562" spans="4:8">
      <c r="D562" s="17"/>
      <c r="E562" s="17"/>
      <c r="F562" s="17"/>
      <c r="G562" s="17"/>
      <c r="H562" s="17"/>
    </row>
    <row r="563" spans="4:8">
      <c r="D563" s="17"/>
      <c r="E563" s="17"/>
      <c r="F563" s="17"/>
      <c r="G563" s="17"/>
      <c r="H563" s="17"/>
    </row>
    <row r="564" spans="4:8">
      <c r="D564" s="17"/>
      <c r="E564" s="17"/>
      <c r="F564" s="17"/>
      <c r="G564" s="17"/>
      <c r="H564" s="17"/>
    </row>
    <row r="565" spans="4:8">
      <c r="D565" s="17"/>
      <c r="E565" s="17"/>
      <c r="F565" s="17"/>
      <c r="G565" s="17"/>
      <c r="H565" s="17"/>
    </row>
    <row r="566" spans="4:8">
      <c r="D566" s="17"/>
      <c r="E566" s="17"/>
      <c r="F566" s="17"/>
      <c r="G566" s="17"/>
      <c r="H566" s="17"/>
    </row>
    <row r="567" spans="4:8">
      <c r="D567" s="17"/>
      <c r="E567" s="17"/>
      <c r="F567" s="17"/>
      <c r="G567" s="17"/>
      <c r="H567" s="17"/>
    </row>
    <row r="568" spans="4:8">
      <c r="D568" s="17"/>
      <c r="E568" s="17"/>
      <c r="F568" s="17"/>
      <c r="G568" s="17"/>
      <c r="H568" s="17"/>
    </row>
    <row r="569" spans="4:8">
      <c r="D569" s="17"/>
      <c r="E569" s="17"/>
      <c r="F569" s="17"/>
      <c r="G569" s="17"/>
      <c r="H569" s="17"/>
    </row>
    <row r="570" spans="4:8">
      <c r="D570" s="17"/>
      <c r="E570" s="17"/>
      <c r="F570" s="17"/>
      <c r="G570" s="17"/>
      <c r="H570" s="17"/>
    </row>
    <row r="571" spans="4:8">
      <c r="D571" s="17"/>
      <c r="E571" s="17"/>
      <c r="F571" s="17"/>
      <c r="G571" s="17"/>
      <c r="H571" s="17"/>
    </row>
    <row r="572" spans="4:8">
      <c r="D572" s="17"/>
      <c r="E572" s="17"/>
      <c r="F572" s="17"/>
      <c r="G572" s="17"/>
      <c r="H572" s="17"/>
    </row>
    <row r="573" spans="4:8">
      <c r="D573" s="17"/>
      <c r="E573" s="17"/>
      <c r="F573" s="17"/>
      <c r="G573" s="17"/>
      <c r="H573" s="17"/>
    </row>
    <row r="574" spans="4:8">
      <c r="D574" s="17"/>
      <c r="E574" s="17"/>
      <c r="F574" s="17"/>
      <c r="G574" s="17"/>
      <c r="H574" s="17"/>
    </row>
    <row r="575" spans="4:8">
      <c r="D575" s="17"/>
      <c r="E575" s="17"/>
      <c r="F575" s="17"/>
      <c r="G575" s="17"/>
      <c r="H575" s="17"/>
    </row>
    <row r="576" spans="4:8">
      <c r="D576" s="17"/>
      <c r="E576" s="17"/>
      <c r="F576" s="17"/>
      <c r="G576" s="17"/>
      <c r="H576" s="17"/>
    </row>
    <row r="577" spans="4:8">
      <c r="D577" s="17"/>
      <c r="E577" s="17"/>
      <c r="F577" s="17"/>
      <c r="G577" s="17"/>
      <c r="H577" s="17"/>
    </row>
    <row r="578" spans="4:8">
      <c r="D578" s="17"/>
      <c r="E578" s="17"/>
      <c r="F578" s="17"/>
      <c r="G578" s="17"/>
      <c r="H578" s="17"/>
    </row>
    <row r="579" spans="4:8">
      <c r="D579" s="17"/>
      <c r="E579" s="17"/>
      <c r="F579" s="17"/>
      <c r="G579" s="17"/>
      <c r="H579" s="17"/>
    </row>
    <row r="580" spans="4:8">
      <c r="D580" s="17"/>
      <c r="E580" s="17"/>
      <c r="F580" s="17"/>
      <c r="G580" s="17"/>
      <c r="H580" s="17"/>
    </row>
    <row r="581" spans="4:8">
      <c r="D581" s="17"/>
      <c r="E581" s="17"/>
      <c r="F581" s="17"/>
      <c r="G581" s="17"/>
      <c r="H581" s="17"/>
    </row>
    <row r="582" spans="4:8">
      <c r="D582" s="17"/>
      <c r="E582" s="17"/>
      <c r="F582" s="17"/>
      <c r="G582" s="17"/>
      <c r="H582" s="17"/>
    </row>
    <row r="583" spans="4:8">
      <c r="D583" s="17"/>
      <c r="E583" s="17"/>
      <c r="F583" s="17"/>
      <c r="G583" s="17"/>
      <c r="H583" s="17"/>
    </row>
    <row r="584" spans="4:8">
      <c r="D584" s="17"/>
      <c r="E584" s="17"/>
      <c r="F584" s="17"/>
      <c r="G584" s="17"/>
      <c r="H584" s="17"/>
    </row>
    <row r="585" spans="4:8">
      <c r="D585" s="17"/>
      <c r="E585" s="17"/>
      <c r="F585" s="17"/>
      <c r="G585" s="17"/>
      <c r="H585" s="17"/>
    </row>
    <row r="586" spans="4:8">
      <c r="D586" s="17"/>
      <c r="E586" s="17"/>
      <c r="F586" s="17"/>
      <c r="G586" s="17"/>
      <c r="H586" s="17"/>
    </row>
    <row r="587" spans="4:8">
      <c r="D587" s="17"/>
      <c r="E587" s="17"/>
      <c r="F587" s="17"/>
      <c r="G587" s="17"/>
      <c r="H587" s="17"/>
    </row>
    <row r="588" spans="4:8">
      <c r="D588" s="17"/>
      <c r="E588" s="17"/>
      <c r="F588" s="17"/>
      <c r="G588" s="17"/>
      <c r="H588" s="17"/>
    </row>
    <row r="589" spans="4:8">
      <c r="D589" s="17"/>
      <c r="E589" s="17"/>
      <c r="F589" s="17"/>
      <c r="G589" s="17"/>
      <c r="H589" s="17"/>
    </row>
    <row r="590" spans="4:8">
      <c r="D590" s="17"/>
      <c r="E590" s="17"/>
      <c r="F590" s="17"/>
      <c r="G590" s="17"/>
      <c r="H590" s="17"/>
    </row>
    <row r="591" spans="4:8">
      <c r="D591" s="17"/>
      <c r="E591" s="17"/>
      <c r="F591" s="17"/>
      <c r="G591" s="17"/>
      <c r="H591" s="17"/>
    </row>
    <row r="592" spans="4:8">
      <c r="D592" s="17"/>
      <c r="E592" s="17"/>
      <c r="F592" s="17"/>
      <c r="G592" s="17"/>
      <c r="H592" s="17"/>
    </row>
    <row r="593" spans="4:8">
      <c r="D593" s="17"/>
      <c r="E593" s="17"/>
      <c r="F593" s="17"/>
      <c r="G593" s="17"/>
      <c r="H593" s="17"/>
    </row>
    <row r="594" spans="4:8">
      <c r="D594" s="17"/>
      <c r="E594" s="17"/>
      <c r="F594" s="17"/>
      <c r="G594" s="17"/>
      <c r="H594" s="17"/>
    </row>
    <row r="595" spans="4:8">
      <c r="D595" s="17"/>
      <c r="E595" s="17"/>
      <c r="F595" s="17"/>
      <c r="G595" s="17"/>
      <c r="H595" s="17"/>
    </row>
    <row r="596" spans="4:8">
      <c r="D596" s="17"/>
      <c r="E596" s="17"/>
      <c r="F596" s="17"/>
      <c r="G596" s="17"/>
      <c r="H596" s="17"/>
    </row>
    <row r="597" spans="4:8">
      <c r="D597" s="17"/>
      <c r="E597" s="17"/>
      <c r="F597" s="17"/>
      <c r="G597" s="17"/>
      <c r="H597" s="17"/>
    </row>
    <row r="598" spans="4:8">
      <c r="D598" s="17"/>
      <c r="E598" s="17"/>
      <c r="F598" s="17"/>
      <c r="G598" s="17"/>
      <c r="H598" s="17"/>
    </row>
    <row r="599" spans="4:8">
      <c r="D599" s="17"/>
      <c r="E599" s="17"/>
      <c r="F599" s="17"/>
      <c r="G599" s="17"/>
      <c r="H599" s="17"/>
    </row>
    <row r="600" spans="4:8">
      <c r="D600" s="17"/>
      <c r="E600" s="17"/>
      <c r="F600" s="17"/>
      <c r="G600" s="17"/>
      <c r="H600" s="17"/>
    </row>
    <row r="601" spans="4:8">
      <c r="E601" s="53"/>
      <c r="G601" s="53"/>
    </row>
    <row r="602" spans="4:8">
      <c r="E602" s="53"/>
      <c r="G602" s="53"/>
    </row>
    <row r="603" spans="4:8">
      <c r="E603" s="53"/>
      <c r="G603" s="53"/>
    </row>
    <row r="604" spans="4:8">
      <c r="E604" s="53"/>
      <c r="G604" s="53"/>
    </row>
    <row r="605" spans="4:8">
      <c r="E605" s="53"/>
      <c r="G605" s="53"/>
    </row>
    <row r="606" spans="4:8">
      <c r="E606" s="53"/>
      <c r="G606" s="53"/>
    </row>
  </sheetData>
  <mergeCells count="1">
    <mergeCell ref="B7:K7"/>
  </mergeCells>
  <dataValidations count="1">
    <dataValidation allowBlank="1" showInputMessage="1" showErrorMessage="1" sqref="A1:XFD12 A14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4" customWidth="1"/>
    <col min="2" max="2" width="47.28515625" style="13" customWidth="1"/>
    <col min="3" max="8" width="10.7109375" style="14" customWidth="1"/>
    <col min="9" max="9" width="12.7109375" style="14" customWidth="1"/>
    <col min="10" max="11" width="10.7109375" style="14" customWidth="1"/>
    <col min="12" max="12" width="6.7109375" style="17" customWidth="1"/>
    <col min="13" max="13" width="7.7109375" style="17" customWidth="1"/>
    <col min="14" max="14" width="7.140625" style="17" customWidth="1"/>
    <col min="15" max="15" width="6" style="17" customWidth="1"/>
    <col min="16" max="16" width="7.85546875" style="17" customWidth="1"/>
    <col min="17" max="17" width="8.140625" style="17" customWidth="1"/>
    <col min="18" max="18" width="6.28515625" style="17" customWidth="1"/>
    <col min="19" max="19" width="8" style="17" customWidth="1"/>
    <col min="20" max="20" width="8.7109375" style="17" customWidth="1"/>
    <col min="21" max="21" width="10" style="17" customWidth="1"/>
    <col min="22" max="22" width="9.5703125" style="17" customWidth="1"/>
    <col min="23" max="23" width="6.140625" style="17" customWidth="1"/>
    <col min="24" max="25" width="5.7109375" style="17" customWidth="1"/>
    <col min="26" max="26" width="6.85546875" style="17" customWidth="1"/>
    <col min="27" max="27" width="6.42578125" style="14" customWidth="1"/>
    <col min="28" max="28" width="6.7109375" style="14" customWidth="1"/>
    <col min="29" max="29" width="7.28515625" style="14" customWidth="1"/>
    <col min="30" max="41" width="5.7109375" style="14" customWidth="1"/>
    <col min="42" max="16384" width="9.140625" style="14"/>
  </cols>
  <sheetData>
    <row r="1" spans="2:60">
      <c r="B1" s="2" t="s">
        <v>0</v>
      </c>
      <c r="C1" t="s">
        <v>195</v>
      </c>
    </row>
    <row r="2" spans="2:60">
      <c r="B2" s="2" t="s">
        <v>1</v>
      </c>
    </row>
    <row r="3" spans="2:60">
      <c r="B3" s="2" t="s">
        <v>2</v>
      </c>
      <c r="C3" t="s">
        <v>196</v>
      </c>
    </row>
    <row r="4" spans="2:60">
      <c r="B4" s="2" t="s">
        <v>3</v>
      </c>
    </row>
    <row r="5" spans="2:60">
      <c r="B5" s="2"/>
    </row>
    <row r="7" spans="2:60" ht="26.25" customHeight="1">
      <c r="B7" s="111" t="s">
        <v>165</v>
      </c>
      <c r="C7" s="112"/>
      <c r="D7" s="112"/>
      <c r="E7" s="112"/>
      <c r="F7" s="112"/>
      <c r="G7" s="112"/>
      <c r="H7" s="112"/>
      <c r="I7" s="112"/>
      <c r="J7" s="112"/>
      <c r="K7" s="113"/>
    </row>
    <row r="8" spans="2:60" s="17" customFormat="1" ht="63">
      <c r="B8" s="48" t="s">
        <v>94</v>
      </c>
      <c r="C8" s="51" t="s">
        <v>47</v>
      </c>
      <c r="D8" s="51" t="s">
        <v>49</v>
      </c>
      <c r="E8" s="51" t="s">
        <v>161</v>
      </c>
      <c r="F8" s="51" t="s">
        <v>162</v>
      </c>
      <c r="G8" s="51" t="s">
        <v>51</v>
      </c>
      <c r="H8" s="51" t="s">
        <v>163</v>
      </c>
      <c r="I8" s="51" t="s">
        <v>5</v>
      </c>
      <c r="J8" s="51" t="s">
        <v>55</v>
      </c>
      <c r="K8" s="52" t="s">
        <v>56</v>
      </c>
    </row>
    <row r="9" spans="2:60" s="17" customFormat="1" ht="21.75" customHeight="1">
      <c r="B9" s="18"/>
      <c r="C9" s="19"/>
      <c r="D9" s="19"/>
      <c r="E9" s="19"/>
      <c r="F9" s="19" t="s">
        <v>7</v>
      </c>
      <c r="G9" s="19"/>
      <c r="H9" s="19" t="s">
        <v>7</v>
      </c>
      <c r="I9" s="19" t="s">
        <v>6</v>
      </c>
      <c r="J9" s="29" t="s">
        <v>7</v>
      </c>
      <c r="K9" s="43" t="s">
        <v>7</v>
      </c>
    </row>
    <row r="10" spans="2:60" s="21" customFormat="1" ht="18" customHeight="1">
      <c r="B10" s="20"/>
      <c r="C10" s="32" t="s">
        <v>8</v>
      </c>
      <c r="D10" s="6" t="s">
        <v>9</v>
      </c>
      <c r="E10" s="6" t="s">
        <v>57</v>
      </c>
      <c r="F10" s="6" t="s">
        <v>58</v>
      </c>
      <c r="G10" s="6" t="s">
        <v>59</v>
      </c>
      <c r="H10" s="6" t="s">
        <v>60</v>
      </c>
      <c r="I10" s="6" t="s">
        <v>61</v>
      </c>
      <c r="J10" s="32" t="s">
        <v>62</v>
      </c>
      <c r="K10" s="32" t="s">
        <v>63</v>
      </c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2:60" s="21" customFormat="1" ht="18" customHeight="1">
      <c r="B11" s="22" t="s">
        <v>166</v>
      </c>
      <c r="C11" s="23"/>
      <c r="D11" s="6"/>
      <c r="E11" s="6"/>
      <c r="F11" s="6"/>
      <c r="G11" s="6"/>
      <c r="H11" s="74">
        <v>0</v>
      </c>
      <c r="I11" s="73">
        <v>364613.12593993399</v>
      </c>
      <c r="J11" s="74">
        <v>1</v>
      </c>
      <c r="K11" s="74">
        <v>1.77E-2</v>
      </c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BH11" s="14"/>
    </row>
    <row r="12" spans="2:60">
      <c r="B12" s="77" t="s">
        <v>203</v>
      </c>
      <c r="C12" s="13"/>
      <c r="D12" s="13"/>
      <c r="E12" s="13"/>
      <c r="F12" s="13"/>
      <c r="G12" s="13"/>
      <c r="H12" s="78">
        <v>0</v>
      </c>
      <c r="I12" s="79">
        <v>0</v>
      </c>
      <c r="J12" s="78">
        <v>0</v>
      </c>
      <c r="K12" s="78">
        <v>0</v>
      </c>
    </row>
    <row r="13" spans="2:60">
      <c r="B13" t="s">
        <v>249</v>
      </c>
      <c r="C13" t="s">
        <v>249</v>
      </c>
      <c r="D13" t="s">
        <v>249</v>
      </c>
      <c r="E13" s="17"/>
      <c r="F13" s="76">
        <v>0</v>
      </c>
      <c r="G13" t="s">
        <v>249</v>
      </c>
      <c r="H13" s="76">
        <v>0</v>
      </c>
      <c r="I13" s="75">
        <v>0</v>
      </c>
      <c r="J13" s="76">
        <v>0</v>
      </c>
      <c r="K13" s="76">
        <v>0</v>
      </c>
    </row>
    <row r="14" spans="2:60">
      <c r="B14" s="77" t="s">
        <v>254</v>
      </c>
      <c r="D14" s="17"/>
      <c r="E14" s="17"/>
      <c r="F14" s="17"/>
      <c r="G14" s="17"/>
      <c r="H14" s="78">
        <v>0</v>
      </c>
      <c r="I14" s="79">
        <v>364613.12593993399</v>
      </c>
      <c r="J14" s="78">
        <v>1</v>
      </c>
      <c r="K14" s="78">
        <v>1.77E-2</v>
      </c>
    </row>
    <row r="15" spans="2:60">
      <c r="B15" t="s">
        <v>3736</v>
      </c>
      <c r="C15" t="s">
        <v>3737</v>
      </c>
      <c r="D15" t="s">
        <v>249</v>
      </c>
      <c r="E15" t="s">
        <v>916</v>
      </c>
      <c r="F15" s="76">
        <v>0</v>
      </c>
      <c r="G15" t="s">
        <v>104</v>
      </c>
      <c r="H15" s="76">
        <v>0</v>
      </c>
      <c r="I15" s="75">
        <v>844.56</v>
      </c>
      <c r="J15" s="76">
        <v>2.3E-3</v>
      </c>
      <c r="K15" s="76">
        <v>0</v>
      </c>
    </row>
    <row r="16" spans="2:60">
      <c r="B16" t="s">
        <v>3738</v>
      </c>
      <c r="C16" t="s">
        <v>3739</v>
      </c>
      <c r="D16" t="s">
        <v>249</v>
      </c>
      <c r="E16" t="s">
        <v>916</v>
      </c>
      <c r="F16" s="76">
        <v>0</v>
      </c>
      <c r="G16" t="s">
        <v>198</v>
      </c>
      <c r="H16" s="76">
        <v>0</v>
      </c>
      <c r="I16" s="75">
        <v>456.530546061</v>
      </c>
      <c r="J16" s="76">
        <v>1.2999999999999999E-3</v>
      </c>
      <c r="K16" s="76">
        <v>0</v>
      </c>
    </row>
    <row r="17" spans="2:11">
      <c r="B17" t="s">
        <v>3740</v>
      </c>
      <c r="C17" t="s">
        <v>3741</v>
      </c>
      <c r="D17" t="s">
        <v>249</v>
      </c>
      <c r="E17" t="s">
        <v>916</v>
      </c>
      <c r="F17" s="76">
        <v>0</v>
      </c>
      <c r="G17" t="s">
        <v>111</v>
      </c>
      <c r="H17" s="76">
        <v>0</v>
      </c>
      <c r="I17" s="75">
        <v>12080.069536159999</v>
      </c>
      <c r="J17" s="76">
        <v>3.3099999999999997E-2</v>
      </c>
      <c r="K17" s="76">
        <v>5.9999999999999995E-4</v>
      </c>
    </row>
    <row r="18" spans="2:11">
      <c r="B18" t="s">
        <v>3742</v>
      </c>
      <c r="C18" t="s">
        <v>3743</v>
      </c>
      <c r="D18" t="s">
        <v>249</v>
      </c>
      <c r="E18" t="s">
        <v>916</v>
      </c>
      <c r="F18" s="76">
        <v>0</v>
      </c>
      <c r="G18" t="s">
        <v>202</v>
      </c>
      <c r="H18" s="76">
        <v>0</v>
      </c>
      <c r="I18" s="75">
        <v>2127.9080017920001</v>
      </c>
      <c r="J18" s="76">
        <v>5.7999999999999996E-3</v>
      </c>
      <c r="K18" s="76">
        <v>1E-4</v>
      </c>
    </row>
    <row r="19" spans="2:11">
      <c r="B19" t="s">
        <v>3744</v>
      </c>
      <c r="C19" t="s">
        <v>3745</v>
      </c>
      <c r="D19" t="s">
        <v>249</v>
      </c>
      <c r="E19" t="s">
        <v>916</v>
      </c>
      <c r="F19" s="76">
        <v>0</v>
      </c>
      <c r="G19" t="s">
        <v>201</v>
      </c>
      <c r="H19" s="76">
        <v>0</v>
      </c>
      <c r="I19" s="75">
        <v>284.99073938999999</v>
      </c>
      <c r="J19" s="76">
        <v>8.0000000000000004E-4</v>
      </c>
      <c r="K19" s="76">
        <v>0</v>
      </c>
    </row>
    <row r="20" spans="2:11">
      <c r="B20" t="s">
        <v>3746</v>
      </c>
      <c r="C20" t="s">
        <v>3747</v>
      </c>
      <c r="D20" t="s">
        <v>249</v>
      </c>
      <c r="E20" t="s">
        <v>916</v>
      </c>
      <c r="F20" s="76">
        <v>0</v>
      </c>
      <c r="G20" t="s">
        <v>118</v>
      </c>
      <c r="H20" s="76">
        <v>0</v>
      </c>
      <c r="I20" s="75">
        <v>6137.9775291510005</v>
      </c>
      <c r="J20" s="76">
        <v>1.6799999999999999E-2</v>
      </c>
      <c r="K20" s="76">
        <v>2.9999999999999997E-4</v>
      </c>
    </row>
    <row r="21" spans="2:11">
      <c r="B21" t="s">
        <v>3748</v>
      </c>
      <c r="C21" t="s">
        <v>3749</v>
      </c>
      <c r="D21" t="s">
        <v>249</v>
      </c>
      <c r="E21" t="s">
        <v>916</v>
      </c>
      <c r="F21" s="76">
        <v>0</v>
      </c>
      <c r="G21" t="s">
        <v>108</v>
      </c>
      <c r="H21" s="76">
        <v>0</v>
      </c>
      <c r="I21" s="75">
        <v>763.90948907999996</v>
      </c>
      <c r="J21" s="76">
        <v>2.0999999999999999E-3</v>
      </c>
      <c r="K21" s="76">
        <v>0</v>
      </c>
    </row>
    <row r="22" spans="2:11">
      <c r="B22" t="s">
        <v>3750</v>
      </c>
      <c r="C22" t="s">
        <v>3751</v>
      </c>
      <c r="D22" t="s">
        <v>249</v>
      </c>
      <c r="E22" t="s">
        <v>916</v>
      </c>
      <c r="F22" s="76">
        <v>0</v>
      </c>
      <c r="G22" t="s">
        <v>104</v>
      </c>
      <c r="H22" s="76">
        <v>0</v>
      </c>
      <c r="I22" s="75">
        <v>341917.18009829998</v>
      </c>
      <c r="J22" s="76">
        <v>0.93779999999999997</v>
      </c>
      <c r="K22" s="76">
        <v>1.66E-2</v>
      </c>
    </row>
    <row r="23" spans="2:11">
      <c r="D23" s="17"/>
      <c r="E23" s="17"/>
      <c r="F23" s="17"/>
      <c r="G23" s="17"/>
      <c r="H23" s="17"/>
    </row>
    <row r="24" spans="2:11">
      <c r="D24" s="17"/>
      <c r="E24" s="17"/>
      <c r="F24" s="17"/>
      <c r="G24" s="17"/>
      <c r="H24" s="17"/>
    </row>
    <row r="25" spans="2:11">
      <c r="D25" s="17"/>
      <c r="E25" s="17"/>
      <c r="F25" s="17"/>
      <c r="G25" s="17"/>
      <c r="H25" s="17"/>
    </row>
    <row r="26" spans="2:11">
      <c r="D26" s="17"/>
      <c r="E26" s="17"/>
      <c r="F26" s="17"/>
      <c r="G26" s="17"/>
      <c r="H26" s="17"/>
    </row>
    <row r="27" spans="2:11">
      <c r="D27" s="17"/>
      <c r="E27" s="17"/>
      <c r="F27" s="17"/>
      <c r="G27" s="17"/>
      <c r="H27" s="17"/>
    </row>
    <row r="28" spans="2:11">
      <c r="D28" s="17"/>
      <c r="E28" s="17"/>
      <c r="F28" s="17"/>
      <c r="G28" s="17"/>
      <c r="H28" s="17"/>
    </row>
    <row r="29" spans="2:11">
      <c r="D29" s="17"/>
      <c r="E29" s="17"/>
      <c r="F29" s="17"/>
      <c r="G29" s="17"/>
      <c r="H29" s="17"/>
    </row>
    <row r="30" spans="2:11">
      <c r="D30" s="17"/>
      <c r="E30" s="17"/>
      <c r="F30" s="17"/>
      <c r="G30" s="17"/>
      <c r="H30" s="17"/>
    </row>
    <row r="31" spans="2:11">
      <c r="D31" s="17"/>
      <c r="E31" s="17"/>
      <c r="F31" s="17"/>
      <c r="G31" s="17"/>
      <c r="H31" s="17"/>
    </row>
    <row r="32" spans="2:11">
      <c r="D32" s="17"/>
      <c r="E32" s="17"/>
      <c r="F32" s="17"/>
      <c r="G32" s="17"/>
      <c r="H32" s="17"/>
    </row>
    <row r="33" spans="4:8">
      <c r="D33" s="17"/>
      <c r="E33" s="17"/>
      <c r="F33" s="17"/>
      <c r="G33" s="17"/>
      <c r="H33" s="17"/>
    </row>
    <row r="34" spans="4:8">
      <c r="D34" s="17"/>
      <c r="E34" s="17"/>
      <c r="F34" s="17"/>
      <c r="G34" s="17"/>
      <c r="H34" s="17"/>
    </row>
    <row r="35" spans="4:8">
      <c r="D35" s="17"/>
      <c r="E35" s="17"/>
      <c r="F35" s="17"/>
      <c r="G35" s="17"/>
      <c r="H35" s="17"/>
    </row>
    <row r="36" spans="4:8">
      <c r="D36" s="17"/>
      <c r="E36" s="17"/>
      <c r="F36" s="17"/>
      <c r="G36" s="17"/>
      <c r="H36" s="17"/>
    </row>
    <row r="37" spans="4:8">
      <c r="D37" s="17"/>
      <c r="E37" s="17"/>
      <c r="F37" s="17"/>
      <c r="G37" s="17"/>
      <c r="H37" s="17"/>
    </row>
    <row r="38" spans="4:8">
      <c r="D38" s="17"/>
      <c r="E38" s="17"/>
      <c r="F38" s="17"/>
      <c r="G38" s="17"/>
      <c r="H38" s="17"/>
    </row>
    <row r="39" spans="4:8">
      <c r="D39" s="17"/>
      <c r="E39" s="17"/>
      <c r="F39" s="17"/>
      <c r="G39" s="17"/>
      <c r="H39" s="17"/>
    </row>
    <row r="40" spans="4:8">
      <c r="D40" s="17"/>
      <c r="E40" s="17"/>
      <c r="F40" s="17"/>
      <c r="G40" s="17"/>
      <c r="H40" s="17"/>
    </row>
    <row r="41" spans="4:8">
      <c r="D41" s="17"/>
      <c r="E41" s="17"/>
      <c r="F41" s="17"/>
      <c r="G41" s="17"/>
      <c r="H41" s="17"/>
    </row>
    <row r="42" spans="4:8">
      <c r="D42" s="17"/>
      <c r="E42" s="17"/>
      <c r="F42" s="17"/>
      <c r="G42" s="17"/>
      <c r="H42" s="17"/>
    </row>
    <row r="43" spans="4:8">
      <c r="D43" s="17"/>
      <c r="E43" s="17"/>
      <c r="F43" s="17"/>
      <c r="G43" s="17"/>
      <c r="H43" s="17"/>
    </row>
    <row r="44" spans="4:8">
      <c r="D44" s="17"/>
      <c r="E44" s="17"/>
      <c r="F44" s="17"/>
      <c r="G44" s="17"/>
      <c r="H44" s="17"/>
    </row>
    <row r="45" spans="4:8">
      <c r="D45" s="17"/>
      <c r="E45" s="17"/>
      <c r="F45" s="17"/>
      <c r="G45" s="17"/>
      <c r="H45" s="17"/>
    </row>
    <row r="46" spans="4:8">
      <c r="D46" s="17"/>
      <c r="E46" s="17"/>
      <c r="F46" s="17"/>
      <c r="G46" s="17"/>
      <c r="H46" s="17"/>
    </row>
    <row r="47" spans="4:8">
      <c r="D47" s="17"/>
      <c r="E47" s="17"/>
      <c r="F47" s="17"/>
      <c r="G47" s="17"/>
      <c r="H47" s="17"/>
    </row>
    <row r="48" spans="4:8">
      <c r="D48" s="17"/>
      <c r="E48" s="17"/>
      <c r="F48" s="17"/>
      <c r="G48" s="17"/>
      <c r="H48" s="17"/>
    </row>
    <row r="49" spans="4:8">
      <c r="D49" s="17"/>
      <c r="E49" s="17"/>
      <c r="F49" s="17"/>
      <c r="G49" s="17"/>
      <c r="H49" s="17"/>
    </row>
    <row r="50" spans="4:8">
      <c r="D50" s="17"/>
      <c r="E50" s="17"/>
      <c r="F50" s="17"/>
      <c r="G50" s="17"/>
      <c r="H50" s="17"/>
    </row>
    <row r="51" spans="4:8">
      <c r="D51" s="17"/>
      <c r="E51" s="17"/>
      <c r="F51" s="17"/>
      <c r="G51" s="17"/>
      <c r="H51" s="17"/>
    </row>
    <row r="52" spans="4:8">
      <c r="D52" s="17"/>
      <c r="E52" s="17"/>
      <c r="F52" s="17"/>
      <c r="G52" s="17"/>
      <c r="H52" s="17"/>
    </row>
    <row r="53" spans="4:8">
      <c r="D53" s="17"/>
      <c r="E53" s="17"/>
      <c r="F53" s="17"/>
      <c r="G53" s="17"/>
      <c r="H53" s="17"/>
    </row>
    <row r="54" spans="4:8">
      <c r="D54" s="17"/>
      <c r="E54" s="17"/>
      <c r="F54" s="17"/>
      <c r="G54" s="17"/>
      <c r="H54" s="17"/>
    </row>
    <row r="55" spans="4:8">
      <c r="D55" s="17"/>
      <c r="E55" s="17"/>
      <c r="F55" s="17"/>
      <c r="G55" s="17"/>
      <c r="H55" s="17"/>
    </row>
    <row r="56" spans="4:8">
      <c r="D56" s="17"/>
      <c r="E56" s="17"/>
      <c r="F56" s="17"/>
      <c r="G56" s="17"/>
      <c r="H56" s="17"/>
    </row>
    <row r="57" spans="4:8">
      <c r="D57" s="17"/>
      <c r="E57" s="17"/>
      <c r="F57" s="17"/>
      <c r="G57" s="17"/>
      <c r="H57" s="17"/>
    </row>
    <row r="58" spans="4:8">
      <c r="D58" s="17"/>
      <c r="E58" s="17"/>
      <c r="F58" s="17"/>
      <c r="G58" s="17"/>
      <c r="H58" s="17"/>
    </row>
    <row r="59" spans="4:8">
      <c r="D59" s="17"/>
      <c r="E59" s="17"/>
      <c r="F59" s="17"/>
      <c r="G59" s="17"/>
      <c r="H59" s="17"/>
    </row>
    <row r="60" spans="4:8">
      <c r="D60" s="17"/>
      <c r="E60" s="17"/>
      <c r="F60" s="17"/>
      <c r="G60" s="17"/>
      <c r="H60" s="17"/>
    </row>
    <row r="61" spans="4:8">
      <c r="D61" s="17"/>
      <c r="E61" s="17"/>
      <c r="F61" s="17"/>
      <c r="G61" s="17"/>
      <c r="H61" s="17"/>
    </row>
    <row r="62" spans="4:8">
      <c r="D62" s="17"/>
      <c r="E62" s="17"/>
      <c r="F62" s="17"/>
      <c r="G62" s="17"/>
      <c r="H62" s="17"/>
    </row>
    <row r="63" spans="4:8">
      <c r="D63" s="17"/>
      <c r="E63" s="17"/>
      <c r="F63" s="17"/>
      <c r="G63" s="17"/>
      <c r="H63" s="17"/>
    </row>
    <row r="64" spans="4:8">
      <c r="D64" s="17"/>
      <c r="E64" s="17"/>
      <c r="F64" s="17"/>
      <c r="G64" s="17"/>
      <c r="H64" s="17"/>
    </row>
    <row r="65" spans="4:8">
      <c r="D65" s="17"/>
      <c r="E65" s="17"/>
      <c r="F65" s="17"/>
      <c r="G65" s="17"/>
      <c r="H65" s="17"/>
    </row>
    <row r="66" spans="4:8">
      <c r="D66" s="17"/>
      <c r="E66" s="17"/>
      <c r="F66" s="17"/>
      <c r="G66" s="17"/>
      <c r="H66" s="17"/>
    </row>
    <row r="67" spans="4:8">
      <c r="D67" s="17"/>
      <c r="E67" s="17"/>
      <c r="F67" s="17"/>
      <c r="G67" s="17"/>
      <c r="H67" s="17"/>
    </row>
    <row r="68" spans="4:8">
      <c r="D68" s="17"/>
      <c r="E68" s="17"/>
      <c r="F68" s="17"/>
      <c r="G68" s="17"/>
      <c r="H68" s="17"/>
    </row>
    <row r="69" spans="4:8">
      <c r="D69" s="17"/>
      <c r="E69" s="17"/>
      <c r="F69" s="17"/>
      <c r="G69" s="17"/>
      <c r="H69" s="17"/>
    </row>
    <row r="70" spans="4:8">
      <c r="D70" s="17"/>
      <c r="E70" s="17"/>
      <c r="F70" s="17"/>
      <c r="G70" s="17"/>
      <c r="H70" s="17"/>
    </row>
    <row r="71" spans="4:8">
      <c r="D71" s="17"/>
      <c r="E71" s="17"/>
      <c r="F71" s="17"/>
      <c r="G71" s="17"/>
      <c r="H71" s="17"/>
    </row>
    <row r="72" spans="4:8">
      <c r="D72" s="17"/>
      <c r="E72" s="17"/>
      <c r="F72" s="17"/>
      <c r="G72" s="17"/>
      <c r="H72" s="17"/>
    </row>
    <row r="73" spans="4:8">
      <c r="D73" s="17"/>
      <c r="E73" s="17"/>
      <c r="F73" s="17"/>
      <c r="G73" s="17"/>
      <c r="H73" s="17"/>
    </row>
    <row r="74" spans="4:8">
      <c r="D74" s="17"/>
      <c r="E74" s="17"/>
      <c r="F74" s="17"/>
      <c r="G74" s="17"/>
      <c r="H74" s="17"/>
    </row>
    <row r="75" spans="4:8">
      <c r="D75" s="17"/>
      <c r="E75" s="17"/>
      <c r="F75" s="17"/>
      <c r="G75" s="17"/>
      <c r="H75" s="17"/>
    </row>
    <row r="76" spans="4:8">
      <c r="D76" s="17"/>
      <c r="E76" s="17"/>
      <c r="F76" s="17"/>
      <c r="G76" s="17"/>
      <c r="H76" s="17"/>
    </row>
    <row r="77" spans="4:8">
      <c r="D77" s="17"/>
      <c r="E77" s="17"/>
      <c r="F77" s="17"/>
      <c r="G77" s="17"/>
      <c r="H77" s="17"/>
    </row>
    <row r="78" spans="4:8">
      <c r="D78" s="17"/>
      <c r="E78" s="17"/>
      <c r="F78" s="17"/>
      <c r="G78" s="17"/>
      <c r="H78" s="17"/>
    </row>
    <row r="79" spans="4:8">
      <c r="D79" s="17"/>
      <c r="E79" s="17"/>
      <c r="F79" s="17"/>
      <c r="G79" s="17"/>
      <c r="H79" s="17"/>
    </row>
    <row r="80" spans="4:8">
      <c r="D80" s="17"/>
      <c r="E80" s="17"/>
      <c r="F80" s="17"/>
      <c r="G80" s="17"/>
      <c r="H80" s="17"/>
    </row>
    <row r="81" spans="4:8">
      <c r="D81" s="17"/>
      <c r="E81" s="17"/>
      <c r="F81" s="17"/>
      <c r="G81" s="17"/>
      <c r="H81" s="17"/>
    </row>
    <row r="82" spans="4:8">
      <c r="D82" s="17"/>
      <c r="E82" s="17"/>
      <c r="F82" s="17"/>
      <c r="G82" s="17"/>
      <c r="H82" s="17"/>
    </row>
    <row r="83" spans="4:8">
      <c r="D83" s="17"/>
      <c r="E83" s="17"/>
      <c r="F83" s="17"/>
      <c r="G83" s="17"/>
      <c r="H83" s="17"/>
    </row>
    <row r="84" spans="4:8">
      <c r="D84" s="17"/>
      <c r="E84" s="17"/>
      <c r="F84" s="17"/>
      <c r="G84" s="17"/>
      <c r="H84" s="17"/>
    </row>
    <row r="85" spans="4:8">
      <c r="D85" s="17"/>
      <c r="E85" s="17"/>
      <c r="F85" s="17"/>
      <c r="G85" s="17"/>
      <c r="H85" s="17"/>
    </row>
    <row r="86" spans="4:8">
      <c r="D86" s="17"/>
      <c r="E86" s="17"/>
      <c r="F86" s="17"/>
      <c r="G86" s="17"/>
      <c r="H86" s="17"/>
    </row>
    <row r="87" spans="4:8">
      <c r="D87" s="17"/>
      <c r="E87" s="17"/>
      <c r="F87" s="17"/>
      <c r="G87" s="17"/>
      <c r="H87" s="17"/>
    </row>
    <row r="88" spans="4:8">
      <c r="D88" s="17"/>
      <c r="E88" s="17"/>
      <c r="F88" s="17"/>
      <c r="G88" s="17"/>
      <c r="H88" s="17"/>
    </row>
    <row r="89" spans="4:8">
      <c r="D89" s="17"/>
      <c r="E89" s="17"/>
      <c r="F89" s="17"/>
      <c r="G89" s="17"/>
      <c r="H89" s="17"/>
    </row>
    <row r="90" spans="4:8">
      <c r="D90" s="17"/>
      <c r="E90" s="17"/>
      <c r="F90" s="17"/>
      <c r="G90" s="17"/>
      <c r="H90" s="17"/>
    </row>
    <row r="91" spans="4:8">
      <c r="D91" s="17"/>
      <c r="E91" s="17"/>
      <c r="F91" s="17"/>
      <c r="G91" s="17"/>
      <c r="H91" s="17"/>
    </row>
    <row r="92" spans="4:8">
      <c r="D92" s="17"/>
      <c r="E92" s="17"/>
      <c r="F92" s="17"/>
      <c r="G92" s="17"/>
      <c r="H92" s="17"/>
    </row>
    <row r="93" spans="4:8">
      <c r="D93" s="17"/>
      <c r="E93" s="17"/>
      <c r="F93" s="17"/>
      <c r="G93" s="17"/>
      <c r="H93" s="17"/>
    </row>
    <row r="94" spans="4:8">
      <c r="D94" s="17"/>
      <c r="E94" s="17"/>
      <c r="F94" s="17"/>
      <c r="G94" s="17"/>
      <c r="H94" s="17"/>
    </row>
    <row r="95" spans="4:8">
      <c r="D95" s="17"/>
      <c r="E95" s="17"/>
      <c r="F95" s="17"/>
      <c r="G95" s="17"/>
      <c r="H95" s="17"/>
    </row>
    <row r="96" spans="4:8">
      <c r="D96" s="17"/>
      <c r="E96" s="17"/>
      <c r="F96" s="17"/>
      <c r="G96" s="17"/>
      <c r="H96" s="17"/>
    </row>
    <row r="97" spans="4:8">
      <c r="D97" s="17"/>
      <c r="E97" s="17"/>
      <c r="F97" s="17"/>
      <c r="G97" s="17"/>
      <c r="H97" s="17"/>
    </row>
    <row r="98" spans="4:8">
      <c r="D98" s="17"/>
      <c r="E98" s="17"/>
      <c r="F98" s="17"/>
      <c r="G98" s="17"/>
      <c r="H98" s="17"/>
    </row>
    <row r="99" spans="4:8">
      <c r="D99" s="17"/>
      <c r="E99" s="17"/>
      <c r="F99" s="17"/>
      <c r="G99" s="17"/>
      <c r="H99" s="17"/>
    </row>
    <row r="100" spans="4:8">
      <c r="D100" s="17"/>
      <c r="E100" s="17"/>
      <c r="F100" s="17"/>
      <c r="G100" s="17"/>
      <c r="H100" s="17"/>
    </row>
    <row r="101" spans="4:8">
      <c r="D101" s="17"/>
      <c r="E101" s="17"/>
      <c r="F101" s="17"/>
      <c r="G101" s="17"/>
      <c r="H101" s="17"/>
    </row>
    <row r="102" spans="4:8">
      <c r="D102" s="17"/>
      <c r="E102" s="17"/>
      <c r="F102" s="17"/>
      <c r="G102" s="17"/>
      <c r="H102" s="17"/>
    </row>
    <row r="103" spans="4:8">
      <c r="D103" s="17"/>
      <c r="E103" s="17"/>
      <c r="F103" s="17"/>
      <c r="G103" s="17"/>
      <c r="H103" s="17"/>
    </row>
    <row r="104" spans="4:8">
      <c r="D104" s="17"/>
      <c r="E104" s="17"/>
      <c r="F104" s="17"/>
      <c r="G104" s="17"/>
      <c r="H104" s="17"/>
    </row>
    <row r="105" spans="4:8">
      <c r="D105" s="17"/>
      <c r="E105" s="17"/>
      <c r="F105" s="17"/>
      <c r="G105" s="17"/>
      <c r="H105" s="17"/>
    </row>
    <row r="106" spans="4:8">
      <c r="D106" s="17"/>
      <c r="E106" s="17"/>
      <c r="F106" s="17"/>
      <c r="G106" s="17"/>
      <c r="H106" s="17"/>
    </row>
    <row r="107" spans="4:8">
      <c r="D107" s="17"/>
      <c r="E107" s="17"/>
      <c r="F107" s="17"/>
      <c r="G107" s="17"/>
      <c r="H107" s="17"/>
    </row>
    <row r="108" spans="4:8">
      <c r="D108" s="17"/>
      <c r="E108" s="17"/>
      <c r="F108" s="17"/>
      <c r="G108" s="17"/>
      <c r="H108" s="17"/>
    </row>
    <row r="109" spans="4:8">
      <c r="D109" s="17"/>
      <c r="E109" s="17"/>
      <c r="F109" s="17"/>
      <c r="G109" s="17"/>
      <c r="H109" s="17"/>
    </row>
    <row r="110" spans="4:8">
      <c r="D110" s="17"/>
      <c r="E110" s="17"/>
      <c r="F110" s="17"/>
      <c r="G110" s="17"/>
      <c r="H110" s="17"/>
    </row>
    <row r="111" spans="4:8">
      <c r="D111" s="17"/>
      <c r="E111" s="17"/>
      <c r="F111" s="17"/>
      <c r="G111" s="17"/>
      <c r="H111" s="17"/>
    </row>
    <row r="112" spans="4:8">
      <c r="D112" s="17"/>
      <c r="E112" s="17"/>
      <c r="F112" s="17"/>
      <c r="G112" s="17"/>
      <c r="H112" s="17"/>
    </row>
    <row r="113" spans="4:8">
      <c r="D113" s="17"/>
      <c r="E113" s="17"/>
      <c r="F113" s="17"/>
      <c r="G113" s="17"/>
      <c r="H113" s="17"/>
    </row>
    <row r="114" spans="4:8">
      <c r="D114" s="17"/>
      <c r="E114" s="17"/>
      <c r="F114" s="17"/>
      <c r="G114" s="17"/>
      <c r="H114" s="17"/>
    </row>
    <row r="115" spans="4:8">
      <c r="D115" s="17"/>
      <c r="E115" s="17"/>
      <c r="F115" s="17"/>
      <c r="G115" s="17"/>
      <c r="H115" s="17"/>
    </row>
    <row r="116" spans="4:8">
      <c r="D116" s="17"/>
      <c r="E116" s="17"/>
      <c r="F116" s="17"/>
      <c r="G116" s="17"/>
      <c r="H116" s="17"/>
    </row>
    <row r="117" spans="4:8">
      <c r="D117" s="17"/>
      <c r="E117" s="17"/>
      <c r="F117" s="17"/>
      <c r="G117" s="17"/>
      <c r="H117" s="17"/>
    </row>
    <row r="118" spans="4:8">
      <c r="D118" s="17"/>
      <c r="E118" s="17"/>
      <c r="F118" s="17"/>
      <c r="G118" s="17"/>
      <c r="H118" s="17"/>
    </row>
    <row r="119" spans="4:8">
      <c r="D119" s="17"/>
      <c r="E119" s="17"/>
      <c r="F119" s="17"/>
      <c r="G119" s="17"/>
      <c r="H119" s="17"/>
    </row>
    <row r="120" spans="4:8">
      <c r="D120" s="17"/>
      <c r="E120" s="17"/>
      <c r="F120" s="17"/>
      <c r="G120" s="17"/>
      <c r="H120" s="17"/>
    </row>
    <row r="121" spans="4:8">
      <c r="D121" s="17"/>
      <c r="E121" s="17"/>
      <c r="F121" s="17"/>
      <c r="G121" s="17"/>
      <c r="H121" s="17"/>
    </row>
    <row r="122" spans="4:8">
      <c r="D122" s="17"/>
      <c r="E122" s="17"/>
      <c r="F122" s="17"/>
      <c r="G122" s="17"/>
      <c r="H122" s="17"/>
    </row>
    <row r="123" spans="4:8">
      <c r="D123" s="17"/>
      <c r="E123" s="17"/>
      <c r="F123" s="17"/>
      <c r="G123" s="17"/>
      <c r="H123" s="17"/>
    </row>
    <row r="124" spans="4:8">
      <c r="D124" s="17"/>
      <c r="E124" s="17"/>
      <c r="F124" s="17"/>
      <c r="G124" s="17"/>
      <c r="H124" s="17"/>
    </row>
    <row r="125" spans="4:8">
      <c r="D125" s="17"/>
      <c r="E125" s="17"/>
      <c r="F125" s="17"/>
      <c r="G125" s="17"/>
      <c r="H125" s="17"/>
    </row>
    <row r="126" spans="4:8">
      <c r="D126" s="17"/>
      <c r="E126" s="17"/>
      <c r="F126" s="17"/>
      <c r="G126" s="17"/>
      <c r="H126" s="17"/>
    </row>
    <row r="127" spans="4:8">
      <c r="D127" s="17"/>
      <c r="E127" s="17"/>
      <c r="F127" s="17"/>
      <c r="G127" s="17"/>
      <c r="H127" s="17"/>
    </row>
    <row r="128" spans="4:8">
      <c r="D128" s="17"/>
      <c r="E128" s="17"/>
      <c r="F128" s="17"/>
      <c r="G128" s="17"/>
      <c r="H128" s="17"/>
    </row>
    <row r="129" spans="4:8">
      <c r="D129" s="17"/>
      <c r="E129" s="17"/>
      <c r="F129" s="17"/>
      <c r="G129" s="17"/>
      <c r="H129" s="17"/>
    </row>
    <row r="130" spans="4:8">
      <c r="D130" s="17"/>
      <c r="E130" s="17"/>
      <c r="F130" s="17"/>
      <c r="G130" s="17"/>
      <c r="H130" s="17"/>
    </row>
    <row r="131" spans="4:8">
      <c r="D131" s="17"/>
      <c r="E131" s="17"/>
      <c r="F131" s="17"/>
      <c r="G131" s="17"/>
      <c r="H131" s="17"/>
    </row>
    <row r="132" spans="4:8">
      <c r="D132" s="17"/>
      <c r="E132" s="17"/>
      <c r="F132" s="17"/>
      <c r="G132" s="17"/>
      <c r="H132" s="17"/>
    </row>
    <row r="133" spans="4:8">
      <c r="D133" s="17"/>
      <c r="E133" s="17"/>
      <c r="F133" s="17"/>
      <c r="G133" s="17"/>
      <c r="H133" s="17"/>
    </row>
    <row r="134" spans="4:8">
      <c r="D134" s="17"/>
      <c r="E134" s="17"/>
      <c r="F134" s="17"/>
      <c r="G134" s="17"/>
      <c r="H134" s="17"/>
    </row>
    <row r="135" spans="4:8">
      <c r="D135" s="17"/>
      <c r="E135" s="17"/>
      <c r="F135" s="17"/>
      <c r="G135" s="17"/>
      <c r="H135" s="17"/>
    </row>
    <row r="136" spans="4:8">
      <c r="D136" s="17"/>
      <c r="E136" s="17"/>
      <c r="F136" s="17"/>
      <c r="G136" s="17"/>
      <c r="H136" s="17"/>
    </row>
    <row r="137" spans="4:8">
      <c r="D137" s="17"/>
      <c r="E137" s="17"/>
      <c r="F137" s="17"/>
      <c r="G137" s="17"/>
      <c r="H137" s="17"/>
    </row>
    <row r="138" spans="4:8">
      <c r="D138" s="17"/>
      <c r="E138" s="17"/>
      <c r="F138" s="17"/>
      <c r="G138" s="17"/>
      <c r="H138" s="17"/>
    </row>
    <row r="139" spans="4:8">
      <c r="D139" s="17"/>
      <c r="E139" s="17"/>
      <c r="F139" s="17"/>
      <c r="G139" s="17"/>
      <c r="H139" s="17"/>
    </row>
    <row r="140" spans="4:8">
      <c r="D140" s="17"/>
      <c r="E140" s="17"/>
      <c r="F140" s="17"/>
      <c r="G140" s="17"/>
      <c r="H140" s="17"/>
    </row>
    <row r="141" spans="4:8">
      <c r="D141" s="17"/>
      <c r="E141" s="17"/>
      <c r="F141" s="17"/>
      <c r="G141" s="17"/>
      <c r="H141" s="17"/>
    </row>
    <row r="142" spans="4:8">
      <c r="D142" s="17"/>
      <c r="E142" s="17"/>
      <c r="F142" s="17"/>
      <c r="G142" s="17"/>
      <c r="H142" s="17"/>
    </row>
    <row r="143" spans="4:8">
      <c r="D143" s="17"/>
      <c r="E143" s="17"/>
      <c r="F143" s="17"/>
      <c r="G143" s="17"/>
      <c r="H143" s="17"/>
    </row>
    <row r="144" spans="4:8">
      <c r="D144" s="17"/>
      <c r="E144" s="17"/>
      <c r="F144" s="17"/>
      <c r="G144" s="17"/>
      <c r="H144" s="17"/>
    </row>
    <row r="145" spans="4:8">
      <c r="D145" s="17"/>
      <c r="E145" s="17"/>
      <c r="F145" s="17"/>
      <c r="G145" s="17"/>
      <c r="H145" s="17"/>
    </row>
    <row r="146" spans="4:8">
      <c r="D146" s="17"/>
      <c r="E146" s="17"/>
      <c r="F146" s="17"/>
      <c r="G146" s="17"/>
      <c r="H146" s="17"/>
    </row>
    <row r="147" spans="4:8">
      <c r="D147" s="17"/>
      <c r="E147" s="17"/>
      <c r="F147" s="17"/>
      <c r="G147" s="17"/>
      <c r="H147" s="17"/>
    </row>
    <row r="148" spans="4:8">
      <c r="D148" s="17"/>
      <c r="E148" s="17"/>
      <c r="F148" s="17"/>
      <c r="G148" s="17"/>
      <c r="H148" s="17"/>
    </row>
    <row r="149" spans="4:8">
      <c r="D149" s="17"/>
      <c r="E149" s="17"/>
      <c r="F149" s="17"/>
      <c r="G149" s="17"/>
      <c r="H149" s="17"/>
    </row>
    <row r="150" spans="4:8">
      <c r="D150" s="17"/>
      <c r="E150" s="17"/>
      <c r="F150" s="17"/>
      <c r="G150" s="17"/>
      <c r="H150" s="17"/>
    </row>
    <row r="151" spans="4:8">
      <c r="D151" s="17"/>
      <c r="E151" s="17"/>
      <c r="F151" s="17"/>
      <c r="G151" s="17"/>
      <c r="H151" s="17"/>
    </row>
    <row r="152" spans="4:8">
      <c r="D152" s="17"/>
      <c r="E152" s="17"/>
      <c r="F152" s="17"/>
      <c r="G152" s="17"/>
      <c r="H152" s="17"/>
    </row>
    <row r="153" spans="4:8">
      <c r="D153" s="17"/>
      <c r="E153" s="17"/>
      <c r="F153" s="17"/>
      <c r="G153" s="17"/>
      <c r="H153" s="17"/>
    </row>
    <row r="154" spans="4:8">
      <c r="D154" s="17"/>
      <c r="E154" s="17"/>
      <c r="F154" s="17"/>
      <c r="G154" s="17"/>
      <c r="H154" s="17"/>
    </row>
    <row r="155" spans="4:8">
      <c r="D155" s="17"/>
      <c r="E155" s="17"/>
      <c r="F155" s="17"/>
      <c r="G155" s="17"/>
      <c r="H155" s="17"/>
    </row>
    <row r="156" spans="4:8">
      <c r="D156" s="17"/>
      <c r="E156" s="17"/>
      <c r="F156" s="17"/>
      <c r="G156" s="17"/>
      <c r="H156" s="17"/>
    </row>
    <row r="157" spans="4:8">
      <c r="D157" s="17"/>
      <c r="E157" s="17"/>
      <c r="F157" s="17"/>
      <c r="G157" s="17"/>
      <c r="H157" s="17"/>
    </row>
    <row r="158" spans="4:8">
      <c r="D158" s="17"/>
      <c r="E158" s="17"/>
      <c r="F158" s="17"/>
      <c r="G158" s="17"/>
      <c r="H158" s="17"/>
    </row>
    <row r="159" spans="4:8">
      <c r="D159" s="17"/>
      <c r="E159" s="17"/>
      <c r="F159" s="17"/>
      <c r="G159" s="17"/>
      <c r="H159" s="17"/>
    </row>
    <row r="160" spans="4:8">
      <c r="D160" s="17"/>
      <c r="E160" s="17"/>
      <c r="F160" s="17"/>
      <c r="G160" s="17"/>
      <c r="H160" s="17"/>
    </row>
    <row r="161" spans="4:8">
      <c r="D161" s="17"/>
      <c r="E161" s="17"/>
      <c r="F161" s="17"/>
      <c r="G161" s="17"/>
      <c r="H161" s="17"/>
    </row>
    <row r="162" spans="4:8">
      <c r="D162" s="17"/>
      <c r="E162" s="17"/>
      <c r="F162" s="17"/>
      <c r="G162" s="17"/>
      <c r="H162" s="17"/>
    </row>
    <row r="163" spans="4:8">
      <c r="D163" s="17"/>
      <c r="E163" s="17"/>
      <c r="F163" s="17"/>
      <c r="G163" s="17"/>
      <c r="H163" s="17"/>
    </row>
    <row r="164" spans="4:8">
      <c r="D164" s="17"/>
      <c r="E164" s="17"/>
      <c r="F164" s="17"/>
      <c r="G164" s="17"/>
      <c r="H164" s="17"/>
    </row>
    <row r="165" spans="4:8">
      <c r="D165" s="17"/>
      <c r="E165" s="17"/>
      <c r="F165" s="17"/>
      <c r="G165" s="17"/>
      <c r="H165" s="17"/>
    </row>
    <row r="166" spans="4:8">
      <c r="D166" s="17"/>
      <c r="E166" s="17"/>
      <c r="F166" s="17"/>
      <c r="G166" s="17"/>
      <c r="H166" s="17"/>
    </row>
    <row r="167" spans="4:8">
      <c r="D167" s="17"/>
      <c r="E167" s="17"/>
      <c r="F167" s="17"/>
      <c r="G167" s="17"/>
      <c r="H167" s="17"/>
    </row>
    <row r="168" spans="4:8">
      <c r="D168" s="17"/>
      <c r="E168" s="17"/>
      <c r="F168" s="17"/>
      <c r="G168" s="17"/>
      <c r="H168" s="17"/>
    </row>
    <row r="169" spans="4:8">
      <c r="D169" s="17"/>
      <c r="E169" s="17"/>
      <c r="F169" s="17"/>
      <c r="G169" s="17"/>
      <c r="H169" s="17"/>
    </row>
    <row r="170" spans="4:8">
      <c r="D170" s="17"/>
      <c r="E170" s="17"/>
      <c r="F170" s="17"/>
      <c r="G170" s="17"/>
      <c r="H170" s="17"/>
    </row>
    <row r="171" spans="4:8">
      <c r="D171" s="17"/>
      <c r="E171" s="17"/>
      <c r="F171" s="17"/>
      <c r="G171" s="17"/>
      <c r="H171" s="17"/>
    </row>
    <row r="172" spans="4:8">
      <c r="D172" s="17"/>
      <c r="E172" s="17"/>
      <c r="F172" s="17"/>
      <c r="G172" s="17"/>
      <c r="H172" s="17"/>
    </row>
    <row r="173" spans="4:8">
      <c r="D173" s="17"/>
      <c r="E173" s="17"/>
      <c r="F173" s="17"/>
      <c r="G173" s="17"/>
      <c r="H173" s="17"/>
    </row>
    <row r="174" spans="4:8">
      <c r="D174" s="17"/>
      <c r="E174" s="17"/>
      <c r="F174" s="17"/>
      <c r="G174" s="17"/>
      <c r="H174" s="17"/>
    </row>
    <row r="175" spans="4:8">
      <c r="D175" s="17"/>
      <c r="E175" s="17"/>
      <c r="F175" s="17"/>
      <c r="G175" s="17"/>
      <c r="H175" s="17"/>
    </row>
    <row r="176" spans="4:8">
      <c r="D176" s="17"/>
      <c r="E176" s="17"/>
      <c r="F176" s="17"/>
      <c r="G176" s="17"/>
      <c r="H176" s="17"/>
    </row>
    <row r="177" spans="4:8">
      <c r="D177" s="17"/>
      <c r="E177" s="17"/>
      <c r="F177" s="17"/>
      <c r="G177" s="17"/>
      <c r="H177" s="17"/>
    </row>
    <row r="178" spans="4:8">
      <c r="D178" s="17"/>
      <c r="E178" s="17"/>
      <c r="F178" s="17"/>
      <c r="G178" s="17"/>
      <c r="H178" s="17"/>
    </row>
    <row r="179" spans="4:8">
      <c r="D179" s="17"/>
      <c r="E179" s="17"/>
      <c r="F179" s="17"/>
      <c r="G179" s="17"/>
      <c r="H179" s="17"/>
    </row>
    <row r="180" spans="4:8">
      <c r="D180" s="17"/>
      <c r="E180" s="17"/>
      <c r="F180" s="17"/>
      <c r="G180" s="17"/>
      <c r="H180" s="17"/>
    </row>
    <row r="181" spans="4:8">
      <c r="D181" s="17"/>
      <c r="E181" s="17"/>
      <c r="F181" s="17"/>
      <c r="G181" s="17"/>
      <c r="H181" s="17"/>
    </row>
    <row r="182" spans="4:8">
      <c r="D182" s="17"/>
      <c r="E182" s="17"/>
      <c r="F182" s="17"/>
      <c r="G182" s="17"/>
      <c r="H182" s="17"/>
    </row>
    <row r="183" spans="4:8">
      <c r="D183" s="17"/>
      <c r="E183" s="17"/>
      <c r="F183" s="17"/>
      <c r="G183" s="17"/>
      <c r="H183" s="17"/>
    </row>
    <row r="184" spans="4:8">
      <c r="D184" s="17"/>
      <c r="E184" s="17"/>
      <c r="F184" s="17"/>
      <c r="G184" s="17"/>
      <c r="H184" s="17"/>
    </row>
    <row r="185" spans="4:8">
      <c r="D185" s="17"/>
      <c r="E185" s="17"/>
      <c r="F185" s="17"/>
      <c r="G185" s="17"/>
      <c r="H185" s="17"/>
    </row>
    <row r="186" spans="4:8">
      <c r="D186" s="17"/>
      <c r="E186" s="17"/>
      <c r="F186" s="17"/>
      <c r="G186" s="17"/>
      <c r="H186" s="17"/>
    </row>
    <row r="187" spans="4:8">
      <c r="D187" s="17"/>
      <c r="E187" s="17"/>
      <c r="F187" s="17"/>
      <c r="G187" s="17"/>
      <c r="H187" s="17"/>
    </row>
    <row r="188" spans="4:8">
      <c r="D188" s="17"/>
      <c r="E188" s="17"/>
      <c r="F188" s="17"/>
      <c r="G188" s="17"/>
      <c r="H188" s="17"/>
    </row>
    <row r="189" spans="4:8">
      <c r="D189" s="17"/>
      <c r="E189" s="17"/>
      <c r="F189" s="17"/>
      <c r="G189" s="17"/>
      <c r="H189" s="17"/>
    </row>
    <row r="190" spans="4:8">
      <c r="D190" s="17"/>
      <c r="E190" s="17"/>
      <c r="F190" s="17"/>
      <c r="G190" s="17"/>
      <c r="H190" s="17"/>
    </row>
    <row r="191" spans="4:8">
      <c r="D191" s="17"/>
      <c r="E191" s="17"/>
      <c r="F191" s="17"/>
      <c r="G191" s="17"/>
      <c r="H191" s="17"/>
    </row>
    <row r="192" spans="4:8">
      <c r="D192" s="17"/>
      <c r="E192" s="17"/>
      <c r="F192" s="17"/>
      <c r="G192" s="17"/>
      <c r="H192" s="17"/>
    </row>
    <row r="193" spans="4:8">
      <c r="D193" s="17"/>
      <c r="E193" s="17"/>
      <c r="F193" s="17"/>
      <c r="G193" s="17"/>
      <c r="H193" s="17"/>
    </row>
    <row r="194" spans="4:8">
      <c r="D194" s="17"/>
      <c r="E194" s="17"/>
      <c r="F194" s="17"/>
      <c r="G194" s="17"/>
      <c r="H194" s="17"/>
    </row>
    <row r="195" spans="4:8">
      <c r="D195" s="17"/>
      <c r="E195" s="17"/>
      <c r="F195" s="17"/>
      <c r="G195" s="17"/>
      <c r="H195" s="17"/>
    </row>
    <row r="196" spans="4:8">
      <c r="D196" s="17"/>
      <c r="E196" s="17"/>
      <c r="F196" s="17"/>
      <c r="G196" s="17"/>
      <c r="H196" s="17"/>
    </row>
    <row r="197" spans="4:8">
      <c r="D197" s="17"/>
      <c r="E197" s="17"/>
      <c r="F197" s="17"/>
      <c r="G197" s="17"/>
      <c r="H197" s="17"/>
    </row>
    <row r="198" spans="4:8">
      <c r="D198" s="17"/>
      <c r="E198" s="17"/>
      <c r="F198" s="17"/>
      <c r="G198" s="17"/>
      <c r="H198" s="17"/>
    </row>
    <row r="199" spans="4:8">
      <c r="D199" s="17"/>
      <c r="E199" s="17"/>
      <c r="F199" s="17"/>
      <c r="G199" s="17"/>
      <c r="H199" s="17"/>
    </row>
    <row r="200" spans="4:8">
      <c r="D200" s="17"/>
      <c r="E200" s="17"/>
      <c r="F200" s="17"/>
      <c r="G200" s="17"/>
      <c r="H200" s="17"/>
    </row>
    <row r="201" spans="4:8">
      <c r="D201" s="17"/>
      <c r="E201" s="17"/>
      <c r="F201" s="17"/>
      <c r="G201" s="17"/>
      <c r="H201" s="17"/>
    </row>
    <row r="202" spans="4:8">
      <c r="D202" s="17"/>
      <c r="E202" s="17"/>
      <c r="F202" s="17"/>
      <c r="G202" s="17"/>
      <c r="H202" s="17"/>
    </row>
    <row r="203" spans="4:8">
      <c r="D203" s="17"/>
      <c r="E203" s="17"/>
      <c r="F203" s="17"/>
      <c r="G203" s="17"/>
      <c r="H203" s="17"/>
    </row>
    <row r="204" spans="4:8">
      <c r="D204" s="17"/>
      <c r="E204" s="17"/>
      <c r="F204" s="17"/>
      <c r="G204" s="17"/>
      <c r="H204" s="17"/>
    </row>
    <row r="205" spans="4:8">
      <c r="D205" s="17"/>
      <c r="E205" s="17"/>
      <c r="F205" s="17"/>
      <c r="G205" s="17"/>
      <c r="H205" s="17"/>
    </row>
    <row r="206" spans="4:8">
      <c r="D206" s="17"/>
      <c r="E206" s="17"/>
      <c r="F206" s="17"/>
      <c r="G206" s="17"/>
      <c r="H206" s="17"/>
    </row>
    <row r="207" spans="4:8">
      <c r="D207" s="17"/>
      <c r="E207" s="17"/>
      <c r="F207" s="17"/>
      <c r="G207" s="17"/>
      <c r="H207" s="17"/>
    </row>
    <row r="208" spans="4:8">
      <c r="D208" s="17"/>
      <c r="E208" s="17"/>
      <c r="F208" s="17"/>
      <c r="G208" s="17"/>
      <c r="H208" s="17"/>
    </row>
    <row r="209" spans="4:8">
      <c r="D209" s="17"/>
      <c r="E209" s="17"/>
      <c r="F209" s="17"/>
      <c r="G209" s="17"/>
      <c r="H209" s="17"/>
    </row>
    <row r="210" spans="4:8">
      <c r="D210" s="17"/>
      <c r="E210" s="17"/>
      <c r="F210" s="17"/>
      <c r="G210" s="17"/>
      <c r="H210" s="17"/>
    </row>
    <row r="211" spans="4:8">
      <c r="D211" s="17"/>
      <c r="E211" s="17"/>
      <c r="F211" s="17"/>
      <c r="G211" s="17"/>
      <c r="H211" s="17"/>
    </row>
    <row r="212" spans="4:8">
      <c r="D212" s="17"/>
      <c r="E212" s="17"/>
      <c r="F212" s="17"/>
      <c r="G212" s="17"/>
      <c r="H212" s="17"/>
    </row>
    <row r="213" spans="4:8">
      <c r="D213" s="17"/>
      <c r="E213" s="17"/>
      <c r="F213" s="17"/>
      <c r="G213" s="17"/>
      <c r="H213" s="17"/>
    </row>
    <row r="214" spans="4:8">
      <c r="D214" s="17"/>
      <c r="E214" s="17"/>
      <c r="F214" s="17"/>
      <c r="G214" s="17"/>
      <c r="H214" s="17"/>
    </row>
    <row r="215" spans="4:8">
      <c r="D215" s="17"/>
      <c r="E215" s="17"/>
      <c r="F215" s="17"/>
      <c r="G215" s="17"/>
      <c r="H215" s="17"/>
    </row>
    <row r="216" spans="4:8">
      <c r="D216" s="17"/>
      <c r="E216" s="17"/>
      <c r="F216" s="17"/>
      <c r="G216" s="17"/>
      <c r="H216" s="17"/>
    </row>
    <row r="217" spans="4:8">
      <c r="D217" s="17"/>
      <c r="E217" s="17"/>
      <c r="F217" s="17"/>
      <c r="G217" s="17"/>
      <c r="H217" s="17"/>
    </row>
    <row r="218" spans="4:8">
      <c r="D218" s="17"/>
      <c r="E218" s="17"/>
      <c r="F218" s="17"/>
      <c r="G218" s="17"/>
      <c r="H218" s="17"/>
    </row>
    <row r="219" spans="4:8">
      <c r="D219" s="17"/>
      <c r="E219" s="17"/>
      <c r="F219" s="17"/>
      <c r="G219" s="17"/>
      <c r="H219" s="17"/>
    </row>
    <row r="220" spans="4:8">
      <c r="D220" s="17"/>
      <c r="E220" s="17"/>
      <c r="F220" s="17"/>
      <c r="G220" s="17"/>
      <c r="H220" s="17"/>
    </row>
    <row r="221" spans="4:8">
      <c r="D221" s="17"/>
      <c r="E221" s="17"/>
      <c r="F221" s="17"/>
      <c r="G221" s="17"/>
      <c r="H221" s="17"/>
    </row>
    <row r="222" spans="4:8">
      <c r="D222" s="17"/>
      <c r="E222" s="17"/>
      <c r="F222" s="17"/>
      <c r="G222" s="17"/>
      <c r="H222" s="17"/>
    </row>
    <row r="223" spans="4:8">
      <c r="D223" s="17"/>
      <c r="E223" s="17"/>
      <c r="F223" s="17"/>
      <c r="G223" s="17"/>
      <c r="H223" s="17"/>
    </row>
    <row r="224" spans="4:8">
      <c r="D224" s="17"/>
      <c r="E224" s="17"/>
      <c r="F224" s="17"/>
      <c r="G224" s="17"/>
      <c r="H224" s="17"/>
    </row>
    <row r="225" spans="4:8">
      <c r="D225" s="17"/>
      <c r="E225" s="17"/>
      <c r="F225" s="17"/>
      <c r="G225" s="17"/>
      <c r="H225" s="17"/>
    </row>
    <row r="226" spans="4:8">
      <c r="D226" s="17"/>
      <c r="E226" s="17"/>
      <c r="F226" s="17"/>
      <c r="G226" s="17"/>
      <c r="H226" s="17"/>
    </row>
    <row r="227" spans="4:8">
      <c r="D227" s="17"/>
      <c r="E227" s="17"/>
      <c r="F227" s="17"/>
      <c r="G227" s="17"/>
      <c r="H227" s="17"/>
    </row>
    <row r="228" spans="4:8">
      <c r="D228" s="17"/>
      <c r="E228" s="17"/>
      <c r="F228" s="17"/>
      <c r="G228" s="17"/>
      <c r="H228" s="17"/>
    </row>
    <row r="229" spans="4:8">
      <c r="D229" s="17"/>
      <c r="E229" s="17"/>
      <c r="F229" s="17"/>
      <c r="G229" s="17"/>
      <c r="H229" s="17"/>
    </row>
    <row r="230" spans="4:8">
      <c r="D230" s="17"/>
      <c r="E230" s="17"/>
      <c r="F230" s="17"/>
      <c r="G230" s="17"/>
      <c r="H230" s="17"/>
    </row>
    <row r="231" spans="4:8">
      <c r="D231" s="17"/>
      <c r="E231" s="17"/>
      <c r="F231" s="17"/>
      <c r="G231" s="17"/>
      <c r="H231" s="17"/>
    </row>
    <row r="232" spans="4:8">
      <c r="D232" s="17"/>
      <c r="E232" s="17"/>
      <c r="F232" s="17"/>
      <c r="G232" s="17"/>
      <c r="H232" s="17"/>
    </row>
    <row r="233" spans="4:8">
      <c r="D233" s="17"/>
      <c r="E233" s="17"/>
      <c r="F233" s="17"/>
      <c r="G233" s="17"/>
      <c r="H233" s="17"/>
    </row>
    <row r="234" spans="4:8">
      <c r="D234" s="17"/>
      <c r="E234" s="17"/>
      <c r="F234" s="17"/>
      <c r="G234" s="17"/>
      <c r="H234" s="17"/>
    </row>
    <row r="235" spans="4:8">
      <c r="D235" s="17"/>
      <c r="E235" s="17"/>
      <c r="F235" s="17"/>
      <c r="G235" s="17"/>
      <c r="H235" s="17"/>
    </row>
    <row r="236" spans="4:8">
      <c r="D236" s="17"/>
      <c r="E236" s="17"/>
      <c r="F236" s="17"/>
      <c r="G236" s="17"/>
      <c r="H236" s="17"/>
    </row>
    <row r="237" spans="4:8">
      <c r="D237" s="17"/>
      <c r="E237" s="17"/>
      <c r="F237" s="17"/>
      <c r="G237" s="17"/>
      <c r="H237" s="17"/>
    </row>
    <row r="238" spans="4:8">
      <c r="D238" s="17"/>
      <c r="E238" s="17"/>
      <c r="F238" s="17"/>
      <c r="G238" s="17"/>
      <c r="H238" s="17"/>
    </row>
    <row r="239" spans="4:8">
      <c r="D239" s="17"/>
      <c r="E239" s="17"/>
      <c r="F239" s="17"/>
      <c r="G239" s="17"/>
      <c r="H239" s="17"/>
    </row>
    <row r="240" spans="4:8">
      <c r="D240" s="17"/>
      <c r="E240" s="17"/>
      <c r="F240" s="17"/>
      <c r="G240" s="17"/>
      <c r="H240" s="17"/>
    </row>
    <row r="241" spans="4:8">
      <c r="D241" s="17"/>
      <c r="E241" s="17"/>
      <c r="F241" s="17"/>
      <c r="G241" s="17"/>
      <c r="H241" s="17"/>
    </row>
    <row r="242" spans="4:8">
      <c r="D242" s="17"/>
      <c r="E242" s="17"/>
      <c r="F242" s="17"/>
      <c r="G242" s="17"/>
      <c r="H242" s="17"/>
    </row>
    <row r="243" spans="4:8">
      <c r="D243" s="17"/>
      <c r="E243" s="17"/>
      <c r="F243" s="17"/>
      <c r="G243" s="17"/>
      <c r="H243" s="17"/>
    </row>
    <row r="244" spans="4:8">
      <c r="D244" s="17"/>
      <c r="E244" s="17"/>
      <c r="F244" s="17"/>
      <c r="G244" s="17"/>
      <c r="H244" s="17"/>
    </row>
    <row r="245" spans="4:8">
      <c r="D245" s="17"/>
      <c r="E245" s="17"/>
      <c r="F245" s="17"/>
      <c r="G245" s="17"/>
      <c r="H245" s="17"/>
    </row>
    <row r="246" spans="4:8">
      <c r="D246" s="17"/>
      <c r="E246" s="17"/>
      <c r="F246" s="17"/>
      <c r="G246" s="17"/>
      <c r="H246" s="17"/>
    </row>
    <row r="247" spans="4:8">
      <c r="D247" s="17"/>
      <c r="E247" s="17"/>
      <c r="F247" s="17"/>
      <c r="G247" s="17"/>
      <c r="H247" s="17"/>
    </row>
    <row r="248" spans="4:8">
      <c r="D248" s="17"/>
      <c r="E248" s="17"/>
      <c r="F248" s="17"/>
      <c r="G248" s="17"/>
      <c r="H248" s="17"/>
    </row>
    <row r="249" spans="4:8">
      <c r="D249" s="17"/>
      <c r="E249" s="17"/>
      <c r="F249" s="17"/>
      <c r="G249" s="17"/>
      <c r="H249" s="17"/>
    </row>
    <row r="250" spans="4:8">
      <c r="D250" s="17"/>
      <c r="E250" s="17"/>
      <c r="F250" s="17"/>
      <c r="G250" s="17"/>
      <c r="H250" s="17"/>
    </row>
    <row r="251" spans="4:8">
      <c r="D251" s="17"/>
      <c r="E251" s="17"/>
      <c r="F251" s="17"/>
      <c r="G251" s="17"/>
      <c r="H251" s="17"/>
    </row>
    <row r="252" spans="4:8">
      <c r="D252" s="17"/>
      <c r="E252" s="17"/>
      <c r="F252" s="17"/>
      <c r="G252" s="17"/>
      <c r="H252" s="17"/>
    </row>
    <row r="253" spans="4:8">
      <c r="D253" s="17"/>
      <c r="E253" s="17"/>
      <c r="F253" s="17"/>
      <c r="G253" s="17"/>
      <c r="H253" s="17"/>
    </row>
    <row r="254" spans="4:8">
      <c r="D254" s="17"/>
      <c r="E254" s="17"/>
      <c r="F254" s="17"/>
      <c r="G254" s="17"/>
      <c r="H254" s="17"/>
    </row>
    <row r="255" spans="4:8">
      <c r="D255" s="17"/>
      <c r="E255" s="17"/>
      <c r="F255" s="17"/>
      <c r="G255" s="17"/>
      <c r="H255" s="17"/>
    </row>
    <row r="256" spans="4:8">
      <c r="D256" s="17"/>
      <c r="E256" s="17"/>
      <c r="F256" s="17"/>
      <c r="G256" s="17"/>
      <c r="H256" s="17"/>
    </row>
    <row r="257" spans="4:8">
      <c r="D257" s="17"/>
      <c r="E257" s="17"/>
      <c r="F257" s="17"/>
      <c r="G257" s="17"/>
      <c r="H257" s="17"/>
    </row>
    <row r="258" spans="4:8">
      <c r="D258" s="17"/>
      <c r="E258" s="17"/>
      <c r="F258" s="17"/>
      <c r="G258" s="17"/>
      <c r="H258" s="17"/>
    </row>
    <row r="259" spans="4:8">
      <c r="D259" s="17"/>
      <c r="E259" s="17"/>
      <c r="F259" s="17"/>
      <c r="G259" s="17"/>
      <c r="H259" s="17"/>
    </row>
    <row r="260" spans="4:8">
      <c r="D260" s="17"/>
      <c r="E260" s="17"/>
      <c r="F260" s="17"/>
      <c r="G260" s="17"/>
      <c r="H260" s="17"/>
    </row>
    <row r="261" spans="4:8">
      <c r="D261" s="17"/>
      <c r="E261" s="17"/>
      <c r="F261" s="17"/>
      <c r="G261" s="17"/>
      <c r="H261" s="17"/>
    </row>
    <row r="262" spans="4:8">
      <c r="D262" s="17"/>
      <c r="E262" s="17"/>
      <c r="F262" s="17"/>
      <c r="G262" s="17"/>
      <c r="H262" s="17"/>
    </row>
    <row r="263" spans="4:8">
      <c r="D263" s="17"/>
      <c r="E263" s="17"/>
      <c r="F263" s="17"/>
      <c r="G263" s="17"/>
      <c r="H263" s="17"/>
    </row>
    <row r="264" spans="4:8">
      <c r="D264" s="17"/>
      <c r="E264" s="17"/>
      <c r="F264" s="17"/>
      <c r="G264" s="17"/>
      <c r="H264" s="17"/>
    </row>
    <row r="265" spans="4:8">
      <c r="D265" s="17"/>
      <c r="E265" s="17"/>
      <c r="F265" s="17"/>
      <c r="G265" s="17"/>
      <c r="H265" s="17"/>
    </row>
    <row r="266" spans="4:8">
      <c r="D266" s="17"/>
      <c r="E266" s="17"/>
      <c r="F266" s="17"/>
      <c r="G266" s="17"/>
      <c r="H266" s="17"/>
    </row>
    <row r="267" spans="4:8">
      <c r="D267" s="17"/>
      <c r="E267" s="17"/>
      <c r="F267" s="17"/>
      <c r="G267" s="17"/>
      <c r="H267" s="17"/>
    </row>
    <row r="268" spans="4:8">
      <c r="D268" s="17"/>
      <c r="E268" s="17"/>
      <c r="F268" s="17"/>
      <c r="G268" s="17"/>
      <c r="H268" s="17"/>
    </row>
    <row r="269" spans="4:8">
      <c r="D269" s="17"/>
      <c r="E269" s="17"/>
      <c r="F269" s="17"/>
      <c r="G269" s="17"/>
      <c r="H269" s="17"/>
    </row>
    <row r="270" spans="4:8">
      <c r="D270" s="17"/>
      <c r="E270" s="17"/>
      <c r="F270" s="17"/>
      <c r="G270" s="17"/>
      <c r="H270" s="17"/>
    </row>
    <row r="271" spans="4:8">
      <c r="D271" s="17"/>
      <c r="E271" s="17"/>
      <c r="F271" s="17"/>
      <c r="G271" s="17"/>
      <c r="H271" s="17"/>
    </row>
    <row r="272" spans="4:8">
      <c r="D272" s="17"/>
      <c r="E272" s="17"/>
      <c r="F272" s="17"/>
      <c r="G272" s="17"/>
      <c r="H272" s="17"/>
    </row>
    <row r="273" spans="4:8">
      <c r="D273" s="17"/>
      <c r="E273" s="17"/>
      <c r="F273" s="17"/>
      <c r="G273" s="17"/>
      <c r="H273" s="17"/>
    </row>
    <row r="274" spans="4:8">
      <c r="D274" s="17"/>
      <c r="E274" s="17"/>
      <c r="F274" s="17"/>
      <c r="G274" s="17"/>
      <c r="H274" s="17"/>
    </row>
    <row r="275" spans="4:8">
      <c r="D275" s="17"/>
      <c r="E275" s="17"/>
      <c r="F275" s="17"/>
      <c r="G275" s="17"/>
      <c r="H275" s="17"/>
    </row>
    <row r="276" spans="4:8">
      <c r="D276" s="17"/>
      <c r="E276" s="17"/>
      <c r="F276" s="17"/>
      <c r="G276" s="17"/>
      <c r="H276" s="17"/>
    </row>
    <row r="277" spans="4:8">
      <c r="D277" s="17"/>
      <c r="E277" s="17"/>
      <c r="F277" s="17"/>
      <c r="G277" s="17"/>
      <c r="H277" s="17"/>
    </row>
    <row r="278" spans="4:8">
      <c r="D278" s="17"/>
      <c r="E278" s="17"/>
      <c r="F278" s="17"/>
      <c r="G278" s="17"/>
      <c r="H278" s="17"/>
    </row>
    <row r="279" spans="4:8">
      <c r="D279" s="17"/>
      <c r="E279" s="17"/>
      <c r="F279" s="17"/>
      <c r="G279" s="17"/>
      <c r="H279" s="17"/>
    </row>
    <row r="280" spans="4:8">
      <c r="D280" s="17"/>
      <c r="E280" s="17"/>
      <c r="F280" s="17"/>
      <c r="G280" s="17"/>
      <c r="H280" s="17"/>
    </row>
    <row r="281" spans="4:8">
      <c r="D281" s="17"/>
      <c r="E281" s="17"/>
      <c r="F281" s="17"/>
      <c r="G281" s="17"/>
      <c r="H281" s="17"/>
    </row>
    <row r="282" spans="4:8">
      <c r="D282" s="17"/>
      <c r="E282" s="17"/>
      <c r="F282" s="17"/>
      <c r="G282" s="17"/>
      <c r="H282" s="17"/>
    </row>
    <row r="283" spans="4:8">
      <c r="D283" s="17"/>
      <c r="E283" s="17"/>
      <c r="F283" s="17"/>
      <c r="G283" s="17"/>
      <c r="H283" s="17"/>
    </row>
    <row r="284" spans="4:8">
      <c r="D284" s="17"/>
      <c r="E284" s="17"/>
      <c r="F284" s="17"/>
      <c r="G284" s="17"/>
      <c r="H284" s="17"/>
    </row>
    <row r="285" spans="4:8">
      <c r="D285" s="17"/>
      <c r="E285" s="17"/>
      <c r="F285" s="17"/>
      <c r="G285" s="17"/>
      <c r="H285" s="17"/>
    </row>
    <row r="286" spans="4:8">
      <c r="D286" s="17"/>
      <c r="E286" s="17"/>
      <c r="F286" s="17"/>
      <c r="G286" s="17"/>
      <c r="H286" s="17"/>
    </row>
    <row r="287" spans="4:8">
      <c r="D287" s="17"/>
      <c r="E287" s="17"/>
      <c r="F287" s="17"/>
      <c r="G287" s="17"/>
      <c r="H287" s="17"/>
    </row>
    <row r="288" spans="4:8">
      <c r="D288" s="17"/>
      <c r="E288" s="17"/>
      <c r="F288" s="17"/>
      <c r="G288" s="17"/>
      <c r="H288" s="17"/>
    </row>
    <row r="289" spans="4:8">
      <c r="D289" s="17"/>
      <c r="E289" s="17"/>
      <c r="F289" s="17"/>
      <c r="G289" s="17"/>
      <c r="H289" s="17"/>
    </row>
    <row r="290" spans="4:8">
      <c r="D290" s="17"/>
      <c r="E290" s="17"/>
      <c r="F290" s="17"/>
      <c r="G290" s="17"/>
      <c r="H290" s="17"/>
    </row>
    <row r="291" spans="4:8">
      <c r="D291" s="17"/>
      <c r="E291" s="17"/>
      <c r="F291" s="17"/>
      <c r="G291" s="17"/>
      <c r="H291" s="17"/>
    </row>
    <row r="292" spans="4:8">
      <c r="D292" s="17"/>
      <c r="E292" s="17"/>
      <c r="F292" s="17"/>
      <c r="G292" s="17"/>
      <c r="H292" s="17"/>
    </row>
    <row r="293" spans="4:8">
      <c r="D293" s="17"/>
      <c r="E293" s="17"/>
      <c r="F293" s="17"/>
      <c r="G293" s="17"/>
      <c r="H293" s="17"/>
    </row>
    <row r="294" spans="4:8">
      <c r="D294" s="17"/>
      <c r="E294" s="17"/>
      <c r="F294" s="17"/>
      <c r="G294" s="17"/>
      <c r="H294" s="17"/>
    </row>
    <row r="295" spans="4:8">
      <c r="D295" s="17"/>
      <c r="E295" s="17"/>
      <c r="F295" s="17"/>
      <c r="G295" s="17"/>
      <c r="H295" s="17"/>
    </row>
    <row r="296" spans="4:8">
      <c r="D296" s="17"/>
      <c r="E296" s="17"/>
      <c r="F296" s="17"/>
      <c r="G296" s="17"/>
      <c r="H296" s="17"/>
    </row>
    <row r="297" spans="4:8">
      <c r="D297" s="17"/>
      <c r="E297" s="17"/>
      <c r="F297" s="17"/>
      <c r="G297" s="17"/>
      <c r="H297" s="17"/>
    </row>
    <row r="298" spans="4:8">
      <c r="D298" s="17"/>
      <c r="E298" s="17"/>
      <c r="F298" s="17"/>
      <c r="G298" s="17"/>
      <c r="H298" s="17"/>
    </row>
    <row r="299" spans="4:8">
      <c r="D299" s="17"/>
      <c r="E299" s="17"/>
      <c r="F299" s="17"/>
      <c r="G299" s="17"/>
      <c r="H299" s="17"/>
    </row>
    <row r="300" spans="4:8">
      <c r="D300" s="17"/>
      <c r="E300" s="17"/>
      <c r="F300" s="17"/>
      <c r="G300" s="17"/>
      <c r="H300" s="17"/>
    </row>
    <row r="301" spans="4:8">
      <c r="D301" s="17"/>
      <c r="E301" s="17"/>
      <c r="F301" s="17"/>
      <c r="G301" s="17"/>
      <c r="H301" s="17"/>
    </row>
    <row r="302" spans="4:8">
      <c r="D302" s="17"/>
      <c r="E302" s="17"/>
      <c r="F302" s="17"/>
      <c r="G302" s="17"/>
      <c r="H302" s="17"/>
    </row>
    <row r="303" spans="4:8">
      <c r="D303" s="17"/>
      <c r="E303" s="17"/>
      <c r="F303" s="17"/>
      <c r="G303" s="17"/>
      <c r="H303" s="17"/>
    </row>
    <row r="304" spans="4:8">
      <c r="D304" s="17"/>
      <c r="E304" s="17"/>
      <c r="F304" s="17"/>
      <c r="G304" s="17"/>
      <c r="H304" s="17"/>
    </row>
    <row r="305" spans="4:8">
      <c r="D305" s="17"/>
      <c r="E305" s="17"/>
      <c r="F305" s="17"/>
      <c r="G305" s="17"/>
      <c r="H305" s="17"/>
    </row>
    <row r="306" spans="4:8">
      <c r="D306" s="17"/>
      <c r="E306" s="17"/>
      <c r="F306" s="17"/>
      <c r="G306" s="17"/>
      <c r="H306" s="17"/>
    </row>
    <row r="307" spans="4:8">
      <c r="D307" s="17"/>
      <c r="E307" s="17"/>
      <c r="F307" s="17"/>
      <c r="G307" s="17"/>
      <c r="H307" s="17"/>
    </row>
    <row r="308" spans="4:8">
      <c r="D308" s="17"/>
      <c r="E308" s="17"/>
      <c r="F308" s="17"/>
      <c r="G308" s="17"/>
      <c r="H308" s="17"/>
    </row>
    <row r="309" spans="4:8">
      <c r="D309" s="17"/>
      <c r="E309" s="17"/>
      <c r="F309" s="17"/>
      <c r="G309" s="17"/>
      <c r="H309" s="17"/>
    </row>
    <row r="310" spans="4:8">
      <c r="D310" s="17"/>
      <c r="E310" s="17"/>
      <c r="F310" s="17"/>
      <c r="G310" s="17"/>
      <c r="H310" s="17"/>
    </row>
    <row r="311" spans="4:8">
      <c r="D311" s="17"/>
      <c r="E311" s="17"/>
      <c r="F311" s="17"/>
      <c r="G311" s="17"/>
      <c r="H311" s="17"/>
    </row>
    <row r="312" spans="4:8">
      <c r="D312" s="17"/>
      <c r="E312" s="17"/>
      <c r="F312" s="17"/>
      <c r="G312" s="17"/>
      <c r="H312" s="17"/>
    </row>
    <row r="313" spans="4:8">
      <c r="D313" s="17"/>
      <c r="E313" s="17"/>
      <c r="F313" s="17"/>
      <c r="G313" s="17"/>
      <c r="H313" s="17"/>
    </row>
    <row r="314" spans="4:8">
      <c r="D314" s="17"/>
      <c r="E314" s="17"/>
      <c r="F314" s="17"/>
      <c r="G314" s="17"/>
      <c r="H314" s="17"/>
    </row>
    <row r="315" spans="4:8">
      <c r="D315" s="17"/>
      <c r="E315" s="17"/>
      <c r="F315" s="17"/>
      <c r="G315" s="17"/>
      <c r="H315" s="17"/>
    </row>
    <row r="316" spans="4:8">
      <c r="D316" s="17"/>
      <c r="E316" s="17"/>
      <c r="F316" s="17"/>
      <c r="G316" s="17"/>
      <c r="H316" s="17"/>
    </row>
    <row r="317" spans="4:8">
      <c r="D317" s="17"/>
      <c r="E317" s="17"/>
      <c r="F317" s="17"/>
      <c r="G317" s="17"/>
      <c r="H317" s="17"/>
    </row>
    <row r="318" spans="4:8">
      <c r="D318" s="17"/>
      <c r="E318" s="17"/>
      <c r="F318" s="17"/>
      <c r="G318" s="17"/>
      <c r="H318" s="17"/>
    </row>
    <row r="319" spans="4:8">
      <c r="D319" s="17"/>
      <c r="E319" s="17"/>
      <c r="F319" s="17"/>
      <c r="G319" s="17"/>
      <c r="H319" s="17"/>
    </row>
    <row r="320" spans="4:8">
      <c r="D320" s="17"/>
      <c r="E320" s="17"/>
      <c r="F320" s="17"/>
      <c r="G320" s="17"/>
      <c r="H320" s="17"/>
    </row>
    <row r="321" spans="4:8">
      <c r="D321" s="17"/>
      <c r="E321" s="17"/>
      <c r="F321" s="17"/>
      <c r="G321" s="17"/>
      <c r="H321" s="17"/>
    </row>
    <row r="322" spans="4:8">
      <c r="D322" s="17"/>
      <c r="E322" s="17"/>
      <c r="F322" s="17"/>
      <c r="G322" s="17"/>
      <c r="H322" s="17"/>
    </row>
    <row r="323" spans="4:8">
      <c r="D323" s="17"/>
      <c r="E323" s="17"/>
      <c r="F323" s="17"/>
      <c r="G323" s="17"/>
      <c r="H323" s="17"/>
    </row>
    <row r="324" spans="4:8">
      <c r="D324" s="17"/>
      <c r="E324" s="17"/>
      <c r="F324" s="17"/>
      <c r="G324" s="17"/>
      <c r="H324" s="17"/>
    </row>
    <row r="325" spans="4:8">
      <c r="D325" s="17"/>
      <c r="E325" s="17"/>
      <c r="F325" s="17"/>
      <c r="G325" s="17"/>
      <c r="H325" s="17"/>
    </row>
    <row r="326" spans="4:8">
      <c r="D326" s="17"/>
      <c r="E326" s="17"/>
      <c r="F326" s="17"/>
      <c r="G326" s="17"/>
      <c r="H326" s="17"/>
    </row>
    <row r="327" spans="4:8">
      <c r="D327" s="17"/>
      <c r="E327" s="17"/>
      <c r="F327" s="17"/>
      <c r="G327" s="17"/>
      <c r="H327" s="17"/>
    </row>
    <row r="328" spans="4:8">
      <c r="D328" s="17"/>
      <c r="E328" s="17"/>
      <c r="F328" s="17"/>
      <c r="G328" s="17"/>
      <c r="H328" s="17"/>
    </row>
    <row r="329" spans="4:8">
      <c r="D329" s="17"/>
      <c r="E329" s="17"/>
      <c r="F329" s="17"/>
      <c r="G329" s="17"/>
      <c r="H329" s="17"/>
    </row>
    <row r="330" spans="4:8">
      <c r="D330" s="17"/>
      <c r="E330" s="17"/>
      <c r="F330" s="17"/>
      <c r="G330" s="17"/>
      <c r="H330" s="17"/>
    </row>
    <row r="331" spans="4:8">
      <c r="D331" s="17"/>
      <c r="E331" s="17"/>
      <c r="F331" s="17"/>
      <c r="G331" s="17"/>
      <c r="H331" s="17"/>
    </row>
    <row r="332" spans="4:8">
      <c r="D332" s="17"/>
      <c r="E332" s="17"/>
      <c r="F332" s="17"/>
      <c r="G332" s="17"/>
      <c r="H332" s="17"/>
    </row>
    <row r="333" spans="4:8">
      <c r="D333" s="17"/>
      <c r="E333" s="17"/>
      <c r="F333" s="17"/>
      <c r="G333" s="17"/>
      <c r="H333" s="17"/>
    </row>
    <row r="334" spans="4:8">
      <c r="D334" s="17"/>
      <c r="E334" s="17"/>
      <c r="F334" s="17"/>
      <c r="G334" s="17"/>
      <c r="H334" s="17"/>
    </row>
    <row r="335" spans="4:8">
      <c r="D335" s="17"/>
      <c r="E335" s="17"/>
      <c r="F335" s="17"/>
      <c r="G335" s="17"/>
      <c r="H335" s="17"/>
    </row>
    <row r="336" spans="4:8">
      <c r="D336" s="17"/>
      <c r="E336" s="17"/>
      <c r="F336" s="17"/>
      <c r="G336" s="17"/>
      <c r="H336" s="17"/>
    </row>
    <row r="337" spans="4:8">
      <c r="D337" s="17"/>
      <c r="E337" s="17"/>
      <c r="F337" s="17"/>
      <c r="G337" s="17"/>
      <c r="H337" s="17"/>
    </row>
    <row r="338" spans="4:8">
      <c r="D338" s="17"/>
      <c r="E338" s="17"/>
      <c r="F338" s="17"/>
      <c r="G338" s="17"/>
      <c r="H338" s="17"/>
    </row>
    <row r="339" spans="4:8">
      <c r="D339" s="17"/>
      <c r="E339" s="17"/>
      <c r="F339" s="17"/>
      <c r="G339" s="17"/>
      <c r="H339" s="17"/>
    </row>
    <row r="340" spans="4:8">
      <c r="D340" s="17"/>
      <c r="E340" s="17"/>
      <c r="F340" s="17"/>
      <c r="G340" s="17"/>
      <c r="H340" s="17"/>
    </row>
    <row r="341" spans="4:8">
      <c r="D341" s="17"/>
      <c r="E341" s="17"/>
      <c r="F341" s="17"/>
      <c r="G341" s="17"/>
      <c r="H341" s="17"/>
    </row>
    <row r="342" spans="4:8">
      <c r="D342" s="17"/>
      <c r="E342" s="17"/>
      <c r="F342" s="17"/>
      <c r="G342" s="17"/>
      <c r="H342" s="17"/>
    </row>
    <row r="343" spans="4:8">
      <c r="D343" s="17"/>
      <c r="E343" s="17"/>
      <c r="F343" s="17"/>
      <c r="G343" s="17"/>
      <c r="H343" s="17"/>
    </row>
    <row r="344" spans="4:8">
      <c r="D344" s="17"/>
      <c r="E344" s="17"/>
      <c r="F344" s="17"/>
      <c r="G344" s="17"/>
      <c r="H344" s="17"/>
    </row>
    <row r="345" spans="4:8">
      <c r="D345" s="17"/>
      <c r="E345" s="17"/>
      <c r="F345" s="17"/>
      <c r="G345" s="17"/>
      <c r="H345" s="17"/>
    </row>
    <row r="346" spans="4:8">
      <c r="D346" s="17"/>
      <c r="E346" s="17"/>
      <c r="F346" s="17"/>
      <c r="G346" s="17"/>
      <c r="H346" s="17"/>
    </row>
    <row r="347" spans="4:8">
      <c r="D347" s="17"/>
      <c r="E347" s="17"/>
      <c r="F347" s="17"/>
      <c r="G347" s="17"/>
      <c r="H347" s="17"/>
    </row>
    <row r="348" spans="4:8">
      <c r="D348" s="17"/>
      <c r="E348" s="17"/>
      <c r="F348" s="17"/>
      <c r="G348" s="17"/>
      <c r="H348" s="17"/>
    </row>
    <row r="349" spans="4:8">
      <c r="D349" s="17"/>
      <c r="E349" s="17"/>
      <c r="F349" s="17"/>
      <c r="G349" s="17"/>
      <c r="H349" s="17"/>
    </row>
    <row r="350" spans="4:8">
      <c r="D350" s="17"/>
      <c r="E350" s="17"/>
      <c r="F350" s="17"/>
      <c r="G350" s="17"/>
      <c r="H350" s="17"/>
    </row>
    <row r="351" spans="4:8">
      <c r="D351" s="17"/>
      <c r="E351" s="17"/>
      <c r="F351" s="17"/>
      <c r="G351" s="17"/>
      <c r="H351" s="17"/>
    </row>
    <row r="352" spans="4:8">
      <c r="D352" s="17"/>
      <c r="E352" s="17"/>
      <c r="F352" s="17"/>
      <c r="G352" s="17"/>
      <c r="H352" s="17"/>
    </row>
    <row r="353" spans="4:8">
      <c r="D353" s="17"/>
      <c r="E353" s="17"/>
      <c r="F353" s="17"/>
      <c r="G353" s="17"/>
      <c r="H353" s="17"/>
    </row>
    <row r="354" spans="4:8">
      <c r="D354" s="17"/>
      <c r="E354" s="17"/>
      <c r="F354" s="17"/>
      <c r="G354" s="17"/>
      <c r="H354" s="17"/>
    </row>
    <row r="355" spans="4:8">
      <c r="D355" s="17"/>
      <c r="E355" s="17"/>
      <c r="F355" s="17"/>
      <c r="G355" s="17"/>
      <c r="H355" s="17"/>
    </row>
    <row r="356" spans="4:8">
      <c r="D356" s="17"/>
      <c r="E356" s="17"/>
      <c r="F356" s="17"/>
      <c r="G356" s="17"/>
      <c r="H356" s="17"/>
    </row>
    <row r="357" spans="4:8">
      <c r="D357" s="17"/>
      <c r="E357" s="17"/>
      <c r="F357" s="17"/>
      <c r="G357" s="17"/>
      <c r="H357" s="17"/>
    </row>
    <row r="358" spans="4:8">
      <c r="D358" s="17"/>
      <c r="E358" s="17"/>
      <c r="F358" s="17"/>
      <c r="G358" s="17"/>
      <c r="H358" s="17"/>
    </row>
    <row r="359" spans="4:8">
      <c r="D359" s="17"/>
      <c r="E359" s="17"/>
      <c r="F359" s="17"/>
      <c r="G359" s="17"/>
      <c r="H359" s="17"/>
    </row>
    <row r="360" spans="4:8">
      <c r="D360" s="17"/>
      <c r="E360" s="17"/>
      <c r="F360" s="17"/>
      <c r="G360" s="17"/>
      <c r="H360" s="17"/>
    </row>
    <row r="361" spans="4:8">
      <c r="D361" s="17"/>
      <c r="E361" s="17"/>
      <c r="F361" s="17"/>
      <c r="G361" s="17"/>
      <c r="H361" s="17"/>
    </row>
    <row r="362" spans="4:8">
      <c r="D362" s="17"/>
      <c r="E362" s="17"/>
      <c r="F362" s="17"/>
      <c r="G362" s="17"/>
      <c r="H362" s="17"/>
    </row>
    <row r="363" spans="4:8">
      <c r="D363" s="17"/>
      <c r="E363" s="17"/>
      <c r="F363" s="17"/>
      <c r="G363" s="17"/>
      <c r="H363" s="17"/>
    </row>
    <row r="364" spans="4:8">
      <c r="D364" s="17"/>
      <c r="E364" s="17"/>
      <c r="F364" s="17"/>
      <c r="G364" s="17"/>
      <c r="H364" s="17"/>
    </row>
    <row r="365" spans="4:8">
      <c r="D365" s="17"/>
      <c r="E365" s="17"/>
      <c r="F365" s="17"/>
      <c r="G365" s="17"/>
      <c r="H365" s="17"/>
    </row>
    <row r="366" spans="4:8">
      <c r="D366" s="17"/>
      <c r="E366" s="17"/>
      <c r="F366" s="17"/>
      <c r="G366" s="17"/>
      <c r="H366" s="17"/>
    </row>
    <row r="367" spans="4:8">
      <c r="D367" s="17"/>
      <c r="E367" s="17"/>
      <c r="F367" s="17"/>
      <c r="G367" s="17"/>
      <c r="H367" s="17"/>
    </row>
    <row r="368" spans="4:8">
      <c r="D368" s="17"/>
      <c r="E368" s="17"/>
      <c r="F368" s="17"/>
      <c r="G368" s="17"/>
      <c r="H368" s="17"/>
    </row>
    <row r="369" spans="4:8">
      <c r="D369" s="17"/>
      <c r="E369" s="17"/>
      <c r="F369" s="17"/>
      <c r="G369" s="17"/>
      <c r="H369" s="17"/>
    </row>
    <row r="370" spans="4:8">
      <c r="D370" s="17"/>
      <c r="E370" s="17"/>
      <c r="F370" s="17"/>
      <c r="G370" s="17"/>
      <c r="H370" s="17"/>
    </row>
    <row r="371" spans="4:8">
      <c r="D371" s="17"/>
      <c r="E371" s="17"/>
      <c r="F371" s="17"/>
      <c r="G371" s="17"/>
      <c r="H371" s="17"/>
    </row>
    <row r="372" spans="4:8">
      <c r="D372" s="17"/>
      <c r="E372" s="17"/>
      <c r="F372" s="17"/>
      <c r="G372" s="17"/>
      <c r="H372" s="17"/>
    </row>
    <row r="373" spans="4:8">
      <c r="D373" s="17"/>
      <c r="E373" s="17"/>
      <c r="F373" s="17"/>
      <c r="G373" s="17"/>
      <c r="H373" s="17"/>
    </row>
    <row r="374" spans="4:8">
      <c r="D374" s="17"/>
      <c r="E374" s="17"/>
      <c r="F374" s="17"/>
      <c r="G374" s="17"/>
      <c r="H374" s="17"/>
    </row>
    <row r="375" spans="4:8">
      <c r="D375" s="17"/>
      <c r="E375" s="17"/>
      <c r="F375" s="17"/>
      <c r="G375" s="17"/>
      <c r="H375" s="17"/>
    </row>
    <row r="376" spans="4:8">
      <c r="D376" s="17"/>
      <c r="E376" s="17"/>
      <c r="F376" s="17"/>
      <c r="G376" s="17"/>
      <c r="H376" s="17"/>
    </row>
    <row r="377" spans="4:8">
      <c r="D377" s="17"/>
      <c r="E377" s="17"/>
      <c r="F377" s="17"/>
      <c r="G377" s="17"/>
      <c r="H377" s="17"/>
    </row>
    <row r="378" spans="4:8">
      <c r="D378" s="17"/>
      <c r="E378" s="17"/>
      <c r="F378" s="17"/>
      <c r="G378" s="17"/>
      <c r="H378" s="17"/>
    </row>
    <row r="379" spans="4:8">
      <c r="D379" s="17"/>
      <c r="E379" s="17"/>
      <c r="F379" s="17"/>
      <c r="G379" s="17"/>
      <c r="H379" s="17"/>
    </row>
    <row r="380" spans="4:8">
      <c r="D380" s="17"/>
      <c r="E380" s="17"/>
      <c r="F380" s="17"/>
      <c r="G380" s="17"/>
      <c r="H380" s="17"/>
    </row>
    <row r="381" spans="4:8">
      <c r="D381" s="17"/>
      <c r="E381" s="17"/>
      <c r="F381" s="17"/>
      <c r="G381" s="17"/>
      <c r="H381" s="17"/>
    </row>
    <row r="382" spans="4:8">
      <c r="D382" s="17"/>
      <c r="E382" s="17"/>
      <c r="F382" s="17"/>
      <c r="G382" s="17"/>
      <c r="H382" s="17"/>
    </row>
    <row r="383" spans="4:8">
      <c r="D383" s="17"/>
      <c r="E383" s="17"/>
      <c r="F383" s="17"/>
      <c r="G383" s="17"/>
      <c r="H383" s="17"/>
    </row>
    <row r="384" spans="4:8">
      <c r="D384" s="17"/>
      <c r="E384" s="17"/>
      <c r="F384" s="17"/>
      <c r="G384" s="17"/>
      <c r="H384" s="17"/>
    </row>
    <row r="385" spans="4:8">
      <c r="D385" s="17"/>
      <c r="E385" s="17"/>
      <c r="F385" s="17"/>
      <c r="G385" s="17"/>
      <c r="H385" s="17"/>
    </row>
    <row r="386" spans="4:8">
      <c r="D386" s="17"/>
      <c r="E386" s="17"/>
      <c r="F386" s="17"/>
      <c r="G386" s="17"/>
      <c r="H386" s="17"/>
    </row>
    <row r="387" spans="4:8">
      <c r="D387" s="17"/>
      <c r="E387" s="17"/>
      <c r="F387" s="17"/>
      <c r="G387" s="17"/>
      <c r="H387" s="17"/>
    </row>
    <row r="388" spans="4:8">
      <c r="D388" s="17"/>
      <c r="E388" s="17"/>
      <c r="F388" s="17"/>
      <c r="G388" s="17"/>
      <c r="H388" s="17"/>
    </row>
    <row r="389" spans="4:8">
      <c r="D389" s="17"/>
      <c r="E389" s="17"/>
      <c r="F389" s="17"/>
      <c r="G389" s="17"/>
      <c r="H389" s="17"/>
    </row>
    <row r="390" spans="4:8">
      <c r="D390" s="17"/>
      <c r="E390" s="17"/>
      <c r="F390" s="17"/>
      <c r="G390" s="17"/>
      <c r="H390" s="17"/>
    </row>
    <row r="391" spans="4:8">
      <c r="D391" s="17"/>
      <c r="E391" s="17"/>
      <c r="F391" s="17"/>
      <c r="G391" s="17"/>
      <c r="H391" s="17"/>
    </row>
    <row r="392" spans="4:8">
      <c r="D392" s="17"/>
      <c r="E392" s="17"/>
      <c r="F392" s="17"/>
      <c r="G392" s="17"/>
      <c r="H392" s="17"/>
    </row>
    <row r="393" spans="4:8">
      <c r="D393" s="17"/>
      <c r="E393" s="17"/>
      <c r="F393" s="17"/>
      <c r="G393" s="17"/>
      <c r="H393" s="17"/>
    </row>
    <row r="394" spans="4:8">
      <c r="D394" s="17"/>
      <c r="E394" s="17"/>
      <c r="F394" s="17"/>
      <c r="G394" s="17"/>
      <c r="H394" s="17"/>
    </row>
    <row r="395" spans="4:8">
      <c r="D395" s="17"/>
      <c r="E395" s="17"/>
      <c r="F395" s="17"/>
      <c r="G395" s="17"/>
      <c r="H395" s="17"/>
    </row>
    <row r="396" spans="4:8">
      <c r="D396" s="17"/>
      <c r="E396" s="17"/>
      <c r="F396" s="17"/>
      <c r="G396" s="17"/>
      <c r="H396" s="17"/>
    </row>
    <row r="397" spans="4:8">
      <c r="D397" s="17"/>
      <c r="E397" s="17"/>
      <c r="F397" s="17"/>
      <c r="G397" s="17"/>
      <c r="H397" s="17"/>
    </row>
    <row r="398" spans="4:8">
      <c r="D398" s="17"/>
      <c r="E398" s="17"/>
      <c r="F398" s="17"/>
      <c r="G398" s="17"/>
      <c r="H398" s="17"/>
    </row>
    <row r="399" spans="4:8">
      <c r="D399" s="17"/>
      <c r="E399" s="17"/>
      <c r="F399" s="17"/>
      <c r="G399" s="17"/>
      <c r="H399" s="17"/>
    </row>
    <row r="400" spans="4:8">
      <c r="D400" s="17"/>
      <c r="E400" s="17"/>
      <c r="F400" s="17"/>
      <c r="G400" s="17"/>
      <c r="H400" s="17"/>
    </row>
    <row r="401" spans="4:8">
      <c r="D401" s="17"/>
      <c r="E401" s="17"/>
      <c r="F401" s="17"/>
      <c r="G401" s="17"/>
      <c r="H401" s="17"/>
    </row>
    <row r="402" spans="4:8">
      <c r="D402" s="17"/>
      <c r="E402" s="17"/>
      <c r="F402" s="17"/>
      <c r="G402" s="17"/>
      <c r="H402" s="17"/>
    </row>
    <row r="403" spans="4:8">
      <c r="D403" s="17"/>
      <c r="E403" s="17"/>
      <c r="F403" s="17"/>
      <c r="G403" s="17"/>
      <c r="H403" s="17"/>
    </row>
    <row r="404" spans="4:8">
      <c r="D404" s="17"/>
      <c r="E404" s="17"/>
      <c r="F404" s="17"/>
      <c r="G404" s="17"/>
      <c r="H404" s="17"/>
    </row>
    <row r="405" spans="4:8">
      <c r="D405" s="17"/>
      <c r="E405" s="17"/>
      <c r="F405" s="17"/>
      <c r="G405" s="17"/>
      <c r="H405" s="17"/>
    </row>
    <row r="406" spans="4:8">
      <c r="D406" s="17"/>
      <c r="E406" s="17"/>
      <c r="F406" s="17"/>
      <c r="G406" s="17"/>
      <c r="H406" s="17"/>
    </row>
    <row r="407" spans="4:8">
      <c r="D407" s="17"/>
      <c r="E407" s="17"/>
      <c r="F407" s="17"/>
      <c r="G407" s="17"/>
      <c r="H407" s="17"/>
    </row>
    <row r="408" spans="4:8">
      <c r="D408" s="17"/>
      <c r="E408" s="17"/>
      <c r="F408" s="17"/>
      <c r="G408" s="17"/>
      <c r="H408" s="17"/>
    </row>
    <row r="409" spans="4:8">
      <c r="D409" s="17"/>
      <c r="E409" s="17"/>
      <c r="F409" s="17"/>
      <c r="G409" s="17"/>
      <c r="H409" s="17"/>
    </row>
    <row r="410" spans="4:8">
      <c r="D410" s="17"/>
      <c r="E410" s="17"/>
      <c r="F410" s="17"/>
      <c r="G410" s="17"/>
      <c r="H410" s="17"/>
    </row>
    <row r="411" spans="4:8">
      <c r="D411" s="17"/>
      <c r="E411" s="17"/>
      <c r="F411" s="17"/>
      <c r="G411" s="17"/>
      <c r="H411" s="17"/>
    </row>
    <row r="412" spans="4:8">
      <c r="D412" s="17"/>
      <c r="E412" s="17"/>
      <c r="F412" s="17"/>
      <c r="G412" s="17"/>
      <c r="H412" s="17"/>
    </row>
    <row r="413" spans="4:8">
      <c r="D413" s="17"/>
      <c r="E413" s="17"/>
      <c r="F413" s="17"/>
      <c r="G413" s="17"/>
      <c r="H413" s="17"/>
    </row>
    <row r="414" spans="4:8">
      <c r="D414" s="17"/>
      <c r="E414" s="17"/>
      <c r="F414" s="17"/>
      <c r="G414" s="17"/>
      <c r="H414" s="17"/>
    </row>
    <row r="415" spans="4:8">
      <c r="D415" s="17"/>
      <c r="E415" s="17"/>
      <c r="F415" s="17"/>
      <c r="G415" s="17"/>
      <c r="H415" s="17"/>
    </row>
    <row r="416" spans="4:8">
      <c r="D416" s="17"/>
      <c r="E416" s="17"/>
      <c r="F416" s="17"/>
      <c r="G416" s="17"/>
      <c r="H416" s="17"/>
    </row>
    <row r="417" spans="4:8">
      <c r="D417" s="17"/>
      <c r="E417" s="17"/>
      <c r="F417" s="17"/>
      <c r="G417" s="17"/>
      <c r="H417" s="17"/>
    </row>
    <row r="418" spans="4:8">
      <c r="D418" s="17"/>
      <c r="E418" s="17"/>
      <c r="F418" s="17"/>
      <c r="G418" s="17"/>
      <c r="H418" s="17"/>
    </row>
    <row r="419" spans="4:8">
      <c r="D419" s="17"/>
      <c r="E419" s="17"/>
      <c r="F419" s="17"/>
      <c r="G419" s="17"/>
      <c r="H419" s="17"/>
    </row>
    <row r="420" spans="4:8">
      <c r="D420" s="17"/>
      <c r="E420" s="17"/>
      <c r="F420" s="17"/>
      <c r="G420" s="17"/>
      <c r="H420" s="17"/>
    </row>
    <row r="421" spans="4:8">
      <c r="D421" s="17"/>
      <c r="E421" s="17"/>
      <c r="F421" s="17"/>
      <c r="G421" s="17"/>
      <c r="H421" s="17"/>
    </row>
    <row r="422" spans="4:8">
      <c r="D422" s="17"/>
      <c r="E422" s="17"/>
      <c r="F422" s="17"/>
      <c r="G422" s="17"/>
      <c r="H422" s="17"/>
    </row>
    <row r="423" spans="4:8">
      <c r="D423" s="17"/>
      <c r="E423" s="17"/>
      <c r="F423" s="17"/>
      <c r="G423" s="17"/>
      <c r="H423" s="17"/>
    </row>
    <row r="424" spans="4:8">
      <c r="D424" s="17"/>
      <c r="E424" s="17"/>
      <c r="F424" s="17"/>
      <c r="G424" s="17"/>
      <c r="H424" s="17"/>
    </row>
    <row r="425" spans="4:8">
      <c r="D425" s="17"/>
      <c r="E425" s="17"/>
      <c r="F425" s="17"/>
      <c r="G425" s="17"/>
      <c r="H425" s="17"/>
    </row>
    <row r="426" spans="4:8">
      <c r="D426" s="17"/>
      <c r="E426" s="17"/>
      <c r="F426" s="17"/>
      <c r="G426" s="17"/>
      <c r="H426" s="17"/>
    </row>
    <row r="427" spans="4:8">
      <c r="D427" s="17"/>
      <c r="E427" s="17"/>
      <c r="F427" s="17"/>
      <c r="G427" s="17"/>
      <c r="H427" s="17"/>
    </row>
    <row r="428" spans="4:8">
      <c r="D428" s="17"/>
      <c r="E428" s="17"/>
      <c r="F428" s="17"/>
      <c r="G428" s="17"/>
      <c r="H428" s="17"/>
    </row>
    <row r="429" spans="4:8">
      <c r="D429" s="17"/>
      <c r="E429" s="17"/>
      <c r="F429" s="17"/>
      <c r="G429" s="17"/>
      <c r="H429" s="17"/>
    </row>
    <row r="430" spans="4:8">
      <c r="D430" s="17"/>
      <c r="E430" s="17"/>
      <c r="F430" s="17"/>
      <c r="G430" s="17"/>
      <c r="H430" s="17"/>
    </row>
    <row r="431" spans="4:8">
      <c r="D431" s="17"/>
      <c r="E431" s="17"/>
      <c r="F431" s="17"/>
      <c r="G431" s="17"/>
      <c r="H431" s="17"/>
    </row>
    <row r="432" spans="4:8">
      <c r="D432" s="17"/>
      <c r="E432" s="17"/>
      <c r="F432" s="17"/>
      <c r="G432" s="17"/>
      <c r="H432" s="17"/>
    </row>
    <row r="433" spans="4:8">
      <c r="D433" s="17"/>
      <c r="E433" s="17"/>
      <c r="F433" s="17"/>
      <c r="G433" s="17"/>
      <c r="H433" s="17"/>
    </row>
    <row r="434" spans="4:8">
      <c r="D434" s="17"/>
      <c r="E434" s="17"/>
      <c r="F434" s="17"/>
      <c r="G434" s="17"/>
      <c r="H434" s="17"/>
    </row>
    <row r="435" spans="4:8">
      <c r="D435" s="17"/>
      <c r="E435" s="17"/>
      <c r="F435" s="17"/>
      <c r="G435" s="17"/>
      <c r="H435" s="17"/>
    </row>
    <row r="436" spans="4:8">
      <c r="D436" s="17"/>
      <c r="E436" s="17"/>
      <c r="F436" s="17"/>
      <c r="G436" s="17"/>
      <c r="H436" s="17"/>
    </row>
    <row r="437" spans="4:8">
      <c r="D437" s="17"/>
      <c r="E437" s="17"/>
      <c r="F437" s="17"/>
      <c r="G437" s="17"/>
      <c r="H437" s="17"/>
    </row>
    <row r="438" spans="4:8">
      <c r="D438" s="17"/>
      <c r="E438" s="17"/>
      <c r="F438" s="17"/>
      <c r="G438" s="17"/>
      <c r="H438" s="17"/>
    </row>
    <row r="439" spans="4:8">
      <c r="D439" s="17"/>
      <c r="E439" s="17"/>
      <c r="F439" s="17"/>
      <c r="G439" s="17"/>
      <c r="H439" s="17"/>
    </row>
    <row r="440" spans="4:8">
      <c r="D440" s="17"/>
      <c r="E440" s="17"/>
      <c r="F440" s="17"/>
      <c r="G440" s="17"/>
      <c r="H440" s="17"/>
    </row>
    <row r="441" spans="4:8">
      <c r="D441" s="17"/>
      <c r="E441" s="17"/>
      <c r="F441" s="17"/>
      <c r="G441" s="17"/>
      <c r="H441" s="17"/>
    </row>
    <row r="442" spans="4:8">
      <c r="D442" s="17"/>
      <c r="E442" s="17"/>
      <c r="F442" s="17"/>
      <c r="G442" s="17"/>
      <c r="H442" s="17"/>
    </row>
    <row r="443" spans="4:8">
      <c r="D443" s="17"/>
      <c r="E443" s="17"/>
      <c r="F443" s="17"/>
      <c r="G443" s="17"/>
      <c r="H443" s="17"/>
    </row>
    <row r="444" spans="4:8">
      <c r="D444" s="17"/>
      <c r="E444" s="17"/>
      <c r="F444" s="17"/>
      <c r="G444" s="17"/>
      <c r="H444" s="17"/>
    </row>
    <row r="445" spans="4:8">
      <c r="D445" s="17"/>
      <c r="E445" s="17"/>
      <c r="F445" s="17"/>
      <c r="G445" s="17"/>
      <c r="H445" s="17"/>
    </row>
    <row r="446" spans="4:8">
      <c r="D446" s="17"/>
      <c r="E446" s="17"/>
      <c r="F446" s="17"/>
      <c r="G446" s="17"/>
      <c r="H446" s="17"/>
    </row>
    <row r="447" spans="4:8">
      <c r="D447" s="17"/>
      <c r="E447" s="17"/>
      <c r="F447" s="17"/>
      <c r="G447" s="17"/>
      <c r="H447" s="17"/>
    </row>
    <row r="448" spans="4:8">
      <c r="D448" s="17"/>
      <c r="E448" s="17"/>
      <c r="F448" s="17"/>
      <c r="G448" s="17"/>
      <c r="H448" s="17"/>
    </row>
    <row r="449" spans="4:8">
      <c r="D449" s="17"/>
      <c r="E449" s="17"/>
      <c r="F449" s="17"/>
      <c r="G449" s="17"/>
      <c r="H449" s="17"/>
    </row>
    <row r="450" spans="4:8">
      <c r="D450" s="17"/>
      <c r="E450" s="17"/>
      <c r="F450" s="17"/>
      <c r="G450" s="17"/>
      <c r="H450" s="17"/>
    </row>
    <row r="451" spans="4:8">
      <c r="D451" s="17"/>
      <c r="E451" s="17"/>
      <c r="F451" s="17"/>
      <c r="G451" s="17"/>
      <c r="H451" s="17"/>
    </row>
    <row r="452" spans="4:8">
      <c r="D452" s="17"/>
      <c r="E452" s="17"/>
      <c r="F452" s="17"/>
      <c r="G452" s="17"/>
      <c r="H452" s="17"/>
    </row>
    <row r="453" spans="4:8">
      <c r="D453" s="17"/>
      <c r="E453" s="17"/>
      <c r="F453" s="17"/>
      <c r="G453" s="17"/>
      <c r="H453" s="17"/>
    </row>
    <row r="454" spans="4:8">
      <c r="D454" s="17"/>
      <c r="E454" s="17"/>
      <c r="F454" s="17"/>
      <c r="G454" s="17"/>
      <c r="H454" s="17"/>
    </row>
    <row r="455" spans="4:8">
      <c r="D455" s="17"/>
      <c r="E455" s="17"/>
      <c r="F455" s="17"/>
      <c r="G455" s="17"/>
      <c r="H455" s="17"/>
    </row>
    <row r="456" spans="4:8">
      <c r="D456" s="17"/>
      <c r="E456" s="17"/>
      <c r="F456" s="17"/>
      <c r="G456" s="17"/>
      <c r="H456" s="17"/>
    </row>
    <row r="457" spans="4:8">
      <c r="D457" s="17"/>
      <c r="E457" s="17"/>
      <c r="F457" s="17"/>
      <c r="G457" s="17"/>
      <c r="H457" s="17"/>
    </row>
    <row r="458" spans="4:8">
      <c r="D458" s="17"/>
      <c r="E458" s="17"/>
      <c r="F458" s="17"/>
      <c r="G458" s="17"/>
      <c r="H458" s="17"/>
    </row>
    <row r="459" spans="4:8">
      <c r="D459" s="17"/>
      <c r="E459" s="17"/>
      <c r="F459" s="17"/>
      <c r="G459" s="17"/>
      <c r="H459" s="17"/>
    </row>
    <row r="460" spans="4:8">
      <c r="D460" s="17"/>
      <c r="E460" s="17"/>
      <c r="F460" s="17"/>
      <c r="G460" s="17"/>
      <c r="H460" s="17"/>
    </row>
    <row r="461" spans="4:8">
      <c r="D461" s="17"/>
      <c r="E461" s="17"/>
      <c r="F461" s="17"/>
      <c r="G461" s="17"/>
      <c r="H461" s="17"/>
    </row>
    <row r="462" spans="4:8">
      <c r="D462" s="17"/>
      <c r="E462" s="17"/>
      <c r="F462" s="17"/>
      <c r="G462" s="17"/>
      <c r="H462" s="17"/>
    </row>
    <row r="463" spans="4:8">
      <c r="D463" s="17"/>
      <c r="E463" s="17"/>
      <c r="F463" s="17"/>
      <c r="G463" s="17"/>
      <c r="H463" s="17"/>
    </row>
    <row r="464" spans="4:8">
      <c r="D464" s="17"/>
      <c r="E464" s="17"/>
      <c r="F464" s="17"/>
      <c r="G464" s="17"/>
      <c r="H464" s="17"/>
    </row>
    <row r="465" spans="4:8">
      <c r="D465" s="17"/>
      <c r="E465" s="17"/>
      <c r="F465" s="17"/>
      <c r="G465" s="17"/>
      <c r="H465" s="17"/>
    </row>
    <row r="466" spans="4:8">
      <c r="D466" s="17"/>
      <c r="E466" s="17"/>
      <c r="F466" s="17"/>
      <c r="G466" s="17"/>
      <c r="H466" s="17"/>
    </row>
    <row r="467" spans="4:8">
      <c r="D467" s="17"/>
      <c r="E467" s="17"/>
      <c r="F467" s="17"/>
      <c r="G467" s="17"/>
      <c r="H467" s="17"/>
    </row>
    <row r="468" spans="4:8">
      <c r="D468" s="17"/>
      <c r="E468" s="17"/>
      <c r="F468" s="17"/>
      <c r="G468" s="17"/>
      <c r="H468" s="17"/>
    </row>
    <row r="469" spans="4:8">
      <c r="D469" s="17"/>
      <c r="E469" s="17"/>
      <c r="F469" s="17"/>
      <c r="G469" s="17"/>
      <c r="H469" s="17"/>
    </row>
    <row r="470" spans="4:8">
      <c r="D470" s="17"/>
      <c r="E470" s="17"/>
      <c r="F470" s="17"/>
      <c r="G470" s="17"/>
      <c r="H470" s="17"/>
    </row>
    <row r="471" spans="4:8">
      <c r="D471" s="17"/>
      <c r="E471" s="17"/>
      <c r="F471" s="17"/>
      <c r="G471" s="17"/>
      <c r="H471" s="17"/>
    </row>
    <row r="472" spans="4:8">
      <c r="D472" s="17"/>
      <c r="E472" s="17"/>
      <c r="F472" s="17"/>
      <c r="G472" s="17"/>
      <c r="H472" s="17"/>
    </row>
    <row r="473" spans="4:8">
      <c r="D473" s="17"/>
      <c r="E473" s="17"/>
      <c r="F473" s="17"/>
      <c r="G473" s="17"/>
      <c r="H473" s="17"/>
    </row>
    <row r="474" spans="4:8">
      <c r="D474" s="17"/>
      <c r="E474" s="17"/>
      <c r="F474" s="17"/>
      <c r="G474" s="17"/>
      <c r="H474" s="17"/>
    </row>
    <row r="475" spans="4:8">
      <c r="D475" s="17"/>
      <c r="E475" s="17"/>
      <c r="F475" s="17"/>
      <c r="G475" s="17"/>
      <c r="H475" s="17"/>
    </row>
    <row r="476" spans="4:8">
      <c r="D476" s="17"/>
      <c r="E476" s="17"/>
      <c r="F476" s="17"/>
      <c r="G476" s="17"/>
      <c r="H476" s="17"/>
    </row>
    <row r="477" spans="4:8">
      <c r="D477" s="17"/>
      <c r="E477" s="17"/>
      <c r="F477" s="17"/>
      <c r="G477" s="17"/>
      <c r="H477" s="17"/>
    </row>
    <row r="478" spans="4:8">
      <c r="D478" s="17"/>
      <c r="E478" s="17"/>
      <c r="F478" s="17"/>
      <c r="G478" s="17"/>
      <c r="H478" s="17"/>
    </row>
    <row r="479" spans="4:8">
      <c r="D479" s="17"/>
      <c r="E479" s="17"/>
      <c r="F479" s="17"/>
      <c r="G479" s="17"/>
      <c r="H479" s="17"/>
    </row>
    <row r="480" spans="4:8">
      <c r="D480" s="17"/>
      <c r="E480" s="17"/>
      <c r="F480" s="17"/>
      <c r="G480" s="17"/>
      <c r="H480" s="17"/>
    </row>
    <row r="481" spans="4:8">
      <c r="D481" s="17"/>
      <c r="E481" s="17"/>
      <c r="F481" s="17"/>
      <c r="G481" s="17"/>
      <c r="H481" s="17"/>
    </row>
    <row r="482" spans="4:8">
      <c r="D482" s="17"/>
      <c r="E482" s="17"/>
      <c r="F482" s="17"/>
      <c r="G482" s="17"/>
      <c r="H482" s="17"/>
    </row>
    <row r="483" spans="4:8">
      <c r="D483" s="17"/>
      <c r="E483" s="17"/>
      <c r="F483" s="17"/>
      <c r="G483" s="17"/>
      <c r="H483" s="17"/>
    </row>
    <row r="484" spans="4:8">
      <c r="D484" s="17"/>
      <c r="E484" s="17"/>
      <c r="F484" s="17"/>
      <c r="G484" s="17"/>
      <c r="H484" s="17"/>
    </row>
    <row r="485" spans="4:8">
      <c r="D485" s="17"/>
      <c r="E485" s="17"/>
      <c r="F485" s="17"/>
      <c r="G485" s="17"/>
      <c r="H485" s="17"/>
    </row>
    <row r="486" spans="4:8">
      <c r="D486" s="17"/>
      <c r="E486" s="17"/>
      <c r="F486" s="17"/>
      <c r="G486" s="17"/>
      <c r="H486" s="17"/>
    </row>
    <row r="487" spans="4:8">
      <c r="D487" s="17"/>
      <c r="E487" s="17"/>
      <c r="F487" s="17"/>
      <c r="G487" s="17"/>
      <c r="H487" s="17"/>
    </row>
    <row r="488" spans="4:8">
      <c r="D488" s="17"/>
      <c r="E488" s="17"/>
      <c r="F488" s="17"/>
      <c r="G488" s="17"/>
      <c r="H488" s="17"/>
    </row>
    <row r="489" spans="4:8">
      <c r="D489" s="17"/>
      <c r="E489" s="17"/>
      <c r="F489" s="17"/>
      <c r="G489" s="17"/>
      <c r="H489" s="17"/>
    </row>
    <row r="490" spans="4:8">
      <c r="D490" s="17"/>
      <c r="E490" s="17"/>
      <c r="F490" s="17"/>
      <c r="G490" s="17"/>
      <c r="H490" s="17"/>
    </row>
    <row r="491" spans="4:8">
      <c r="D491" s="17"/>
      <c r="E491" s="17"/>
      <c r="F491" s="17"/>
      <c r="G491" s="17"/>
      <c r="H491" s="17"/>
    </row>
    <row r="492" spans="4:8">
      <c r="D492" s="17"/>
      <c r="E492" s="17"/>
      <c r="F492" s="17"/>
      <c r="G492" s="17"/>
      <c r="H492" s="17"/>
    </row>
    <row r="493" spans="4:8">
      <c r="D493" s="17"/>
      <c r="E493" s="17"/>
      <c r="F493" s="17"/>
      <c r="G493" s="17"/>
      <c r="H493" s="17"/>
    </row>
    <row r="494" spans="4:8">
      <c r="D494" s="17"/>
      <c r="E494" s="17"/>
      <c r="F494" s="17"/>
      <c r="G494" s="17"/>
      <c r="H494" s="17"/>
    </row>
    <row r="495" spans="4:8">
      <c r="D495" s="17"/>
      <c r="E495" s="17"/>
      <c r="F495" s="17"/>
      <c r="G495" s="17"/>
      <c r="H495" s="17"/>
    </row>
    <row r="496" spans="4:8">
      <c r="D496" s="17"/>
      <c r="E496" s="17"/>
      <c r="F496" s="17"/>
      <c r="G496" s="17"/>
      <c r="H496" s="17"/>
    </row>
    <row r="497" spans="4:8">
      <c r="D497" s="17"/>
      <c r="E497" s="17"/>
      <c r="F497" s="17"/>
      <c r="G497" s="17"/>
      <c r="H497" s="17"/>
    </row>
    <row r="498" spans="4:8">
      <c r="D498" s="17"/>
      <c r="E498" s="17"/>
      <c r="F498" s="17"/>
      <c r="G498" s="17"/>
      <c r="H498" s="17"/>
    </row>
    <row r="499" spans="4:8">
      <c r="D499" s="17"/>
      <c r="E499" s="17"/>
      <c r="F499" s="17"/>
      <c r="G499" s="17"/>
      <c r="H499" s="17"/>
    </row>
    <row r="500" spans="4:8">
      <c r="D500" s="17"/>
      <c r="E500" s="17"/>
      <c r="F500" s="17"/>
      <c r="G500" s="17"/>
      <c r="H500" s="17"/>
    </row>
    <row r="501" spans="4:8">
      <c r="D501" s="17"/>
      <c r="E501" s="17"/>
      <c r="F501" s="17"/>
      <c r="G501" s="17"/>
      <c r="H501" s="17"/>
    </row>
    <row r="502" spans="4:8">
      <c r="D502" s="17"/>
      <c r="E502" s="17"/>
      <c r="F502" s="17"/>
      <c r="G502" s="17"/>
      <c r="H502" s="17"/>
    </row>
    <row r="503" spans="4:8">
      <c r="D503" s="17"/>
      <c r="E503" s="17"/>
      <c r="F503" s="17"/>
      <c r="G503" s="17"/>
      <c r="H503" s="17"/>
    </row>
    <row r="504" spans="4:8">
      <c r="D504" s="17"/>
      <c r="E504" s="17"/>
      <c r="F504" s="17"/>
      <c r="G504" s="17"/>
      <c r="H504" s="17"/>
    </row>
    <row r="505" spans="4:8">
      <c r="D505" s="17"/>
      <c r="E505" s="17"/>
      <c r="F505" s="17"/>
      <c r="G505" s="17"/>
      <c r="H505" s="17"/>
    </row>
    <row r="506" spans="4:8">
      <c r="D506" s="17"/>
      <c r="E506" s="17"/>
      <c r="F506" s="17"/>
      <c r="G506" s="17"/>
      <c r="H506" s="17"/>
    </row>
    <row r="507" spans="4:8">
      <c r="D507" s="17"/>
      <c r="E507" s="17"/>
      <c r="F507" s="17"/>
      <c r="G507" s="17"/>
      <c r="H507" s="17"/>
    </row>
    <row r="508" spans="4:8">
      <c r="D508" s="17"/>
      <c r="E508" s="17"/>
      <c r="F508" s="17"/>
      <c r="G508" s="17"/>
      <c r="H508" s="17"/>
    </row>
    <row r="509" spans="4:8">
      <c r="D509" s="17"/>
      <c r="E509" s="17"/>
      <c r="F509" s="17"/>
      <c r="G509" s="17"/>
      <c r="H509" s="17"/>
    </row>
    <row r="510" spans="4:8">
      <c r="D510" s="17"/>
      <c r="E510" s="17"/>
      <c r="F510" s="17"/>
      <c r="G510" s="17"/>
      <c r="H510" s="17"/>
    </row>
    <row r="511" spans="4:8">
      <c r="D511" s="17"/>
      <c r="E511" s="17"/>
      <c r="F511" s="17"/>
      <c r="G511" s="17"/>
      <c r="H511" s="17"/>
    </row>
    <row r="512" spans="4:8">
      <c r="D512" s="17"/>
      <c r="E512" s="17"/>
      <c r="F512" s="17"/>
      <c r="G512" s="17"/>
      <c r="H512" s="17"/>
    </row>
    <row r="513" spans="4:8">
      <c r="D513" s="17"/>
      <c r="E513" s="17"/>
      <c r="F513" s="17"/>
      <c r="G513" s="17"/>
      <c r="H513" s="17"/>
    </row>
    <row r="514" spans="4:8">
      <c r="D514" s="17"/>
      <c r="E514" s="17"/>
      <c r="F514" s="17"/>
      <c r="G514" s="17"/>
      <c r="H514" s="17"/>
    </row>
    <row r="515" spans="4:8">
      <c r="D515" s="17"/>
      <c r="E515" s="17"/>
      <c r="F515" s="17"/>
      <c r="G515" s="17"/>
      <c r="H515" s="17"/>
    </row>
    <row r="516" spans="4:8">
      <c r="D516" s="17"/>
      <c r="E516" s="17"/>
      <c r="F516" s="17"/>
      <c r="G516" s="17"/>
      <c r="H516" s="17"/>
    </row>
    <row r="517" spans="4:8">
      <c r="D517" s="17"/>
      <c r="E517" s="17"/>
      <c r="F517" s="17"/>
      <c r="G517" s="17"/>
      <c r="H517" s="17"/>
    </row>
    <row r="518" spans="4:8">
      <c r="D518" s="17"/>
      <c r="E518" s="17"/>
      <c r="F518" s="17"/>
      <c r="G518" s="17"/>
      <c r="H518" s="17"/>
    </row>
    <row r="519" spans="4:8">
      <c r="D519" s="17"/>
      <c r="E519" s="17"/>
      <c r="F519" s="17"/>
      <c r="G519" s="17"/>
      <c r="H519" s="17"/>
    </row>
    <row r="520" spans="4:8">
      <c r="D520" s="17"/>
      <c r="E520" s="17"/>
      <c r="F520" s="17"/>
      <c r="G520" s="17"/>
      <c r="H520" s="17"/>
    </row>
    <row r="521" spans="4:8">
      <c r="D521" s="17"/>
      <c r="E521" s="17"/>
      <c r="F521" s="17"/>
      <c r="G521" s="17"/>
      <c r="H521" s="17"/>
    </row>
    <row r="522" spans="4:8">
      <c r="D522" s="17"/>
      <c r="E522" s="17"/>
      <c r="F522" s="17"/>
      <c r="G522" s="17"/>
      <c r="H522" s="17"/>
    </row>
    <row r="523" spans="4:8">
      <c r="D523" s="17"/>
      <c r="E523" s="17"/>
      <c r="F523" s="17"/>
      <c r="G523" s="17"/>
      <c r="H523" s="17"/>
    </row>
    <row r="524" spans="4:8">
      <c r="D524" s="17"/>
      <c r="E524" s="17"/>
      <c r="F524" s="17"/>
      <c r="G524" s="17"/>
      <c r="H524" s="17"/>
    </row>
    <row r="525" spans="4:8">
      <c r="D525" s="17"/>
      <c r="E525" s="17"/>
      <c r="F525" s="17"/>
      <c r="G525" s="17"/>
      <c r="H525" s="17"/>
    </row>
    <row r="526" spans="4:8">
      <c r="D526" s="17"/>
      <c r="E526" s="17"/>
      <c r="F526" s="17"/>
      <c r="G526" s="17"/>
      <c r="H526" s="17"/>
    </row>
    <row r="527" spans="4:8">
      <c r="D527" s="17"/>
      <c r="E527" s="17"/>
      <c r="F527" s="17"/>
      <c r="G527" s="17"/>
      <c r="H527" s="17"/>
    </row>
    <row r="528" spans="4:8">
      <c r="D528" s="17"/>
      <c r="E528" s="17"/>
      <c r="F528" s="17"/>
      <c r="G528" s="17"/>
      <c r="H528" s="17"/>
    </row>
    <row r="529" spans="4:8">
      <c r="D529" s="17"/>
      <c r="E529" s="17"/>
      <c r="F529" s="17"/>
      <c r="G529" s="17"/>
      <c r="H529" s="17"/>
    </row>
    <row r="530" spans="4:8">
      <c r="D530" s="17"/>
      <c r="E530" s="17"/>
      <c r="F530" s="17"/>
      <c r="G530" s="17"/>
      <c r="H530" s="17"/>
    </row>
    <row r="531" spans="4:8">
      <c r="D531" s="17"/>
      <c r="E531" s="17"/>
      <c r="F531" s="17"/>
      <c r="G531" s="17"/>
      <c r="H531" s="17"/>
    </row>
    <row r="532" spans="4:8">
      <c r="D532" s="17"/>
      <c r="E532" s="17"/>
      <c r="F532" s="17"/>
      <c r="G532" s="17"/>
      <c r="H532" s="17"/>
    </row>
    <row r="533" spans="4:8">
      <c r="D533" s="17"/>
      <c r="E533" s="17"/>
      <c r="F533" s="17"/>
      <c r="G533" s="17"/>
      <c r="H533" s="17"/>
    </row>
    <row r="534" spans="4:8">
      <c r="D534" s="17"/>
      <c r="E534" s="17"/>
      <c r="F534" s="17"/>
      <c r="G534" s="17"/>
      <c r="H534" s="17"/>
    </row>
    <row r="535" spans="4:8">
      <c r="D535" s="17"/>
      <c r="E535" s="17"/>
      <c r="F535" s="17"/>
      <c r="G535" s="17"/>
      <c r="H535" s="17"/>
    </row>
    <row r="536" spans="4:8">
      <c r="D536" s="17"/>
      <c r="E536" s="17"/>
      <c r="F536" s="17"/>
      <c r="G536" s="17"/>
      <c r="H536" s="17"/>
    </row>
    <row r="537" spans="4:8">
      <c r="D537" s="17"/>
      <c r="E537" s="17"/>
      <c r="F537" s="17"/>
      <c r="G537" s="17"/>
      <c r="H537" s="17"/>
    </row>
    <row r="538" spans="4:8">
      <c r="D538" s="17"/>
      <c r="E538" s="17"/>
      <c r="F538" s="17"/>
      <c r="G538" s="17"/>
      <c r="H538" s="17"/>
    </row>
    <row r="539" spans="4:8">
      <c r="D539" s="17"/>
      <c r="E539" s="17"/>
      <c r="F539" s="17"/>
      <c r="G539" s="17"/>
      <c r="H539" s="17"/>
    </row>
    <row r="540" spans="4:8">
      <c r="D540" s="17"/>
      <c r="E540" s="17"/>
      <c r="F540" s="17"/>
      <c r="G540" s="17"/>
      <c r="H540" s="17"/>
    </row>
    <row r="541" spans="4:8">
      <c r="D541" s="17"/>
      <c r="E541" s="17"/>
      <c r="F541" s="17"/>
      <c r="G541" s="17"/>
      <c r="H541" s="17"/>
    </row>
    <row r="542" spans="4:8">
      <c r="D542" s="17"/>
      <c r="E542" s="17"/>
      <c r="F542" s="17"/>
      <c r="G542" s="17"/>
      <c r="H542" s="17"/>
    </row>
    <row r="543" spans="4:8">
      <c r="D543" s="17"/>
      <c r="E543" s="17"/>
      <c r="F543" s="17"/>
      <c r="G543" s="17"/>
      <c r="H543" s="17"/>
    </row>
    <row r="544" spans="4:8">
      <c r="D544" s="17"/>
      <c r="E544" s="17"/>
      <c r="F544" s="17"/>
      <c r="G544" s="17"/>
      <c r="H544" s="17"/>
    </row>
    <row r="545" spans="4:8">
      <c r="D545" s="17"/>
      <c r="E545" s="17"/>
      <c r="F545" s="17"/>
      <c r="G545" s="17"/>
      <c r="H545" s="17"/>
    </row>
    <row r="546" spans="4:8">
      <c r="D546" s="17"/>
      <c r="E546" s="17"/>
      <c r="F546" s="17"/>
      <c r="G546" s="17"/>
      <c r="H546" s="17"/>
    </row>
    <row r="547" spans="4:8">
      <c r="D547" s="17"/>
      <c r="E547" s="17"/>
      <c r="F547" s="17"/>
      <c r="G547" s="17"/>
      <c r="H547" s="17"/>
    </row>
    <row r="548" spans="4:8">
      <c r="D548" s="17"/>
      <c r="E548" s="17"/>
      <c r="F548" s="17"/>
      <c r="G548" s="17"/>
      <c r="H548" s="17"/>
    </row>
    <row r="549" spans="4:8">
      <c r="D549" s="17"/>
      <c r="E549" s="17"/>
      <c r="F549" s="17"/>
      <c r="G549" s="17"/>
      <c r="H549" s="17"/>
    </row>
    <row r="550" spans="4:8">
      <c r="D550" s="17"/>
      <c r="E550" s="17"/>
      <c r="F550" s="17"/>
      <c r="G550" s="17"/>
      <c r="H550" s="17"/>
    </row>
    <row r="551" spans="4:8">
      <c r="D551" s="17"/>
      <c r="E551" s="17"/>
      <c r="F551" s="17"/>
      <c r="G551" s="17"/>
      <c r="H551" s="17"/>
    </row>
    <row r="552" spans="4:8">
      <c r="D552" s="17"/>
      <c r="E552" s="17"/>
      <c r="F552" s="17"/>
      <c r="G552" s="17"/>
      <c r="H552" s="17"/>
    </row>
    <row r="553" spans="4:8">
      <c r="D553" s="17"/>
      <c r="E553" s="17"/>
      <c r="F553" s="17"/>
      <c r="G553" s="17"/>
      <c r="H553" s="17"/>
    </row>
    <row r="554" spans="4:8">
      <c r="D554" s="17"/>
      <c r="E554" s="17"/>
      <c r="F554" s="17"/>
      <c r="G554" s="17"/>
      <c r="H554" s="17"/>
    </row>
    <row r="555" spans="4:8">
      <c r="D555" s="17"/>
      <c r="E555" s="17"/>
      <c r="F555" s="17"/>
      <c r="G555" s="17"/>
      <c r="H555" s="17"/>
    </row>
    <row r="556" spans="4:8">
      <c r="D556" s="17"/>
      <c r="E556" s="17"/>
      <c r="F556" s="17"/>
      <c r="G556" s="17"/>
      <c r="H556" s="17"/>
    </row>
    <row r="557" spans="4:8">
      <c r="D557" s="17"/>
      <c r="E557" s="17"/>
      <c r="F557" s="17"/>
      <c r="G557" s="17"/>
      <c r="H557" s="17"/>
    </row>
    <row r="558" spans="4:8">
      <c r="D558" s="17"/>
      <c r="E558" s="17"/>
      <c r="F558" s="17"/>
      <c r="G558" s="17"/>
      <c r="H558" s="17"/>
    </row>
    <row r="559" spans="4:8">
      <c r="D559" s="17"/>
      <c r="E559" s="17"/>
      <c r="F559" s="17"/>
      <c r="G559" s="17"/>
      <c r="H559" s="17"/>
    </row>
    <row r="560" spans="4:8">
      <c r="D560" s="17"/>
      <c r="E560" s="17"/>
      <c r="F560" s="17"/>
      <c r="G560" s="17"/>
      <c r="H560" s="17"/>
    </row>
    <row r="561" spans="4:8">
      <c r="D561" s="17"/>
      <c r="E561" s="17"/>
      <c r="F561" s="17"/>
      <c r="G561" s="17"/>
      <c r="H561" s="17"/>
    </row>
    <row r="562" spans="4:8">
      <c r="D562" s="17"/>
      <c r="E562" s="17"/>
      <c r="F562" s="17"/>
      <c r="G562" s="17"/>
      <c r="H562" s="17"/>
    </row>
    <row r="563" spans="4:8">
      <c r="D563" s="17"/>
      <c r="E563" s="17"/>
      <c r="F563" s="17"/>
      <c r="G563" s="17"/>
      <c r="H563" s="17"/>
    </row>
    <row r="564" spans="4:8">
      <c r="D564" s="17"/>
      <c r="E564" s="17"/>
      <c r="F564" s="17"/>
      <c r="G564" s="17"/>
      <c r="H564" s="17"/>
    </row>
    <row r="565" spans="4:8">
      <c r="D565" s="17"/>
      <c r="E565" s="17"/>
      <c r="F565" s="17"/>
      <c r="G565" s="17"/>
      <c r="H565" s="17"/>
    </row>
    <row r="566" spans="4:8">
      <c r="D566" s="17"/>
      <c r="E566" s="17"/>
      <c r="F566" s="17"/>
      <c r="G566" s="17"/>
      <c r="H566" s="17"/>
    </row>
    <row r="567" spans="4:8">
      <c r="D567" s="17"/>
      <c r="E567" s="17"/>
      <c r="F567" s="17"/>
      <c r="G567" s="17"/>
      <c r="H567" s="17"/>
    </row>
    <row r="568" spans="4:8">
      <c r="D568" s="17"/>
      <c r="E568" s="17"/>
      <c r="F568" s="17"/>
      <c r="G568" s="17"/>
      <c r="H568" s="17"/>
    </row>
    <row r="569" spans="4:8">
      <c r="D569" s="17"/>
      <c r="E569" s="17"/>
      <c r="F569" s="17"/>
      <c r="G569" s="17"/>
      <c r="H569" s="17"/>
    </row>
    <row r="570" spans="4:8">
      <c r="D570" s="17"/>
      <c r="E570" s="17"/>
      <c r="F570" s="17"/>
      <c r="G570" s="17"/>
      <c r="H570" s="17"/>
    </row>
    <row r="571" spans="4:8">
      <c r="D571" s="17"/>
      <c r="E571" s="17"/>
      <c r="F571" s="17"/>
      <c r="G571" s="17"/>
      <c r="H571" s="17"/>
    </row>
    <row r="572" spans="4:8">
      <c r="D572" s="17"/>
      <c r="E572" s="17"/>
      <c r="F572" s="17"/>
      <c r="G572" s="17"/>
      <c r="H572" s="17"/>
    </row>
    <row r="573" spans="4:8">
      <c r="D573" s="17"/>
      <c r="E573" s="17"/>
      <c r="F573" s="17"/>
      <c r="G573" s="17"/>
      <c r="H573" s="17"/>
    </row>
    <row r="574" spans="4:8">
      <c r="D574" s="17"/>
      <c r="E574" s="17"/>
      <c r="F574" s="17"/>
      <c r="G574" s="17"/>
      <c r="H574" s="17"/>
    </row>
    <row r="575" spans="4:8">
      <c r="D575" s="17"/>
      <c r="E575" s="17"/>
      <c r="F575" s="17"/>
      <c r="G575" s="17"/>
      <c r="H575" s="17"/>
    </row>
    <row r="576" spans="4:8">
      <c r="D576" s="17"/>
      <c r="E576" s="17"/>
      <c r="F576" s="17"/>
      <c r="G576" s="17"/>
      <c r="H576" s="17"/>
    </row>
    <row r="577" spans="4:8">
      <c r="D577" s="17"/>
      <c r="E577" s="17"/>
      <c r="F577" s="17"/>
      <c r="G577" s="17"/>
      <c r="H577" s="17"/>
    </row>
    <row r="578" spans="4:8">
      <c r="D578" s="17"/>
      <c r="E578" s="17"/>
      <c r="F578" s="17"/>
      <c r="G578" s="17"/>
      <c r="H578" s="17"/>
    </row>
    <row r="579" spans="4:8">
      <c r="D579" s="17"/>
      <c r="E579" s="17"/>
      <c r="F579" s="17"/>
      <c r="G579" s="17"/>
      <c r="H579" s="17"/>
    </row>
    <row r="580" spans="4:8">
      <c r="D580" s="17"/>
      <c r="E580" s="17"/>
      <c r="F580" s="17"/>
      <c r="G580" s="17"/>
      <c r="H580" s="17"/>
    </row>
    <row r="581" spans="4:8">
      <c r="D581" s="17"/>
      <c r="E581" s="17"/>
      <c r="F581" s="17"/>
      <c r="G581" s="17"/>
      <c r="H581" s="17"/>
    </row>
    <row r="582" spans="4:8">
      <c r="D582" s="17"/>
      <c r="E582" s="17"/>
      <c r="F582" s="17"/>
      <c r="G582" s="17"/>
      <c r="H582" s="17"/>
    </row>
    <row r="583" spans="4:8">
      <c r="D583" s="17"/>
      <c r="E583" s="17"/>
      <c r="F583" s="17"/>
      <c r="G583" s="17"/>
      <c r="H583" s="17"/>
    </row>
    <row r="584" spans="4:8">
      <c r="D584" s="17"/>
      <c r="E584" s="17"/>
      <c r="F584" s="17"/>
      <c r="G584" s="17"/>
      <c r="H584" s="17"/>
    </row>
    <row r="585" spans="4:8">
      <c r="D585" s="17"/>
      <c r="E585" s="17"/>
      <c r="F585" s="17"/>
      <c r="G585" s="17"/>
      <c r="H585" s="17"/>
    </row>
    <row r="586" spans="4:8">
      <c r="D586" s="17"/>
      <c r="E586" s="17"/>
      <c r="F586" s="17"/>
      <c r="G586" s="17"/>
      <c r="H586" s="17"/>
    </row>
    <row r="587" spans="4:8">
      <c r="D587" s="17"/>
      <c r="E587" s="17"/>
      <c r="F587" s="17"/>
      <c r="G587" s="17"/>
      <c r="H587" s="17"/>
    </row>
    <row r="588" spans="4:8">
      <c r="D588" s="17"/>
      <c r="E588" s="17"/>
      <c r="F588" s="17"/>
      <c r="G588" s="17"/>
      <c r="H588" s="17"/>
    </row>
    <row r="589" spans="4:8">
      <c r="D589" s="17"/>
      <c r="E589" s="17"/>
      <c r="F589" s="17"/>
      <c r="G589" s="17"/>
      <c r="H589" s="17"/>
    </row>
    <row r="590" spans="4:8">
      <c r="D590" s="17"/>
      <c r="E590" s="17"/>
      <c r="F590" s="17"/>
      <c r="G590" s="17"/>
      <c r="H590" s="17"/>
    </row>
    <row r="591" spans="4:8">
      <c r="D591" s="17"/>
      <c r="E591" s="17"/>
      <c r="F591" s="17"/>
      <c r="G591" s="17"/>
      <c r="H591" s="17"/>
    </row>
    <row r="592" spans="4:8">
      <c r="D592" s="17"/>
      <c r="E592" s="17"/>
      <c r="F592" s="17"/>
      <c r="G592" s="17"/>
      <c r="H592" s="17"/>
    </row>
    <row r="593" spans="4:8">
      <c r="D593" s="17"/>
      <c r="E593" s="17"/>
      <c r="F593" s="17"/>
      <c r="G593" s="17"/>
      <c r="H593" s="17"/>
    </row>
    <row r="594" spans="4:8">
      <c r="D594" s="17"/>
      <c r="E594" s="17"/>
      <c r="F594" s="17"/>
      <c r="G594" s="17"/>
      <c r="H594" s="17"/>
    </row>
    <row r="595" spans="4:8">
      <c r="D595" s="17"/>
      <c r="E595" s="17"/>
      <c r="F595" s="17"/>
      <c r="G595" s="17"/>
      <c r="H595" s="17"/>
    </row>
    <row r="596" spans="4:8">
      <c r="D596" s="17"/>
      <c r="E596" s="17"/>
      <c r="F596" s="17"/>
      <c r="G596" s="17"/>
      <c r="H596" s="17"/>
    </row>
    <row r="597" spans="4:8">
      <c r="D597" s="17"/>
      <c r="E597" s="17"/>
      <c r="F597" s="17"/>
      <c r="G597" s="17"/>
      <c r="H597" s="17"/>
    </row>
    <row r="598" spans="4:8">
      <c r="D598" s="17"/>
      <c r="E598" s="17"/>
      <c r="F598" s="17"/>
      <c r="G598" s="17"/>
      <c r="H598" s="17"/>
    </row>
    <row r="599" spans="4:8">
      <c r="D599" s="17"/>
      <c r="E599" s="17"/>
      <c r="F599" s="17"/>
      <c r="G599" s="17"/>
      <c r="H599" s="17"/>
    </row>
    <row r="600" spans="4:8">
      <c r="D600" s="17"/>
      <c r="E600" s="17"/>
      <c r="F600" s="17"/>
      <c r="G600" s="17"/>
      <c r="H600" s="17"/>
    </row>
    <row r="601" spans="4:8">
      <c r="D601" s="17"/>
      <c r="E601" s="17"/>
      <c r="F601" s="17"/>
      <c r="G601" s="17"/>
      <c r="H601" s="17"/>
    </row>
    <row r="602" spans="4:8">
      <c r="E602" s="53"/>
      <c r="G602" s="53"/>
    </row>
    <row r="603" spans="4:8">
      <c r="E603" s="53"/>
      <c r="G603" s="53"/>
    </row>
    <row r="604" spans="4:8">
      <c r="E604" s="53"/>
      <c r="G604" s="53"/>
    </row>
    <row r="605" spans="4:8">
      <c r="E605" s="53"/>
      <c r="G605" s="53"/>
    </row>
    <row r="606" spans="4:8">
      <c r="E606" s="53"/>
      <c r="G606" s="53"/>
    </row>
    <row r="607" spans="4:8">
      <c r="E607" s="53"/>
      <c r="G607" s="53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I39"/>
  <sheetViews>
    <sheetView rightToLeft="1" topLeftCell="A10" workbookViewId="0">
      <selection activeCell="F17" sqref="F17"/>
    </sheetView>
  </sheetViews>
  <sheetFormatPr defaultColWidth="9.140625" defaultRowHeight="18"/>
  <cols>
    <col min="1" max="1" width="6.28515625" style="14" customWidth="1"/>
    <col min="2" max="2" width="47.28515625" style="13" customWidth="1"/>
    <col min="3" max="3" width="21.42578125" style="14" bestFit="1" customWidth="1"/>
    <col min="4" max="4" width="10.7109375" style="14" customWidth="1"/>
    <col min="5" max="5" width="9.5703125" style="17" customWidth="1"/>
    <col min="6" max="6" width="6.140625" style="17" customWidth="1"/>
    <col min="7" max="8" width="5.7109375" style="17" customWidth="1"/>
    <col min="9" max="9" width="6.85546875" style="17" customWidth="1"/>
    <col min="10" max="10" width="6.42578125" style="14" customWidth="1"/>
    <col min="11" max="11" width="6.7109375" style="14" customWidth="1"/>
    <col min="12" max="12" width="7.28515625" style="14" customWidth="1"/>
    <col min="13" max="24" width="5.7109375" style="14" customWidth="1"/>
    <col min="25" max="16384" width="9.140625" style="14"/>
  </cols>
  <sheetData>
    <row r="1" spans="2:9">
      <c r="B1" s="2" t="s">
        <v>0</v>
      </c>
      <c r="C1" t="s">
        <v>195</v>
      </c>
    </row>
    <row r="2" spans="2:9">
      <c r="B2" s="2" t="s">
        <v>1</v>
      </c>
    </row>
    <row r="3" spans="2:9">
      <c r="B3" s="2" t="s">
        <v>2</v>
      </c>
      <c r="C3" t="s">
        <v>196</v>
      </c>
    </row>
    <row r="4" spans="2:9">
      <c r="B4" s="2" t="s">
        <v>3</v>
      </c>
    </row>
    <row r="5" spans="2:9">
      <c r="B5" s="2"/>
    </row>
    <row r="7" spans="2:9" ht="26.25" customHeight="1">
      <c r="B7" s="111" t="s">
        <v>167</v>
      </c>
      <c r="C7" s="112"/>
      <c r="D7" s="112"/>
    </row>
    <row r="8" spans="2:9" s="17" customFormat="1" ht="47.25">
      <c r="B8" s="48" t="s">
        <v>94</v>
      </c>
      <c r="C8" s="54" t="s">
        <v>168</v>
      </c>
      <c r="D8" s="55" t="s">
        <v>169</v>
      </c>
    </row>
    <row r="9" spans="2:9" s="17" customFormat="1">
      <c r="B9" s="18"/>
      <c r="C9" s="29" t="s">
        <v>183</v>
      </c>
      <c r="D9" s="43" t="s">
        <v>72</v>
      </c>
    </row>
    <row r="10" spans="2:9" s="21" customFormat="1" ht="18" customHeight="1">
      <c r="B10" s="20"/>
      <c r="C10" s="6" t="s">
        <v>8</v>
      </c>
      <c r="D10" s="32" t="s">
        <v>9</v>
      </c>
      <c r="E10" s="17"/>
      <c r="F10" s="17"/>
      <c r="G10" s="17"/>
      <c r="H10" s="17"/>
      <c r="I10" s="17"/>
    </row>
    <row r="11" spans="2:9" s="21" customFormat="1" ht="18" customHeight="1">
      <c r="B11" s="22" t="s">
        <v>170</v>
      </c>
      <c r="C11" s="73">
        <f>C12+C29</f>
        <v>413659.57216427004</v>
      </c>
      <c r="D11" s="32"/>
      <c r="E11" s="17"/>
      <c r="F11" s="17"/>
      <c r="G11" s="17"/>
      <c r="H11" s="17"/>
      <c r="I11" s="17"/>
    </row>
    <row r="12" spans="2:9">
      <c r="B12" s="77" t="s">
        <v>203</v>
      </c>
      <c r="C12" s="81">
        <f>SUM(C13:C28)</f>
        <v>298850.60762000002</v>
      </c>
      <c r="E12" s="14"/>
      <c r="F12" s="14"/>
      <c r="G12" s="14"/>
      <c r="H12" s="14"/>
      <c r="I12" s="14"/>
    </row>
    <row r="13" spans="2:9">
      <c r="B13" s="82" t="s">
        <v>3752</v>
      </c>
      <c r="C13" s="85">
        <v>4545.3609629999992</v>
      </c>
      <c r="D13" s="83">
        <v>45959</v>
      </c>
      <c r="E13" s="14"/>
      <c r="F13" s="14"/>
      <c r="G13" s="14"/>
      <c r="H13" s="14"/>
      <c r="I13" s="14"/>
    </row>
    <row r="14" spans="2:9">
      <c r="B14" s="82" t="s">
        <v>3753</v>
      </c>
      <c r="C14" s="85">
        <v>4538.1120000000001</v>
      </c>
      <c r="D14" s="83">
        <v>44961</v>
      </c>
      <c r="E14" s="14"/>
      <c r="F14" s="14"/>
      <c r="G14" s="14"/>
      <c r="H14" s="14"/>
      <c r="I14" s="14"/>
    </row>
    <row r="15" spans="2:9">
      <c r="B15" s="82" t="s">
        <v>3754</v>
      </c>
      <c r="C15" s="85">
        <v>2025.9041879999997</v>
      </c>
      <c r="D15" s="83">
        <v>45347</v>
      </c>
      <c r="E15" s="14"/>
      <c r="F15" s="14"/>
      <c r="G15" s="14"/>
      <c r="H15" s="14"/>
      <c r="I15" s="14"/>
    </row>
    <row r="16" spans="2:9">
      <c r="B16" s="82" t="s">
        <v>3755</v>
      </c>
      <c r="C16" s="85">
        <v>12829.037</v>
      </c>
      <c r="D16" s="83">
        <v>45219</v>
      </c>
      <c r="E16" s="14"/>
      <c r="F16" s="14"/>
      <c r="G16" s="14"/>
      <c r="H16" s="14"/>
      <c r="I16" s="14"/>
    </row>
    <row r="17" spans="2:9">
      <c r="B17" s="82" t="s">
        <v>3756</v>
      </c>
      <c r="C17" s="85">
        <v>22877.947</v>
      </c>
      <c r="D17" s="83">
        <v>46462</v>
      </c>
      <c r="E17" s="14"/>
      <c r="F17" s="14"/>
      <c r="G17" s="14"/>
      <c r="H17" s="14"/>
      <c r="I17" s="14"/>
    </row>
    <row r="18" spans="2:9">
      <c r="B18" s="82" t="s">
        <v>3757</v>
      </c>
      <c r="C18" s="85">
        <v>3432.6410000000001</v>
      </c>
      <c r="D18" s="83">
        <v>46462</v>
      </c>
      <c r="E18" s="14"/>
      <c r="F18" s="14"/>
      <c r="G18" s="14"/>
      <c r="H18" s="14"/>
      <c r="I18" s="14"/>
    </row>
    <row r="19" spans="2:9">
      <c r="B19" s="82" t="s">
        <v>3758</v>
      </c>
      <c r="C19" s="85">
        <v>13559.036469000001</v>
      </c>
      <c r="D19" s="83">
        <v>46197</v>
      </c>
      <c r="E19" s="14"/>
      <c r="F19" s="14"/>
      <c r="G19" s="14"/>
      <c r="H19" s="14"/>
      <c r="I19" s="14"/>
    </row>
    <row r="20" spans="2:9">
      <c r="B20" s="82" t="s">
        <v>3759</v>
      </c>
      <c r="C20" s="85">
        <v>30462.077000000001</v>
      </c>
      <c r="D20" s="83">
        <v>46196</v>
      </c>
      <c r="E20" s="14"/>
      <c r="F20" s="14"/>
      <c r="G20" s="14"/>
      <c r="H20" s="14"/>
      <c r="I20" s="14"/>
    </row>
    <row r="21" spans="2:9">
      <c r="B21" s="82" t="s">
        <v>3760</v>
      </c>
      <c r="C21" s="85">
        <v>16948.8</v>
      </c>
      <c r="D21" s="83">
        <v>47150</v>
      </c>
      <c r="E21" s="14"/>
      <c r="F21" s="14"/>
      <c r="G21" s="14"/>
      <c r="H21" s="14"/>
      <c r="I21" s="14"/>
    </row>
    <row r="22" spans="2:9">
      <c r="B22" s="82" t="s">
        <v>3761</v>
      </c>
      <c r="C22" s="85">
        <v>11299.2</v>
      </c>
      <c r="D22" s="83">
        <v>46386</v>
      </c>
      <c r="E22" s="14"/>
      <c r="F22" s="14"/>
      <c r="G22" s="14"/>
      <c r="H22" s="14"/>
      <c r="I22" s="14"/>
    </row>
    <row r="23" spans="2:9">
      <c r="B23" t="s">
        <v>3776</v>
      </c>
      <c r="C23" s="85">
        <v>23448.936000000002</v>
      </c>
      <c r="D23" s="83">
        <v>46760</v>
      </c>
      <c r="E23" s="14"/>
      <c r="F23" s="14"/>
      <c r="G23" s="14"/>
      <c r="H23" s="14"/>
      <c r="I23" s="14"/>
    </row>
    <row r="24" spans="2:9">
      <c r="B24" s="82" t="s">
        <v>3762</v>
      </c>
      <c r="C24" s="85">
        <v>35350.79</v>
      </c>
      <c r="D24" s="83">
        <v>46204</v>
      </c>
      <c r="E24" s="14"/>
      <c r="F24" s="14"/>
      <c r="G24" s="14"/>
      <c r="H24" s="14"/>
      <c r="I24" s="14"/>
    </row>
    <row r="25" spans="2:9">
      <c r="B25" s="82" t="s">
        <v>3763</v>
      </c>
      <c r="C25" s="85">
        <v>31866.667000000001</v>
      </c>
      <c r="D25" s="83">
        <v>46182</v>
      </c>
      <c r="E25" s="14"/>
      <c r="F25" s="14"/>
      <c r="G25" s="14"/>
      <c r="H25" s="14"/>
      <c r="I25" s="14"/>
    </row>
    <row r="26" spans="2:9">
      <c r="B26" s="82" t="s">
        <v>3764</v>
      </c>
      <c r="C26" s="85">
        <v>36087.26</v>
      </c>
      <c r="D26" s="83">
        <v>46202</v>
      </c>
      <c r="E26" s="14"/>
      <c r="F26" s="14"/>
      <c r="G26" s="14"/>
      <c r="H26" s="14"/>
      <c r="I26" s="14"/>
    </row>
    <row r="27" spans="2:9">
      <c r="B27" t="s">
        <v>3765</v>
      </c>
      <c r="C27" s="85">
        <v>33759.959000000003</v>
      </c>
      <c r="D27" s="83">
        <v>46213</v>
      </c>
      <c r="E27" s="14"/>
      <c r="F27" s="14"/>
      <c r="G27" s="14"/>
      <c r="H27" s="14"/>
      <c r="I27" s="14"/>
    </row>
    <row r="28" spans="2:9">
      <c r="B28" t="s">
        <v>3766</v>
      </c>
      <c r="C28" s="85">
        <v>15818.88</v>
      </c>
      <c r="D28" s="83">
        <v>46284</v>
      </c>
      <c r="E28" s="14"/>
      <c r="F28" s="14"/>
      <c r="G28" s="14"/>
      <c r="H28" s="14"/>
      <c r="I28" s="14"/>
    </row>
    <row r="29" spans="2:9">
      <c r="B29" s="77" t="s">
        <v>254</v>
      </c>
      <c r="C29" s="81">
        <f>SUM(C30:C45)</f>
        <v>114808.96454427001</v>
      </c>
      <c r="D29" s="84"/>
      <c r="E29" s="14"/>
      <c r="F29" s="14"/>
      <c r="G29" s="14"/>
      <c r="H29" s="14"/>
      <c r="I29" s="14"/>
    </row>
    <row r="30" spans="2:9">
      <c r="B30" s="82" t="s">
        <v>3767</v>
      </c>
      <c r="C30" s="85">
        <v>2057.0405460000002</v>
      </c>
      <c r="D30" s="83">
        <v>45503</v>
      </c>
      <c r="E30" s="14"/>
      <c r="F30" s="14"/>
      <c r="G30" s="14"/>
      <c r="H30" s="14"/>
      <c r="I30" s="14"/>
    </row>
    <row r="31" spans="2:9">
      <c r="B31" s="82" t="s">
        <v>3768</v>
      </c>
      <c r="C31" s="85">
        <v>8121.3</v>
      </c>
      <c r="D31" s="83">
        <v>46126</v>
      </c>
      <c r="E31" s="14"/>
      <c r="F31" s="14"/>
      <c r="G31" s="14"/>
      <c r="H31" s="14"/>
      <c r="I31" s="14"/>
    </row>
    <row r="32" spans="2:9">
      <c r="B32" s="82" t="s">
        <v>3769</v>
      </c>
      <c r="C32" s="85">
        <v>9469.5311369999981</v>
      </c>
      <c r="D32" s="83">
        <v>46248</v>
      </c>
      <c r="E32" s="14"/>
      <c r="F32" s="14"/>
      <c r="G32" s="14"/>
      <c r="H32" s="14"/>
      <c r="I32" s="14"/>
    </row>
    <row r="33" spans="2:9">
      <c r="B33" s="82" t="s">
        <v>3770</v>
      </c>
      <c r="C33" s="85">
        <v>16726.329345000002</v>
      </c>
      <c r="D33" s="83">
        <v>46347</v>
      </c>
      <c r="E33" s="14"/>
      <c r="F33" s="14"/>
      <c r="G33" s="14"/>
      <c r="H33" s="14"/>
      <c r="I33" s="14"/>
    </row>
    <row r="34" spans="2:9">
      <c r="B34" s="82" t="s">
        <v>3771</v>
      </c>
      <c r="C34" s="85">
        <v>7062.0035310000003</v>
      </c>
      <c r="D34" s="83">
        <v>46414</v>
      </c>
      <c r="E34" s="14"/>
      <c r="F34" s="14"/>
      <c r="G34" s="14"/>
      <c r="H34" s="14"/>
      <c r="I34" s="14"/>
    </row>
    <row r="35" spans="2:9">
      <c r="B35" s="82" t="s">
        <v>3772</v>
      </c>
      <c r="C35" s="85">
        <v>17728.691864070006</v>
      </c>
      <c r="D35" s="83">
        <v>45748</v>
      </c>
      <c r="E35" s="14"/>
      <c r="F35" s="14"/>
      <c r="G35" s="14"/>
      <c r="H35" s="14"/>
      <c r="I35" s="14"/>
    </row>
    <row r="36" spans="2:9">
      <c r="B36" s="82" t="s">
        <v>3773</v>
      </c>
      <c r="C36" s="85">
        <v>7591.65</v>
      </c>
      <c r="D36" s="83">
        <v>47269</v>
      </c>
      <c r="E36" s="14"/>
      <c r="F36" s="14"/>
      <c r="G36" s="14"/>
      <c r="H36" s="14"/>
      <c r="I36" s="14"/>
    </row>
    <row r="37" spans="2:9">
      <c r="B37" s="82" t="s">
        <v>3774</v>
      </c>
      <c r="C37" s="85">
        <v>8273.6277563999993</v>
      </c>
      <c r="D37" s="83">
        <v>45261</v>
      </c>
      <c r="E37" s="14"/>
      <c r="F37" s="14"/>
      <c r="G37" s="14"/>
      <c r="H37" s="14"/>
      <c r="I37" s="14"/>
    </row>
    <row r="38" spans="2:9">
      <c r="B38" t="s">
        <v>3775</v>
      </c>
      <c r="C38" s="85">
        <v>22250.568160799998</v>
      </c>
      <c r="D38" s="83">
        <v>45844</v>
      </c>
    </row>
    <row r="39" spans="2:9">
      <c r="B39" t="s">
        <v>3777</v>
      </c>
      <c r="C39" s="85">
        <v>15528.222204000005</v>
      </c>
      <c r="D39" s="83">
        <v>45977</v>
      </c>
    </row>
  </sheetData>
  <mergeCells count="1">
    <mergeCell ref="B7:D7"/>
  </mergeCells>
  <dataValidations count="1">
    <dataValidation allowBlank="1" showInputMessage="1" showErrorMessage="1" sqref="B24:B27 E1:XFD1048576 A12:A39 B29:B37 B12:B22 A1:D11 A40:D1048576 C12:D39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4" customWidth="1"/>
    <col min="2" max="2" width="48.28515625" style="13" bestFit="1" customWidth="1"/>
    <col min="3" max="4" width="10.7109375" style="13" customWidth="1"/>
    <col min="5" max="11" width="10.7109375" style="14" customWidth="1"/>
    <col min="12" max="12" width="14.7109375" style="14" customWidth="1"/>
    <col min="13" max="13" width="12.7109375" style="14" customWidth="1"/>
    <col min="14" max="16" width="10.7109375" style="14" customWidth="1"/>
    <col min="17" max="17" width="7.5703125" style="14" customWidth="1"/>
    <col min="18" max="18" width="6.7109375" style="14" customWidth="1"/>
    <col min="19" max="19" width="7.7109375" style="14" customWidth="1"/>
    <col min="20" max="20" width="7.140625" style="14" customWidth="1"/>
    <col min="21" max="21" width="6" style="14" customWidth="1"/>
    <col min="22" max="22" width="7.85546875" style="14" customWidth="1"/>
    <col min="23" max="23" width="8.140625" style="14" customWidth="1"/>
    <col min="24" max="24" width="6.28515625" style="14" customWidth="1"/>
    <col min="25" max="25" width="8" style="14" customWidth="1"/>
    <col min="26" max="26" width="8.7109375" style="14" customWidth="1"/>
    <col min="27" max="27" width="10" style="14" customWidth="1"/>
    <col min="28" max="28" width="9.5703125" style="14" customWidth="1"/>
    <col min="29" max="29" width="6.140625" style="14" customWidth="1"/>
    <col min="30" max="31" width="5.7109375" style="14" customWidth="1"/>
    <col min="32" max="32" width="6.85546875" style="14" customWidth="1"/>
    <col min="33" max="33" width="6.42578125" style="14" customWidth="1"/>
    <col min="34" max="34" width="6.7109375" style="14" customWidth="1"/>
    <col min="35" max="35" width="7.28515625" style="14" customWidth="1"/>
    <col min="36" max="47" width="5.7109375" style="14" customWidth="1"/>
    <col min="48" max="16384" width="9.140625" style="14"/>
  </cols>
  <sheetData>
    <row r="1" spans="2:18">
      <c r="B1" s="2" t="s">
        <v>0</v>
      </c>
      <c r="C1" t="s">
        <v>195</v>
      </c>
    </row>
    <row r="2" spans="2:18">
      <c r="B2" s="2" t="s">
        <v>1</v>
      </c>
    </row>
    <row r="3" spans="2:18">
      <c r="B3" s="2" t="s">
        <v>2</v>
      </c>
      <c r="C3" t="s">
        <v>196</v>
      </c>
    </row>
    <row r="4" spans="2:18">
      <c r="B4" s="2" t="s">
        <v>3</v>
      </c>
    </row>
    <row r="5" spans="2:18">
      <c r="B5" s="2"/>
    </row>
    <row r="7" spans="2:18" ht="26.25" customHeight="1">
      <c r="B7" s="111" t="s">
        <v>171</v>
      </c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3"/>
    </row>
    <row r="8" spans="2:18" s="17" customFormat="1" ht="63">
      <c r="B8" s="4" t="s">
        <v>94</v>
      </c>
      <c r="C8" s="26" t="s">
        <v>47</v>
      </c>
      <c r="D8" s="26" t="s">
        <v>82</v>
      </c>
      <c r="E8" s="26" t="s">
        <v>49</v>
      </c>
      <c r="F8" s="26" t="s">
        <v>50</v>
      </c>
      <c r="G8" s="26" t="s">
        <v>69</v>
      </c>
      <c r="H8" s="26" t="s">
        <v>70</v>
      </c>
      <c r="I8" s="26" t="s">
        <v>51</v>
      </c>
      <c r="J8" s="26" t="s">
        <v>52</v>
      </c>
      <c r="K8" s="26" t="s">
        <v>172</v>
      </c>
      <c r="L8" s="26" t="s">
        <v>188</v>
      </c>
      <c r="M8" s="26" t="s">
        <v>173</v>
      </c>
      <c r="N8" s="26" t="s">
        <v>71</v>
      </c>
      <c r="O8" s="26" t="s">
        <v>55</v>
      </c>
      <c r="P8" s="34" t="s">
        <v>181</v>
      </c>
      <c r="R8" s="14"/>
    </row>
    <row r="9" spans="2:18" s="17" customFormat="1" ht="17.25" customHeight="1">
      <c r="B9" s="18"/>
      <c r="C9" s="29"/>
      <c r="D9" s="29"/>
      <c r="E9" s="29"/>
      <c r="F9" s="29"/>
      <c r="G9" s="29" t="s">
        <v>72</v>
      </c>
      <c r="H9" s="29" t="s">
        <v>73</v>
      </c>
      <c r="I9" s="29"/>
      <c r="J9" s="29" t="s">
        <v>7</v>
      </c>
      <c r="K9" s="29" t="s">
        <v>7</v>
      </c>
      <c r="L9" s="29" t="s">
        <v>182</v>
      </c>
      <c r="M9" s="29" t="s">
        <v>6</v>
      </c>
      <c r="N9" s="29" t="s">
        <v>7</v>
      </c>
      <c r="O9" s="29" t="s">
        <v>7</v>
      </c>
      <c r="P9" s="30" t="s">
        <v>7</v>
      </c>
    </row>
    <row r="10" spans="2:18" s="21" customFormat="1" ht="18" customHeight="1">
      <c r="B10" s="20"/>
      <c r="C10" s="6" t="s">
        <v>8</v>
      </c>
      <c r="D10" s="6" t="s">
        <v>9</v>
      </c>
      <c r="E10" s="6" t="s">
        <v>57</v>
      </c>
      <c r="F10" s="6" t="s">
        <v>58</v>
      </c>
      <c r="G10" s="6" t="s">
        <v>59</v>
      </c>
      <c r="H10" s="6" t="s">
        <v>60</v>
      </c>
      <c r="I10" s="32" t="s">
        <v>61</v>
      </c>
      <c r="J10" s="32" t="s">
        <v>62</v>
      </c>
      <c r="K10" s="6" t="s">
        <v>63</v>
      </c>
      <c r="L10" s="6" t="s">
        <v>64</v>
      </c>
      <c r="M10" s="6" t="s">
        <v>74</v>
      </c>
      <c r="N10" s="6" t="s">
        <v>75</v>
      </c>
      <c r="O10" s="32" t="s">
        <v>76</v>
      </c>
      <c r="P10" s="32" t="s">
        <v>77</v>
      </c>
      <c r="Q10" s="33"/>
    </row>
    <row r="11" spans="2:18" s="21" customFormat="1" ht="18" customHeight="1">
      <c r="B11" s="22" t="s">
        <v>174</v>
      </c>
      <c r="C11" s="6"/>
      <c r="D11" s="6"/>
      <c r="E11" s="6"/>
      <c r="F11" s="6"/>
      <c r="G11" s="6"/>
      <c r="H11" s="6"/>
      <c r="I11" s="6"/>
      <c r="J11" s="6"/>
      <c r="K11" s="6"/>
      <c r="L11" s="73">
        <v>0</v>
      </c>
      <c r="M11" s="73">
        <v>0</v>
      </c>
      <c r="N11" s="6"/>
      <c r="O11" s="74">
        <v>0</v>
      </c>
      <c r="P11" s="74">
        <v>0</v>
      </c>
      <c r="Q11" s="33"/>
    </row>
    <row r="12" spans="2:18">
      <c r="B12" s="77" t="s">
        <v>203</v>
      </c>
      <c r="D12" s="14"/>
      <c r="H12" s="79">
        <v>0</v>
      </c>
      <c r="L12" s="79">
        <v>0</v>
      </c>
      <c r="M12" s="79">
        <v>0</v>
      </c>
      <c r="O12" s="78">
        <v>0</v>
      </c>
      <c r="P12" s="78">
        <v>0</v>
      </c>
    </row>
    <row r="13" spans="2:18">
      <c r="B13" s="77" t="s">
        <v>387</v>
      </c>
      <c r="D13" s="14"/>
      <c r="H13" s="79">
        <v>0</v>
      </c>
      <c r="L13" s="79">
        <v>0</v>
      </c>
      <c r="M13" s="79">
        <v>0</v>
      </c>
      <c r="O13" s="78">
        <v>0</v>
      </c>
      <c r="P13" s="78">
        <v>0</v>
      </c>
    </row>
    <row r="14" spans="2:18">
      <c r="B14" t="s">
        <v>249</v>
      </c>
      <c r="C14" t="s">
        <v>249</v>
      </c>
      <c r="D14" t="s">
        <v>249</v>
      </c>
      <c r="E14" t="s">
        <v>249</v>
      </c>
      <c r="H14" s="75">
        <v>0</v>
      </c>
      <c r="I14" t="s">
        <v>249</v>
      </c>
      <c r="J14" s="76">
        <v>0</v>
      </c>
      <c r="K14" s="76">
        <v>0</v>
      </c>
      <c r="L14" s="75">
        <v>0</v>
      </c>
      <c r="M14" s="75">
        <v>0</v>
      </c>
      <c r="N14" s="76">
        <v>0</v>
      </c>
      <c r="O14" s="76">
        <v>0</v>
      </c>
      <c r="P14" s="76">
        <v>0</v>
      </c>
    </row>
    <row r="15" spans="2:18">
      <c r="B15" s="77" t="s">
        <v>283</v>
      </c>
      <c r="D15" s="14"/>
      <c r="H15" s="79">
        <v>0</v>
      </c>
      <c r="L15" s="79">
        <v>0</v>
      </c>
      <c r="M15" s="79">
        <v>0</v>
      </c>
      <c r="O15" s="78">
        <v>0</v>
      </c>
      <c r="P15" s="78">
        <v>0</v>
      </c>
    </row>
    <row r="16" spans="2:18">
      <c r="B16" t="s">
        <v>249</v>
      </c>
      <c r="C16" t="s">
        <v>249</v>
      </c>
      <c r="D16" t="s">
        <v>249</v>
      </c>
      <c r="E16" t="s">
        <v>249</v>
      </c>
      <c r="H16" s="75">
        <v>0</v>
      </c>
      <c r="I16" t="s">
        <v>249</v>
      </c>
      <c r="J16" s="76">
        <v>0</v>
      </c>
      <c r="K16" s="76">
        <v>0</v>
      </c>
      <c r="L16" s="75">
        <v>0</v>
      </c>
      <c r="M16" s="75">
        <v>0</v>
      </c>
      <c r="N16" s="76">
        <v>0</v>
      </c>
      <c r="O16" s="76">
        <v>0</v>
      </c>
      <c r="P16" s="76">
        <v>0</v>
      </c>
    </row>
    <row r="17" spans="2:16">
      <c r="B17" s="77" t="s">
        <v>388</v>
      </c>
      <c r="D17" s="14"/>
      <c r="H17" s="79">
        <v>0</v>
      </c>
      <c r="L17" s="79">
        <v>0</v>
      </c>
      <c r="M17" s="79">
        <v>0</v>
      </c>
      <c r="O17" s="78">
        <v>0</v>
      </c>
      <c r="P17" s="78">
        <v>0</v>
      </c>
    </row>
    <row r="18" spans="2:16">
      <c r="B18" t="s">
        <v>249</v>
      </c>
      <c r="C18" t="s">
        <v>249</v>
      </c>
      <c r="D18" t="s">
        <v>249</v>
      </c>
      <c r="E18" t="s">
        <v>249</v>
      </c>
      <c r="H18" s="75">
        <v>0</v>
      </c>
      <c r="I18" t="s">
        <v>249</v>
      </c>
      <c r="J18" s="76">
        <v>0</v>
      </c>
      <c r="K18" s="76">
        <v>0</v>
      </c>
      <c r="L18" s="75">
        <v>0</v>
      </c>
      <c r="M18" s="75">
        <v>0</v>
      </c>
      <c r="N18" s="76">
        <v>0</v>
      </c>
      <c r="O18" s="76">
        <v>0</v>
      </c>
      <c r="P18" s="76">
        <v>0</v>
      </c>
    </row>
    <row r="19" spans="2:16">
      <c r="B19" s="77" t="s">
        <v>1806</v>
      </c>
      <c r="D19" s="14"/>
      <c r="H19" s="79">
        <v>0</v>
      </c>
      <c r="L19" s="79">
        <v>0</v>
      </c>
      <c r="M19" s="79">
        <v>0</v>
      </c>
      <c r="O19" s="78">
        <v>0</v>
      </c>
      <c r="P19" s="78">
        <v>0</v>
      </c>
    </row>
    <row r="20" spans="2:16">
      <c r="B20" t="s">
        <v>249</v>
      </c>
      <c r="C20" t="s">
        <v>249</v>
      </c>
      <c r="D20" t="s">
        <v>249</v>
      </c>
      <c r="E20" t="s">
        <v>249</v>
      </c>
      <c r="H20" s="75">
        <v>0</v>
      </c>
      <c r="I20" t="s">
        <v>249</v>
      </c>
      <c r="J20" s="76">
        <v>0</v>
      </c>
      <c r="K20" s="76">
        <v>0</v>
      </c>
      <c r="L20" s="75">
        <v>0</v>
      </c>
      <c r="M20" s="75">
        <v>0</v>
      </c>
      <c r="N20" s="76">
        <v>0</v>
      </c>
      <c r="O20" s="76">
        <v>0</v>
      </c>
      <c r="P20" s="76">
        <v>0</v>
      </c>
    </row>
    <row r="21" spans="2:16">
      <c r="B21" s="77" t="s">
        <v>254</v>
      </c>
      <c r="D21" s="14"/>
      <c r="H21" s="79">
        <v>0</v>
      </c>
      <c r="L21" s="79">
        <v>0</v>
      </c>
      <c r="M21" s="79">
        <v>0</v>
      </c>
      <c r="O21" s="78">
        <v>0</v>
      </c>
      <c r="P21" s="78">
        <v>0</v>
      </c>
    </row>
    <row r="22" spans="2:16">
      <c r="B22" s="77" t="s">
        <v>389</v>
      </c>
      <c r="D22" s="14"/>
      <c r="H22" s="79">
        <v>0</v>
      </c>
      <c r="L22" s="79">
        <v>0</v>
      </c>
      <c r="M22" s="79">
        <v>0</v>
      </c>
      <c r="O22" s="78">
        <v>0</v>
      </c>
      <c r="P22" s="78">
        <v>0</v>
      </c>
    </row>
    <row r="23" spans="2:16">
      <c r="B23" t="s">
        <v>249</v>
      </c>
      <c r="C23" t="s">
        <v>249</v>
      </c>
      <c r="D23" t="s">
        <v>249</v>
      </c>
      <c r="E23" t="s">
        <v>249</v>
      </c>
      <c r="H23" s="75">
        <v>0</v>
      </c>
      <c r="I23" t="s">
        <v>249</v>
      </c>
      <c r="J23" s="76">
        <v>0</v>
      </c>
      <c r="K23" s="76">
        <v>0</v>
      </c>
      <c r="L23" s="75">
        <v>0</v>
      </c>
      <c r="M23" s="75">
        <v>0</v>
      </c>
      <c r="N23" s="76">
        <v>0</v>
      </c>
      <c r="O23" s="76">
        <v>0</v>
      </c>
      <c r="P23" s="76">
        <v>0</v>
      </c>
    </row>
    <row r="24" spans="2:16">
      <c r="B24" s="77" t="s">
        <v>390</v>
      </c>
      <c r="D24" s="14"/>
      <c r="H24" s="79">
        <v>0</v>
      </c>
      <c r="L24" s="79">
        <v>0</v>
      </c>
      <c r="M24" s="79">
        <v>0</v>
      </c>
      <c r="O24" s="78">
        <v>0</v>
      </c>
      <c r="P24" s="78">
        <v>0</v>
      </c>
    </row>
    <row r="25" spans="2:16">
      <c r="B25" t="s">
        <v>249</v>
      </c>
      <c r="C25" t="s">
        <v>249</v>
      </c>
      <c r="D25" t="s">
        <v>249</v>
      </c>
      <c r="E25" t="s">
        <v>249</v>
      </c>
      <c r="H25" s="75">
        <v>0</v>
      </c>
      <c r="I25" t="s">
        <v>249</v>
      </c>
      <c r="J25" s="76">
        <v>0</v>
      </c>
      <c r="K25" s="76">
        <v>0</v>
      </c>
      <c r="L25" s="75">
        <v>0</v>
      </c>
      <c r="M25" s="75">
        <v>0</v>
      </c>
      <c r="N25" s="76">
        <v>0</v>
      </c>
      <c r="O25" s="76">
        <v>0</v>
      </c>
      <c r="P25" s="76">
        <v>0</v>
      </c>
    </row>
    <row r="26" spans="2:16">
      <c r="B26" t="s">
        <v>256</v>
      </c>
      <c r="D26" s="14"/>
    </row>
    <row r="27" spans="2:16">
      <c r="B27" t="s">
        <v>383</v>
      </c>
      <c r="D27" s="14"/>
    </row>
    <row r="28" spans="2:16">
      <c r="B28" t="s">
        <v>385</v>
      </c>
      <c r="D28" s="14"/>
    </row>
    <row r="29" spans="2:16">
      <c r="D29" s="14"/>
    </row>
    <row r="30" spans="2:16">
      <c r="D30" s="14"/>
    </row>
    <row r="31" spans="2:16">
      <c r="D31" s="14"/>
    </row>
    <row r="32" spans="2:16">
      <c r="D32" s="14"/>
    </row>
    <row r="33" spans="4:4">
      <c r="D33" s="14"/>
    </row>
    <row r="34" spans="4:4">
      <c r="D34" s="14"/>
    </row>
    <row r="35" spans="4:4">
      <c r="D35" s="14"/>
    </row>
    <row r="36" spans="4:4">
      <c r="D36" s="14"/>
    </row>
    <row r="37" spans="4:4">
      <c r="D37" s="14"/>
    </row>
    <row r="38" spans="4:4">
      <c r="D38" s="14"/>
    </row>
    <row r="39" spans="4:4">
      <c r="D39" s="14"/>
    </row>
    <row r="40" spans="4:4">
      <c r="D40" s="14"/>
    </row>
    <row r="41" spans="4:4">
      <c r="D41" s="14"/>
    </row>
    <row r="42" spans="4:4">
      <c r="D42" s="14"/>
    </row>
    <row r="43" spans="4:4">
      <c r="D43" s="14"/>
    </row>
    <row r="44" spans="4:4">
      <c r="D44" s="14"/>
    </row>
    <row r="45" spans="4:4">
      <c r="D45" s="14"/>
    </row>
    <row r="46" spans="4:4">
      <c r="D46" s="14"/>
    </row>
    <row r="47" spans="4:4">
      <c r="D47" s="14"/>
    </row>
    <row r="48" spans="4:4">
      <c r="D48" s="14"/>
    </row>
    <row r="49" spans="4:4">
      <c r="D49" s="14"/>
    </row>
    <row r="50" spans="4:4">
      <c r="D50" s="14"/>
    </row>
    <row r="51" spans="4:4">
      <c r="D51" s="14"/>
    </row>
    <row r="52" spans="4:4">
      <c r="D52" s="14"/>
    </row>
    <row r="53" spans="4:4">
      <c r="D53" s="14"/>
    </row>
    <row r="54" spans="4:4">
      <c r="D54" s="14"/>
    </row>
    <row r="55" spans="4:4">
      <c r="D55" s="14"/>
    </row>
    <row r="56" spans="4:4">
      <c r="D56" s="14"/>
    </row>
    <row r="57" spans="4:4">
      <c r="D57" s="14"/>
    </row>
    <row r="58" spans="4:4">
      <c r="D58" s="14"/>
    </row>
    <row r="59" spans="4:4">
      <c r="D59" s="14"/>
    </row>
    <row r="60" spans="4:4">
      <c r="D60" s="14"/>
    </row>
    <row r="61" spans="4:4">
      <c r="D61" s="14"/>
    </row>
    <row r="62" spans="4:4">
      <c r="D62" s="14"/>
    </row>
    <row r="63" spans="4:4">
      <c r="D63" s="14"/>
    </row>
    <row r="64" spans="4:4">
      <c r="D64" s="14"/>
    </row>
    <row r="65" spans="4:4">
      <c r="D65" s="14"/>
    </row>
    <row r="66" spans="4:4">
      <c r="D66" s="14"/>
    </row>
    <row r="67" spans="4:4">
      <c r="D67" s="14"/>
    </row>
    <row r="68" spans="4:4">
      <c r="D68" s="14"/>
    </row>
    <row r="69" spans="4:4">
      <c r="D69" s="14"/>
    </row>
    <row r="70" spans="4:4">
      <c r="D70" s="14"/>
    </row>
    <row r="71" spans="4:4">
      <c r="D71" s="14"/>
    </row>
    <row r="72" spans="4:4">
      <c r="D72" s="14"/>
    </row>
    <row r="73" spans="4:4">
      <c r="D73" s="14"/>
    </row>
    <row r="74" spans="4:4">
      <c r="D74" s="14"/>
    </row>
    <row r="75" spans="4:4">
      <c r="D75" s="14"/>
    </row>
    <row r="76" spans="4:4">
      <c r="D76" s="14"/>
    </row>
    <row r="77" spans="4:4">
      <c r="D77" s="14"/>
    </row>
    <row r="78" spans="4:4">
      <c r="D78" s="14"/>
    </row>
    <row r="79" spans="4:4">
      <c r="D79" s="14"/>
    </row>
    <row r="80" spans="4:4">
      <c r="D80" s="14"/>
    </row>
    <row r="81" spans="4:4">
      <c r="D81" s="14"/>
    </row>
    <row r="82" spans="4:4">
      <c r="D82" s="14"/>
    </row>
    <row r="83" spans="4:4">
      <c r="D83" s="14"/>
    </row>
    <row r="84" spans="4:4">
      <c r="D84" s="14"/>
    </row>
    <row r="85" spans="4:4">
      <c r="D85" s="14"/>
    </row>
    <row r="86" spans="4:4">
      <c r="D86" s="14"/>
    </row>
    <row r="87" spans="4:4">
      <c r="D87" s="14"/>
    </row>
    <row r="88" spans="4:4">
      <c r="D88" s="14"/>
    </row>
    <row r="89" spans="4:4">
      <c r="D89" s="14"/>
    </row>
    <row r="90" spans="4:4">
      <c r="D90" s="14"/>
    </row>
    <row r="91" spans="4:4">
      <c r="D91" s="14"/>
    </row>
    <row r="92" spans="4:4">
      <c r="D92" s="14"/>
    </row>
    <row r="93" spans="4:4">
      <c r="D93" s="14"/>
    </row>
    <row r="94" spans="4:4">
      <c r="D94" s="14"/>
    </row>
    <row r="95" spans="4:4">
      <c r="D95" s="14"/>
    </row>
    <row r="96" spans="4:4">
      <c r="D96" s="14"/>
    </row>
    <row r="97" spans="4:4">
      <c r="D97" s="14"/>
    </row>
    <row r="98" spans="4:4">
      <c r="D98" s="14"/>
    </row>
    <row r="99" spans="4:4">
      <c r="D99" s="14"/>
    </row>
    <row r="100" spans="4:4">
      <c r="D100" s="14"/>
    </row>
    <row r="101" spans="4:4">
      <c r="D101" s="14"/>
    </row>
    <row r="102" spans="4:4">
      <c r="D102" s="14"/>
    </row>
    <row r="103" spans="4:4">
      <c r="D103" s="14"/>
    </row>
    <row r="104" spans="4:4">
      <c r="D104" s="14"/>
    </row>
    <row r="105" spans="4:4">
      <c r="D105" s="14"/>
    </row>
    <row r="106" spans="4:4">
      <c r="D106" s="14"/>
    </row>
    <row r="107" spans="4:4">
      <c r="D107" s="14"/>
    </row>
    <row r="108" spans="4:4">
      <c r="D108" s="14"/>
    </row>
    <row r="109" spans="4:4">
      <c r="D109" s="14"/>
    </row>
    <row r="110" spans="4:4">
      <c r="D110" s="14"/>
    </row>
    <row r="111" spans="4:4">
      <c r="D111" s="14"/>
    </row>
    <row r="112" spans="4:4">
      <c r="D112" s="14"/>
    </row>
    <row r="113" spans="4:4">
      <c r="D113" s="14"/>
    </row>
    <row r="114" spans="4:4">
      <c r="D114" s="14"/>
    </row>
    <row r="115" spans="4:4">
      <c r="D115" s="14"/>
    </row>
    <row r="116" spans="4:4">
      <c r="D116" s="14"/>
    </row>
    <row r="117" spans="4:4">
      <c r="D117" s="14"/>
    </row>
    <row r="118" spans="4:4">
      <c r="D118" s="14"/>
    </row>
    <row r="119" spans="4:4">
      <c r="D119" s="14"/>
    </row>
    <row r="120" spans="4:4">
      <c r="D120" s="14"/>
    </row>
    <row r="121" spans="4:4">
      <c r="D121" s="14"/>
    </row>
    <row r="122" spans="4:4">
      <c r="D122" s="14"/>
    </row>
    <row r="123" spans="4:4">
      <c r="D123" s="14"/>
    </row>
    <row r="124" spans="4:4">
      <c r="D124" s="14"/>
    </row>
    <row r="125" spans="4:4">
      <c r="D125" s="14"/>
    </row>
    <row r="126" spans="4:4">
      <c r="D126" s="14"/>
    </row>
    <row r="127" spans="4:4">
      <c r="D127" s="14"/>
    </row>
    <row r="128" spans="4:4">
      <c r="D128" s="14"/>
    </row>
    <row r="129" spans="4:4">
      <c r="D129" s="14"/>
    </row>
    <row r="130" spans="4:4">
      <c r="D130" s="14"/>
    </row>
    <row r="131" spans="4:4">
      <c r="D131" s="14"/>
    </row>
    <row r="132" spans="4:4">
      <c r="D132" s="14"/>
    </row>
    <row r="133" spans="4:4">
      <c r="D133" s="14"/>
    </row>
    <row r="134" spans="4:4">
      <c r="D134" s="14"/>
    </row>
    <row r="135" spans="4:4">
      <c r="D135" s="14"/>
    </row>
    <row r="136" spans="4:4">
      <c r="D136" s="14"/>
    </row>
    <row r="137" spans="4:4">
      <c r="D137" s="14"/>
    </row>
    <row r="138" spans="4:4">
      <c r="D138" s="14"/>
    </row>
    <row r="139" spans="4:4">
      <c r="D139" s="14"/>
    </row>
    <row r="140" spans="4:4">
      <c r="D140" s="14"/>
    </row>
    <row r="141" spans="4:4">
      <c r="D141" s="14"/>
    </row>
    <row r="142" spans="4:4">
      <c r="D142" s="14"/>
    </row>
    <row r="143" spans="4:4">
      <c r="D143" s="14"/>
    </row>
    <row r="144" spans="4:4">
      <c r="D144" s="14"/>
    </row>
    <row r="145" spans="4:4">
      <c r="D145" s="14"/>
    </row>
    <row r="146" spans="4:4">
      <c r="D146" s="14"/>
    </row>
    <row r="147" spans="4:4">
      <c r="D147" s="14"/>
    </row>
    <row r="148" spans="4:4">
      <c r="D148" s="14"/>
    </row>
    <row r="149" spans="4:4">
      <c r="D149" s="14"/>
    </row>
    <row r="150" spans="4:4">
      <c r="D150" s="14"/>
    </row>
    <row r="151" spans="4:4">
      <c r="D151" s="14"/>
    </row>
    <row r="152" spans="4:4">
      <c r="D152" s="14"/>
    </row>
    <row r="153" spans="4:4">
      <c r="D153" s="14"/>
    </row>
    <row r="154" spans="4:4">
      <c r="D154" s="14"/>
    </row>
    <row r="155" spans="4:4">
      <c r="D155" s="14"/>
    </row>
    <row r="156" spans="4:4">
      <c r="D156" s="14"/>
    </row>
    <row r="157" spans="4:4">
      <c r="D157" s="14"/>
    </row>
    <row r="158" spans="4:4">
      <c r="D158" s="14"/>
    </row>
    <row r="159" spans="4:4">
      <c r="D159" s="14"/>
    </row>
    <row r="160" spans="4:4">
      <c r="D160" s="14"/>
    </row>
    <row r="161" spans="4:4">
      <c r="D161" s="14"/>
    </row>
    <row r="162" spans="4:4">
      <c r="D162" s="14"/>
    </row>
    <row r="163" spans="4:4">
      <c r="D163" s="14"/>
    </row>
    <row r="164" spans="4:4">
      <c r="D164" s="14"/>
    </row>
    <row r="165" spans="4:4">
      <c r="D165" s="14"/>
    </row>
    <row r="166" spans="4:4">
      <c r="D166" s="14"/>
    </row>
    <row r="167" spans="4:4">
      <c r="D167" s="14"/>
    </row>
    <row r="168" spans="4:4">
      <c r="D168" s="14"/>
    </row>
    <row r="169" spans="4:4">
      <c r="D169" s="14"/>
    </row>
    <row r="170" spans="4:4">
      <c r="D170" s="14"/>
    </row>
    <row r="171" spans="4:4">
      <c r="D171" s="14"/>
    </row>
    <row r="172" spans="4:4">
      <c r="D172" s="14"/>
    </row>
    <row r="173" spans="4:4">
      <c r="D173" s="14"/>
    </row>
    <row r="174" spans="4:4">
      <c r="D174" s="14"/>
    </row>
    <row r="175" spans="4:4">
      <c r="D175" s="14"/>
    </row>
    <row r="176" spans="4:4">
      <c r="D176" s="14"/>
    </row>
    <row r="177" spans="4:4">
      <c r="D177" s="14"/>
    </row>
    <row r="178" spans="4:4">
      <c r="D178" s="14"/>
    </row>
    <row r="179" spans="4:4">
      <c r="D179" s="14"/>
    </row>
    <row r="180" spans="4:4">
      <c r="D180" s="14"/>
    </row>
    <row r="181" spans="4:4">
      <c r="D181" s="14"/>
    </row>
    <row r="182" spans="4:4">
      <c r="D182" s="14"/>
    </row>
    <row r="183" spans="4:4">
      <c r="D183" s="14"/>
    </row>
    <row r="184" spans="4:4">
      <c r="D184" s="14"/>
    </row>
    <row r="185" spans="4:4">
      <c r="D185" s="14"/>
    </row>
    <row r="186" spans="4:4">
      <c r="D186" s="14"/>
    </row>
    <row r="187" spans="4:4">
      <c r="D187" s="14"/>
    </row>
    <row r="188" spans="4:4">
      <c r="D188" s="14"/>
    </row>
    <row r="189" spans="4:4">
      <c r="D189" s="14"/>
    </row>
    <row r="190" spans="4:4">
      <c r="D190" s="14"/>
    </row>
    <row r="191" spans="4:4">
      <c r="D191" s="14"/>
    </row>
    <row r="192" spans="4:4">
      <c r="D192" s="14"/>
    </row>
    <row r="193" spans="4:4">
      <c r="D193" s="14"/>
    </row>
    <row r="194" spans="4:4">
      <c r="D194" s="14"/>
    </row>
    <row r="195" spans="4:4">
      <c r="D195" s="14"/>
    </row>
    <row r="196" spans="4:4">
      <c r="D196" s="14"/>
    </row>
    <row r="197" spans="4:4">
      <c r="D197" s="14"/>
    </row>
    <row r="198" spans="4:4">
      <c r="D198" s="14"/>
    </row>
    <row r="199" spans="4:4">
      <c r="D199" s="14"/>
    </row>
    <row r="200" spans="4:4">
      <c r="D200" s="14"/>
    </row>
    <row r="201" spans="4:4">
      <c r="D201" s="14"/>
    </row>
    <row r="202" spans="4:4">
      <c r="D202" s="14"/>
    </row>
    <row r="203" spans="4:4">
      <c r="D203" s="14"/>
    </row>
    <row r="204" spans="4:4">
      <c r="D204" s="14"/>
    </row>
    <row r="205" spans="4:4">
      <c r="D205" s="14"/>
    </row>
    <row r="206" spans="4:4">
      <c r="D206" s="14"/>
    </row>
    <row r="207" spans="4:4">
      <c r="D207" s="14"/>
    </row>
    <row r="208" spans="4:4">
      <c r="D208" s="14"/>
    </row>
    <row r="209" spans="4:4">
      <c r="D209" s="14"/>
    </row>
    <row r="210" spans="4:4">
      <c r="D210" s="14"/>
    </row>
    <row r="211" spans="4:4">
      <c r="D211" s="14"/>
    </row>
    <row r="212" spans="4:4">
      <c r="D212" s="14"/>
    </row>
    <row r="213" spans="4:4">
      <c r="D213" s="14"/>
    </row>
    <row r="214" spans="4:4">
      <c r="D214" s="14"/>
    </row>
    <row r="215" spans="4:4">
      <c r="D215" s="14"/>
    </row>
    <row r="216" spans="4:4">
      <c r="D216" s="14"/>
    </row>
    <row r="217" spans="4:4">
      <c r="D217" s="14"/>
    </row>
    <row r="218" spans="4:4">
      <c r="D218" s="14"/>
    </row>
    <row r="219" spans="4:4">
      <c r="D219" s="14"/>
    </row>
    <row r="220" spans="4:4">
      <c r="D220" s="14"/>
    </row>
    <row r="221" spans="4:4">
      <c r="D221" s="14"/>
    </row>
    <row r="222" spans="4:4">
      <c r="D222" s="14"/>
    </row>
    <row r="223" spans="4:4">
      <c r="D223" s="14"/>
    </row>
    <row r="224" spans="4:4">
      <c r="D224" s="14"/>
    </row>
    <row r="225" spans="4:4">
      <c r="D225" s="14"/>
    </row>
    <row r="226" spans="4:4">
      <c r="D226" s="14"/>
    </row>
    <row r="227" spans="4:4">
      <c r="D227" s="14"/>
    </row>
    <row r="228" spans="4:4">
      <c r="D228" s="14"/>
    </row>
    <row r="229" spans="4:4">
      <c r="D229" s="14"/>
    </row>
    <row r="230" spans="4:4">
      <c r="D230" s="14"/>
    </row>
    <row r="231" spans="4:4">
      <c r="D231" s="14"/>
    </row>
    <row r="232" spans="4:4">
      <c r="D232" s="14"/>
    </row>
    <row r="233" spans="4:4">
      <c r="D233" s="14"/>
    </row>
    <row r="234" spans="4:4">
      <c r="D234" s="14"/>
    </row>
    <row r="235" spans="4:4">
      <c r="D235" s="14"/>
    </row>
    <row r="236" spans="4:4">
      <c r="D236" s="14"/>
    </row>
    <row r="237" spans="4:4">
      <c r="D237" s="14"/>
    </row>
    <row r="238" spans="4:4">
      <c r="D238" s="14"/>
    </row>
    <row r="239" spans="4:4">
      <c r="D239" s="14"/>
    </row>
    <row r="240" spans="4:4">
      <c r="D240" s="14"/>
    </row>
    <row r="241" spans="4:4">
      <c r="D241" s="14"/>
    </row>
    <row r="242" spans="4:4">
      <c r="D242" s="14"/>
    </row>
    <row r="243" spans="4:4">
      <c r="D243" s="14"/>
    </row>
    <row r="244" spans="4:4">
      <c r="D244" s="14"/>
    </row>
    <row r="245" spans="4:4">
      <c r="D245" s="14"/>
    </row>
    <row r="246" spans="4:4">
      <c r="D246" s="14"/>
    </row>
    <row r="247" spans="4:4">
      <c r="D247" s="14"/>
    </row>
    <row r="248" spans="4:4">
      <c r="D248" s="14"/>
    </row>
    <row r="249" spans="4:4">
      <c r="D249" s="14"/>
    </row>
    <row r="250" spans="4:4">
      <c r="D250" s="14"/>
    </row>
    <row r="251" spans="4:4">
      <c r="D251" s="14"/>
    </row>
    <row r="252" spans="4:4">
      <c r="D252" s="14"/>
    </row>
    <row r="253" spans="4:4">
      <c r="D253" s="14"/>
    </row>
    <row r="254" spans="4:4">
      <c r="D254" s="14"/>
    </row>
    <row r="255" spans="4:4">
      <c r="D255" s="14"/>
    </row>
    <row r="256" spans="4:4">
      <c r="D256" s="14"/>
    </row>
    <row r="257" spans="4:4">
      <c r="D257" s="14"/>
    </row>
    <row r="258" spans="4:4">
      <c r="D258" s="14"/>
    </row>
    <row r="259" spans="4:4">
      <c r="D259" s="14"/>
    </row>
    <row r="260" spans="4:4">
      <c r="D260" s="14"/>
    </row>
    <row r="261" spans="4:4">
      <c r="D261" s="14"/>
    </row>
    <row r="262" spans="4:4">
      <c r="D262" s="14"/>
    </row>
    <row r="263" spans="4:4">
      <c r="D263" s="14"/>
    </row>
    <row r="264" spans="4:4">
      <c r="D264" s="14"/>
    </row>
    <row r="265" spans="4:4">
      <c r="D265" s="14"/>
    </row>
    <row r="266" spans="4:4">
      <c r="D266" s="14"/>
    </row>
    <row r="267" spans="4:4">
      <c r="D267" s="14"/>
    </row>
    <row r="268" spans="4:4">
      <c r="D268" s="14"/>
    </row>
    <row r="269" spans="4:4">
      <c r="D269" s="14"/>
    </row>
    <row r="270" spans="4:4">
      <c r="D270" s="14"/>
    </row>
    <row r="271" spans="4:4">
      <c r="D271" s="14"/>
    </row>
    <row r="272" spans="4:4">
      <c r="D272" s="14"/>
    </row>
    <row r="273" spans="4:4">
      <c r="D273" s="14"/>
    </row>
    <row r="274" spans="4:4">
      <c r="D274" s="14"/>
    </row>
    <row r="275" spans="4:4">
      <c r="D275" s="14"/>
    </row>
    <row r="276" spans="4:4">
      <c r="D276" s="14"/>
    </row>
    <row r="277" spans="4:4">
      <c r="D277" s="14"/>
    </row>
    <row r="278" spans="4:4">
      <c r="D278" s="14"/>
    </row>
    <row r="279" spans="4:4">
      <c r="D279" s="14"/>
    </row>
    <row r="280" spans="4:4">
      <c r="D280" s="14"/>
    </row>
    <row r="281" spans="4:4">
      <c r="D281" s="14"/>
    </row>
    <row r="282" spans="4:4">
      <c r="D282" s="14"/>
    </row>
    <row r="283" spans="4:4">
      <c r="D283" s="14"/>
    </row>
    <row r="284" spans="4:4">
      <c r="D284" s="14"/>
    </row>
    <row r="285" spans="4:4">
      <c r="D285" s="14"/>
    </row>
    <row r="286" spans="4:4">
      <c r="D286" s="14"/>
    </row>
    <row r="287" spans="4:4">
      <c r="D287" s="14"/>
    </row>
    <row r="288" spans="4:4">
      <c r="D288" s="14"/>
    </row>
    <row r="289" spans="4:4">
      <c r="D289" s="14"/>
    </row>
    <row r="290" spans="4:4">
      <c r="D290" s="14"/>
    </row>
    <row r="291" spans="4:4">
      <c r="D291" s="14"/>
    </row>
    <row r="292" spans="4:4">
      <c r="D292" s="14"/>
    </row>
    <row r="293" spans="4:4">
      <c r="D293" s="14"/>
    </row>
    <row r="294" spans="4:4">
      <c r="D294" s="14"/>
    </row>
    <row r="295" spans="4:4">
      <c r="D295" s="14"/>
    </row>
    <row r="296" spans="4:4">
      <c r="D296" s="14"/>
    </row>
    <row r="297" spans="4:4">
      <c r="D297" s="14"/>
    </row>
    <row r="298" spans="4:4">
      <c r="D298" s="14"/>
    </row>
    <row r="299" spans="4:4">
      <c r="D299" s="14"/>
    </row>
    <row r="300" spans="4:4">
      <c r="D300" s="14"/>
    </row>
    <row r="301" spans="4:4">
      <c r="D301" s="14"/>
    </row>
    <row r="302" spans="4:4">
      <c r="D302" s="14"/>
    </row>
    <row r="303" spans="4:4">
      <c r="D303" s="14"/>
    </row>
    <row r="304" spans="4:4">
      <c r="D304" s="14"/>
    </row>
    <row r="305" spans="4:4">
      <c r="D305" s="14"/>
    </row>
    <row r="306" spans="4:4">
      <c r="D306" s="14"/>
    </row>
    <row r="307" spans="4:4">
      <c r="D307" s="14"/>
    </row>
    <row r="308" spans="4:4">
      <c r="D308" s="14"/>
    </row>
    <row r="309" spans="4:4">
      <c r="D309" s="14"/>
    </row>
    <row r="310" spans="4:4">
      <c r="D310" s="14"/>
    </row>
    <row r="311" spans="4:4">
      <c r="D311" s="14"/>
    </row>
    <row r="312" spans="4:4">
      <c r="D312" s="14"/>
    </row>
    <row r="313" spans="4:4">
      <c r="D313" s="14"/>
    </row>
    <row r="314" spans="4:4">
      <c r="D314" s="14"/>
    </row>
    <row r="315" spans="4:4">
      <c r="D315" s="14"/>
    </row>
    <row r="316" spans="4:4">
      <c r="D316" s="14"/>
    </row>
    <row r="317" spans="4:4">
      <c r="D317" s="14"/>
    </row>
    <row r="318" spans="4:4">
      <c r="D318" s="14"/>
    </row>
    <row r="319" spans="4:4">
      <c r="D319" s="14"/>
    </row>
    <row r="320" spans="4:4">
      <c r="D320" s="14"/>
    </row>
    <row r="321" spans="4:4">
      <c r="D321" s="14"/>
    </row>
    <row r="322" spans="4:4">
      <c r="D322" s="14"/>
    </row>
    <row r="323" spans="4:4">
      <c r="D323" s="14"/>
    </row>
    <row r="324" spans="4:4">
      <c r="D324" s="14"/>
    </row>
    <row r="325" spans="4:4">
      <c r="D325" s="14"/>
    </row>
    <row r="326" spans="4:4">
      <c r="D326" s="14"/>
    </row>
    <row r="327" spans="4:4">
      <c r="D327" s="14"/>
    </row>
    <row r="328" spans="4:4">
      <c r="D328" s="14"/>
    </row>
    <row r="329" spans="4:4">
      <c r="D329" s="14"/>
    </row>
    <row r="330" spans="4:4">
      <c r="D330" s="14"/>
    </row>
    <row r="331" spans="4:4">
      <c r="D331" s="14"/>
    </row>
    <row r="332" spans="4:4">
      <c r="D332" s="14"/>
    </row>
    <row r="333" spans="4:4">
      <c r="D333" s="14"/>
    </row>
    <row r="334" spans="4:4">
      <c r="D334" s="14"/>
    </row>
    <row r="335" spans="4:4">
      <c r="D335" s="14"/>
    </row>
    <row r="336" spans="4:4">
      <c r="D336" s="14"/>
    </row>
    <row r="337" spans="4:4">
      <c r="D337" s="14"/>
    </row>
    <row r="338" spans="4:4">
      <c r="D338" s="14"/>
    </row>
    <row r="339" spans="4:4">
      <c r="D339" s="14"/>
    </row>
    <row r="340" spans="4:4">
      <c r="D340" s="14"/>
    </row>
    <row r="341" spans="4:4">
      <c r="D341" s="14"/>
    </row>
    <row r="342" spans="4:4">
      <c r="D342" s="14"/>
    </row>
    <row r="343" spans="4:4">
      <c r="D343" s="14"/>
    </row>
    <row r="344" spans="4:4">
      <c r="D344" s="14"/>
    </row>
    <row r="345" spans="4:4">
      <c r="D345" s="14"/>
    </row>
    <row r="346" spans="4:4">
      <c r="D346" s="14"/>
    </row>
    <row r="347" spans="4:4">
      <c r="D347" s="14"/>
    </row>
    <row r="348" spans="4:4">
      <c r="D348" s="14"/>
    </row>
    <row r="349" spans="4:4">
      <c r="D349" s="14"/>
    </row>
    <row r="350" spans="4:4">
      <c r="D350" s="14"/>
    </row>
    <row r="351" spans="4:4">
      <c r="D351" s="14"/>
    </row>
    <row r="352" spans="4:4">
      <c r="D352" s="14"/>
    </row>
    <row r="353" spans="4:4">
      <c r="D353" s="14"/>
    </row>
    <row r="354" spans="4:4">
      <c r="D354" s="14"/>
    </row>
    <row r="355" spans="4:4">
      <c r="D355" s="14"/>
    </row>
    <row r="356" spans="4:4">
      <c r="D356" s="14"/>
    </row>
    <row r="357" spans="4:4">
      <c r="D357" s="14"/>
    </row>
    <row r="358" spans="4:4">
      <c r="D358" s="14"/>
    </row>
    <row r="359" spans="4:4">
      <c r="D359" s="14"/>
    </row>
    <row r="360" spans="4:4">
      <c r="D360" s="14"/>
    </row>
    <row r="361" spans="4:4">
      <c r="D361" s="14"/>
    </row>
    <row r="362" spans="4:4">
      <c r="D362" s="14"/>
    </row>
    <row r="363" spans="4:4">
      <c r="D363" s="14"/>
    </row>
    <row r="364" spans="4:4">
      <c r="D364" s="14"/>
    </row>
    <row r="365" spans="4:4">
      <c r="D365" s="14"/>
    </row>
    <row r="366" spans="4:4">
      <c r="D366" s="14"/>
    </row>
    <row r="367" spans="4:4">
      <c r="D367" s="14"/>
    </row>
    <row r="368" spans="4:4">
      <c r="D368" s="14"/>
    </row>
    <row r="369" spans="2:4">
      <c r="D369" s="14"/>
    </row>
    <row r="370" spans="2:4">
      <c r="D370" s="14"/>
    </row>
    <row r="371" spans="2:4">
      <c r="D371" s="14"/>
    </row>
    <row r="372" spans="2:4">
      <c r="B372" s="14"/>
      <c r="D372" s="14"/>
    </row>
    <row r="373" spans="2:4">
      <c r="B373" s="14"/>
      <c r="D373" s="14"/>
    </row>
    <row r="374" spans="2:4">
      <c r="B374" s="17"/>
      <c r="D374" s="14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4" customWidth="1"/>
    <col min="2" max="2" width="48.28515625" style="13" bestFit="1" customWidth="1"/>
    <col min="3" max="4" width="10.7109375" style="13" customWidth="1"/>
    <col min="5" max="11" width="10.7109375" style="14" customWidth="1"/>
    <col min="12" max="12" width="14.7109375" style="14" customWidth="1"/>
    <col min="13" max="13" width="12.7109375" style="14" customWidth="1"/>
    <col min="14" max="16" width="10.7109375" style="14" customWidth="1"/>
    <col min="17" max="17" width="7.5703125" style="14" customWidth="1"/>
    <col min="18" max="18" width="6.7109375" style="14" customWidth="1"/>
    <col min="19" max="19" width="7.7109375" style="14" customWidth="1"/>
    <col min="20" max="20" width="7.140625" style="14" customWidth="1"/>
    <col min="21" max="21" width="6" style="14" customWidth="1"/>
    <col min="22" max="22" width="7.85546875" style="14" customWidth="1"/>
    <col min="23" max="23" width="8.140625" style="14" customWidth="1"/>
    <col min="24" max="24" width="6.28515625" style="14" customWidth="1"/>
    <col min="25" max="25" width="8" style="14" customWidth="1"/>
    <col min="26" max="26" width="8.7109375" style="14" customWidth="1"/>
    <col min="27" max="27" width="10" style="14" customWidth="1"/>
    <col min="28" max="28" width="9.5703125" style="14" customWidth="1"/>
    <col min="29" max="29" width="6.140625" style="14" customWidth="1"/>
    <col min="30" max="31" width="5.7109375" style="14" customWidth="1"/>
    <col min="32" max="32" width="6.85546875" style="14" customWidth="1"/>
    <col min="33" max="33" width="6.42578125" style="14" customWidth="1"/>
    <col min="34" max="34" width="6.7109375" style="14" customWidth="1"/>
    <col min="35" max="35" width="7.28515625" style="14" customWidth="1"/>
    <col min="36" max="47" width="5.7109375" style="14" customWidth="1"/>
    <col min="48" max="16384" width="9.140625" style="14"/>
  </cols>
  <sheetData>
    <row r="1" spans="2:18">
      <c r="B1" s="2" t="s">
        <v>0</v>
      </c>
      <c r="C1" t="s">
        <v>195</v>
      </c>
    </row>
    <row r="2" spans="2:18">
      <c r="B2" s="2" t="s">
        <v>1</v>
      </c>
    </row>
    <row r="3" spans="2:18">
      <c r="B3" s="2" t="s">
        <v>2</v>
      </c>
      <c r="C3" t="s">
        <v>196</v>
      </c>
    </row>
    <row r="4" spans="2:18">
      <c r="B4" s="2" t="s">
        <v>3</v>
      </c>
    </row>
    <row r="5" spans="2:18">
      <c r="B5" s="2"/>
    </row>
    <row r="7" spans="2:18" ht="26.25" customHeight="1">
      <c r="B7" s="111" t="s">
        <v>175</v>
      </c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3"/>
    </row>
    <row r="8" spans="2:18" s="17" customFormat="1" ht="63">
      <c r="B8" s="4" t="s">
        <v>94</v>
      </c>
      <c r="C8" s="26" t="s">
        <v>47</v>
      </c>
      <c r="D8" s="26" t="s">
        <v>82</v>
      </c>
      <c r="E8" s="26" t="s">
        <v>49</v>
      </c>
      <c r="F8" s="26" t="s">
        <v>50</v>
      </c>
      <c r="G8" s="26" t="s">
        <v>69</v>
      </c>
      <c r="H8" s="26" t="s">
        <v>70</v>
      </c>
      <c r="I8" s="26" t="s">
        <v>51</v>
      </c>
      <c r="J8" s="26" t="s">
        <v>52</v>
      </c>
      <c r="K8" s="26" t="s">
        <v>172</v>
      </c>
      <c r="L8" s="26" t="s">
        <v>185</v>
      </c>
      <c r="M8" s="26" t="s">
        <v>173</v>
      </c>
      <c r="N8" s="26" t="s">
        <v>71</v>
      </c>
      <c r="O8" s="26" t="s">
        <v>55</v>
      </c>
      <c r="P8" s="34" t="s">
        <v>181</v>
      </c>
      <c r="R8" s="14"/>
    </row>
    <row r="9" spans="2:18" s="17" customFormat="1" ht="17.25" customHeight="1">
      <c r="B9" s="18"/>
      <c r="C9" s="29"/>
      <c r="D9" s="29"/>
      <c r="E9" s="29"/>
      <c r="F9" s="29"/>
      <c r="G9" s="29" t="s">
        <v>72</v>
      </c>
      <c r="H9" s="29" t="s">
        <v>73</v>
      </c>
      <c r="I9" s="29"/>
      <c r="J9" s="29" t="s">
        <v>7</v>
      </c>
      <c r="K9" s="29" t="s">
        <v>7</v>
      </c>
      <c r="L9" s="29" t="s">
        <v>182</v>
      </c>
      <c r="M9" s="29" t="s">
        <v>6</v>
      </c>
      <c r="N9" s="29" t="s">
        <v>7</v>
      </c>
      <c r="O9" s="29" t="s">
        <v>7</v>
      </c>
      <c r="P9" s="30" t="s">
        <v>7</v>
      </c>
    </row>
    <row r="10" spans="2:18" s="21" customFormat="1" ht="18" customHeight="1">
      <c r="B10" s="20"/>
      <c r="C10" s="6" t="s">
        <v>8</v>
      </c>
      <c r="D10" s="6" t="s">
        <v>9</v>
      </c>
      <c r="E10" s="6" t="s">
        <v>57</v>
      </c>
      <c r="F10" s="6" t="s">
        <v>58</v>
      </c>
      <c r="G10" s="6" t="s">
        <v>59</v>
      </c>
      <c r="H10" s="6" t="s">
        <v>60</v>
      </c>
      <c r="I10" s="6" t="s">
        <v>61</v>
      </c>
      <c r="J10" s="6" t="s">
        <v>62</v>
      </c>
      <c r="K10" s="6" t="s">
        <v>63</v>
      </c>
      <c r="L10" s="6" t="s">
        <v>64</v>
      </c>
      <c r="M10" s="6" t="s">
        <v>74</v>
      </c>
      <c r="N10" s="6" t="s">
        <v>75</v>
      </c>
      <c r="O10" s="6" t="s">
        <v>76</v>
      </c>
      <c r="P10" s="32" t="s">
        <v>77</v>
      </c>
      <c r="Q10" s="33"/>
    </row>
    <row r="11" spans="2:18" s="21" customFormat="1" ht="18" customHeight="1">
      <c r="B11" s="22" t="s">
        <v>176</v>
      </c>
      <c r="C11" s="6"/>
      <c r="D11" s="6"/>
      <c r="E11" s="6"/>
      <c r="F11" s="6"/>
      <c r="G11" s="6"/>
      <c r="H11" s="6"/>
      <c r="I11" s="32"/>
      <c r="J11" s="32"/>
      <c r="K11" s="6"/>
      <c r="L11" s="73">
        <v>0</v>
      </c>
      <c r="M11" s="73">
        <v>0</v>
      </c>
      <c r="N11" s="6"/>
      <c r="O11" s="74">
        <v>0</v>
      </c>
      <c r="P11" s="74">
        <v>0</v>
      </c>
      <c r="Q11" s="33"/>
    </row>
    <row r="12" spans="2:18">
      <c r="B12" s="77" t="s">
        <v>203</v>
      </c>
      <c r="C12" s="14"/>
      <c r="D12" s="14"/>
      <c r="H12" s="79">
        <v>0</v>
      </c>
      <c r="L12" s="79">
        <v>0</v>
      </c>
      <c r="M12" s="79">
        <v>0</v>
      </c>
      <c r="O12" s="78">
        <v>0</v>
      </c>
      <c r="P12" s="78">
        <v>0</v>
      </c>
    </row>
    <row r="13" spans="2:18">
      <c r="B13" s="77" t="s">
        <v>3332</v>
      </c>
      <c r="C13" s="14"/>
      <c r="D13" s="14"/>
      <c r="H13" s="79">
        <v>0</v>
      </c>
      <c r="L13" s="79">
        <v>0</v>
      </c>
      <c r="M13" s="79">
        <v>0</v>
      </c>
      <c r="O13" s="78">
        <v>0</v>
      </c>
      <c r="P13" s="78">
        <v>0</v>
      </c>
    </row>
    <row r="14" spans="2:18">
      <c r="B14" t="s">
        <v>249</v>
      </c>
      <c r="C14" t="s">
        <v>249</v>
      </c>
      <c r="D14" t="s">
        <v>249</v>
      </c>
      <c r="E14" t="s">
        <v>249</v>
      </c>
      <c r="H14" s="75">
        <v>0</v>
      </c>
      <c r="I14" t="s">
        <v>249</v>
      </c>
      <c r="J14" s="76">
        <v>0</v>
      </c>
      <c r="K14" s="76">
        <v>0</v>
      </c>
      <c r="L14" s="75">
        <v>0</v>
      </c>
      <c r="M14" s="75">
        <v>0</v>
      </c>
      <c r="N14" s="76">
        <v>0</v>
      </c>
      <c r="O14" s="76">
        <v>0</v>
      </c>
      <c r="P14" s="76">
        <v>0</v>
      </c>
    </row>
    <row r="15" spans="2:18">
      <c r="B15" s="77" t="s">
        <v>3333</v>
      </c>
      <c r="C15" s="14"/>
      <c r="D15" s="14"/>
      <c r="H15" s="79">
        <v>0</v>
      </c>
      <c r="L15" s="79">
        <v>0</v>
      </c>
      <c r="M15" s="79">
        <v>0</v>
      </c>
      <c r="O15" s="78">
        <v>0</v>
      </c>
      <c r="P15" s="78">
        <v>0</v>
      </c>
    </row>
    <row r="16" spans="2:18">
      <c r="B16" t="s">
        <v>249</v>
      </c>
      <c r="C16" t="s">
        <v>249</v>
      </c>
      <c r="D16" t="s">
        <v>249</v>
      </c>
      <c r="E16" t="s">
        <v>249</v>
      </c>
      <c r="H16" s="75">
        <v>0</v>
      </c>
      <c r="I16" t="s">
        <v>249</v>
      </c>
      <c r="J16" s="76">
        <v>0</v>
      </c>
      <c r="K16" s="76">
        <v>0</v>
      </c>
      <c r="L16" s="75">
        <v>0</v>
      </c>
      <c r="M16" s="75">
        <v>0</v>
      </c>
      <c r="N16" s="76">
        <v>0</v>
      </c>
      <c r="O16" s="76">
        <v>0</v>
      </c>
      <c r="P16" s="76">
        <v>0</v>
      </c>
    </row>
    <row r="17" spans="2:16">
      <c r="B17" s="77" t="s">
        <v>388</v>
      </c>
      <c r="D17" s="14"/>
      <c r="H17" s="79">
        <v>0</v>
      </c>
      <c r="L17" s="79">
        <v>0</v>
      </c>
      <c r="M17" s="79">
        <v>0</v>
      </c>
      <c r="O17" s="78">
        <v>0</v>
      </c>
      <c r="P17" s="78">
        <v>0</v>
      </c>
    </row>
    <row r="18" spans="2:16">
      <c r="B18" t="s">
        <v>249</v>
      </c>
      <c r="C18" t="s">
        <v>249</v>
      </c>
      <c r="D18" t="s">
        <v>249</v>
      </c>
      <c r="E18" t="s">
        <v>249</v>
      </c>
      <c r="H18" s="75">
        <v>0</v>
      </c>
      <c r="I18" t="s">
        <v>249</v>
      </c>
      <c r="J18" s="76">
        <v>0</v>
      </c>
      <c r="K18" s="76">
        <v>0</v>
      </c>
      <c r="L18" s="75">
        <v>0</v>
      </c>
      <c r="M18" s="75">
        <v>0</v>
      </c>
      <c r="N18" s="76">
        <v>0</v>
      </c>
      <c r="O18" s="76">
        <v>0</v>
      </c>
      <c r="P18" s="76">
        <v>0</v>
      </c>
    </row>
    <row r="19" spans="2:16">
      <c r="B19" s="77" t="s">
        <v>1806</v>
      </c>
      <c r="D19" s="14"/>
      <c r="H19" s="79">
        <v>0</v>
      </c>
      <c r="L19" s="79">
        <v>0</v>
      </c>
      <c r="M19" s="79">
        <v>0</v>
      </c>
      <c r="O19" s="78">
        <v>0</v>
      </c>
      <c r="P19" s="78">
        <v>0</v>
      </c>
    </row>
    <row r="20" spans="2:16">
      <c r="B20" t="s">
        <v>249</v>
      </c>
      <c r="C20" t="s">
        <v>249</v>
      </c>
      <c r="D20" t="s">
        <v>249</v>
      </c>
      <c r="E20" t="s">
        <v>249</v>
      </c>
      <c r="H20" s="75">
        <v>0</v>
      </c>
      <c r="I20" t="s">
        <v>249</v>
      </c>
      <c r="J20" s="76">
        <v>0</v>
      </c>
      <c r="K20" s="76">
        <v>0</v>
      </c>
      <c r="L20" s="75">
        <v>0</v>
      </c>
      <c r="M20" s="75">
        <v>0</v>
      </c>
      <c r="N20" s="76">
        <v>0</v>
      </c>
      <c r="O20" s="76">
        <v>0</v>
      </c>
      <c r="P20" s="76">
        <v>0</v>
      </c>
    </row>
    <row r="21" spans="2:16">
      <c r="B21" s="77" t="s">
        <v>254</v>
      </c>
      <c r="D21" s="14"/>
      <c r="H21" s="79">
        <v>0</v>
      </c>
      <c r="L21" s="79">
        <v>0</v>
      </c>
      <c r="M21" s="79">
        <v>0</v>
      </c>
      <c r="O21" s="78">
        <v>0</v>
      </c>
      <c r="P21" s="78">
        <v>0</v>
      </c>
    </row>
    <row r="22" spans="2:16">
      <c r="B22" s="77" t="s">
        <v>389</v>
      </c>
      <c r="D22" s="14"/>
      <c r="H22" s="79">
        <v>0</v>
      </c>
      <c r="L22" s="79">
        <v>0</v>
      </c>
      <c r="M22" s="79">
        <v>0</v>
      </c>
      <c r="O22" s="78">
        <v>0</v>
      </c>
      <c r="P22" s="78">
        <v>0</v>
      </c>
    </row>
    <row r="23" spans="2:16">
      <c r="B23" t="s">
        <v>249</v>
      </c>
      <c r="C23" t="s">
        <v>249</v>
      </c>
      <c r="D23" t="s">
        <v>249</v>
      </c>
      <c r="E23" t="s">
        <v>249</v>
      </c>
      <c r="H23" s="75">
        <v>0</v>
      </c>
      <c r="I23" t="s">
        <v>249</v>
      </c>
      <c r="J23" s="76">
        <v>0</v>
      </c>
      <c r="K23" s="76">
        <v>0</v>
      </c>
      <c r="L23" s="75">
        <v>0</v>
      </c>
      <c r="M23" s="75">
        <v>0</v>
      </c>
      <c r="N23" s="76">
        <v>0</v>
      </c>
      <c r="O23" s="76">
        <v>0</v>
      </c>
      <c r="P23" s="76">
        <v>0</v>
      </c>
    </row>
    <row r="24" spans="2:16">
      <c r="B24" s="77" t="s">
        <v>390</v>
      </c>
      <c r="D24" s="14"/>
      <c r="H24" s="79">
        <v>0</v>
      </c>
      <c r="L24" s="79">
        <v>0</v>
      </c>
      <c r="M24" s="79">
        <v>0</v>
      </c>
      <c r="O24" s="78">
        <v>0</v>
      </c>
      <c r="P24" s="78">
        <v>0</v>
      </c>
    </row>
    <row r="25" spans="2:16">
      <c r="B25" t="s">
        <v>249</v>
      </c>
      <c r="C25" t="s">
        <v>249</v>
      </c>
      <c r="D25" t="s">
        <v>249</v>
      </c>
      <c r="E25" t="s">
        <v>249</v>
      </c>
      <c r="H25" s="75">
        <v>0</v>
      </c>
      <c r="I25" t="s">
        <v>249</v>
      </c>
      <c r="J25" s="76">
        <v>0</v>
      </c>
      <c r="K25" s="76">
        <v>0</v>
      </c>
      <c r="L25" s="75">
        <v>0</v>
      </c>
      <c r="M25" s="75">
        <v>0</v>
      </c>
      <c r="N25" s="76">
        <v>0</v>
      </c>
      <c r="O25" s="76">
        <v>0</v>
      </c>
      <c r="P25" s="76">
        <v>0</v>
      </c>
    </row>
    <row r="26" spans="2:16">
      <c r="B26" t="s">
        <v>256</v>
      </c>
      <c r="D26" s="14"/>
    </row>
    <row r="27" spans="2:16">
      <c r="B27" t="s">
        <v>383</v>
      </c>
      <c r="D27" s="14"/>
    </row>
    <row r="28" spans="2:16">
      <c r="B28" t="s">
        <v>385</v>
      </c>
      <c r="D28" s="14"/>
    </row>
    <row r="29" spans="2:16">
      <c r="D29" s="14"/>
    </row>
    <row r="30" spans="2:16">
      <c r="D30" s="14"/>
    </row>
    <row r="31" spans="2:16">
      <c r="D31" s="14"/>
    </row>
    <row r="32" spans="2:16">
      <c r="D32" s="14"/>
    </row>
    <row r="33" spans="4:4">
      <c r="D33" s="14"/>
    </row>
    <row r="34" spans="4:4">
      <c r="D34" s="14"/>
    </row>
    <row r="35" spans="4:4">
      <c r="D35" s="14"/>
    </row>
    <row r="36" spans="4:4">
      <c r="D36" s="14"/>
    </row>
    <row r="37" spans="4:4">
      <c r="D37" s="14"/>
    </row>
    <row r="38" spans="4:4">
      <c r="D38" s="14"/>
    </row>
    <row r="39" spans="4:4">
      <c r="D39" s="14"/>
    </row>
    <row r="40" spans="4:4">
      <c r="D40" s="14"/>
    </row>
    <row r="41" spans="4:4">
      <c r="D41" s="14"/>
    </row>
    <row r="42" spans="4:4">
      <c r="D42" s="14"/>
    </row>
    <row r="43" spans="4:4">
      <c r="D43" s="14"/>
    </row>
    <row r="44" spans="4:4">
      <c r="D44" s="14"/>
    </row>
    <row r="45" spans="4:4">
      <c r="D45" s="14"/>
    </row>
    <row r="46" spans="4:4">
      <c r="D46" s="14"/>
    </row>
    <row r="47" spans="4:4">
      <c r="D47" s="14"/>
    </row>
    <row r="48" spans="4:4">
      <c r="D48" s="14"/>
    </row>
    <row r="49" spans="4:4">
      <c r="D49" s="14"/>
    </row>
    <row r="50" spans="4:4">
      <c r="D50" s="14"/>
    </row>
    <row r="51" spans="4:4">
      <c r="D51" s="14"/>
    </row>
    <row r="52" spans="4:4">
      <c r="D52" s="14"/>
    </row>
    <row r="53" spans="4:4">
      <c r="D53" s="14"/>
    </row>
    <row r="54" spans="4:4">
      <c r="D54" s="14"/>
    </row>
    <row r="55" spans="4:4">
      <c r="D55" s="14"/>
    </row>
    <row r="56" spans="4:4">
      <c r="D56" s="14"/>
    </row>
    <row r="57" spans="4:4">
      <c r="D57" s="14"/>
    </row>
    <row r="58" spans="4:4">
      <c r="D58" s="14"/>
    </row>
    <row r="59" spans="4:4">
      <c r="D59" s="14"/>
    </row>
    <row r="60" spans="4:4">
      <c r="D60" s="14"/>
    </row>
    <row r="61" spans="4:4">
      <c r="D61" s="14"/>
    </row>
    <row r="62" spans="4:4">
      <c r="D62" s="14"/>
    </row>
    <row r="63" spans="4:4">
      <c r="D63" s="14"/>
    </row>
    <row r="64" spans="4:4">
      <c r="D64" s="14"/>
    </row>
    <row r="65" spans="4:4">
      <c r="D65" s="14"/>
    </row>
    <row r="66" spans="4:4">
      <c r="D66" s="14"/>
    </row>
    <row r="67" spans="4:4">
      <c r="D67" s="14"/>
    </row>
    <row r="68" spans="4:4">
      <c r="D68" s="14"/>
    </row>
    <row r="69" spans="4:4">
      <c r="D69" s="14"/>
    </row>
    <row r="70" spans="4:4">
      <c r="D70" s="14"/>
    </row>
    <row r="71" spans="4:4">
      <c r="D71" s="14"/>
    </row>
    <row r="72" spans="4:4">
      <c r="D72" s="14"/>
    </row>
    <row r="73" spans="4:4">
      <c r="D73" s="14"/>
    </row>
    <row r="74" spans="4:4">
      <c r="D74" s="14"/>
    </row>
    <row r="75" spans="4:4">
      <c r="D75" s="14"/>
    </row>
    <row r="76" spans="4:4">
      <c r="D76" s="14"/>
    </row>
    <row r="77" spans="4:4">
      <c r="D77" s="14"/>
    </row>
    <row r="78" spans="4:4">
      <c r="D78" s="14"/>
    </row>
    <row r="79" spans="4:4">
      <c r="D79" s="14"/>
    </row>
    <row r="80" spans="4:4">
      <c r="D80" s="14"/>
    </row>
    <row r="81" spans="4:4">
      <c r="D81" s="14"/>
    </row>
    <row r="82" spans="4:4">
      <c r="D82" s="14"/>
    </row>
    <row r="83" spans="4:4">
      <c r="D83" s="14"/>
    </row>
    <row r="84" spans="4:4">
      <c r="D84" s="14"/>
    </row>
    <row r="85" spans="4:4">
      <c r="D85" s="14"/>
    </row>
    <row r="86" spans="4:4">
      <c r="D86" s="14"/>
    </row>
    <row r="87" spans="4:4">
      <c r="D87" s="14"/>
    </row>
    <row r="88" spans="4:4">
      <c r="D88" s="14"/>
    </row>
    <row r="89" spans="4:4">
      <c r="D89" s="14"/>
    </row>
    <row r="90" spans="4:4">
      <c r="D90" s="14"/>
    </row>
    <row r="91" spans="4:4">
      <c r="D91" s="14"/>
    </row>
    <row r="92" spans="4:4">
      <c r="D92" s="14"/>
    </row>
    <row r="93" spans="4:4">
      <c r="D93" s="14"/>
    </row>
    <row r="94" spans="4:4">
      <c r="D94" s="14"/>
    </row>
    <row r="95" spans="4:4">
      <c r="D95" s="14"/>
    </row>
    <row r="96" spans="4:4">
      <c r="D96" s="14"/>
    </row>
    <row r="97" spans="4:4">
      <c r="D97" s="14"/>
    </row>
    <row r="98" spans="4:4">
      <c r="D98" s="14"/>
    </row>
    <row r="99" spans="4:4">
      <c r="D99" s="14"/>
    </row>
    <row r="100" spans="4:4">
      <c r="D100" s="14"/>
    </row>
    <row r="101" spans="4:4">
      <c r="D101" s="14"/>
    </row>
    <row r="102" spans="4:4">
      <c r="D102" s="14"/>
    </row>
    <row r="103" spans="4:4">
      <c r="D103" s="14"/>
    </row>
    <row r="104" spans="4:4">
      <c r="D104" s="14"/>
    </row>
    <row r="105" spans="4:4">
      <c r="D105" s="14"/>
    </row>
    <row r="106" spans="4:4">
      <c r="D106" s="14"/>
    </row>
    <row r="107" spans="4:4">
      <c r="D107" s="14"/>
    </row>
    <row r="108" spans="4:4">
      <c r="D108" s="14"/>
    </row>
    <row r="109" spans="4:4">
      <c r="D109" s="14"/>
    </row>
    <row r="110" spans="4:4">
      <c r="D110" s="14"/>
    </row>
    <row r="111" spans="4:4">
      <c r="D111" s="14"/>
    </row>
    <row r="112" spans="4:4">
      <c r="D112" s="14"/>
    </row>
    <row r="113" spans="4:4">
      <c r="D113" s="14"/>
    </row>
    <row r="114" spans="4:4">
      <c r="D114" s="14"/>
    </row>
    <row r="115" spans="4:4">
      <c r="D115" s="14"/>
    </row>
    <row r="116" spans="4:4">
      <c r="D116" s="14"/>
    </row>
    <row r="117" spans="4:4">
      <c r="D117" s="14"/>
    </row>
    <row r="118" spans="4:4">
      <c r="D118" s="14"/>
    </row>
    <row r="119" spans="4:4">
      <c r="D119" s="14"/>
    </row>
    <row r="120" spans="4:4">
      <c r="D120" s="14"/>
    </row>
    <row r="121" spans="4:4">
      <c r="D121" s="14"/>
    </row>
    <row r="122" spans="4:4">
      <c r="D122" s="14"/>
    </row>
    <row r="123" spans="4:4">
      <c r="D123" s="14"/>
    </row>
    <row r="124" spans="4:4">
      <c r="D124" s="14"/>
    </row>
    <row r="125" spans="4:4">
      <c r="D125" s="14"/>
    </row>
    <row r="126" spans="4:4">
      <c r="D126" s="14"/>
    </row>
    <row r="127" spans="4:4">
      <c r="D127" s="14"/>
    </row>
    <row r="128" spans="4:4">
      <c r="D128" s="14"/>
    </row>
    <row r="129" spans="4:4">
      <c r="D129" s="14"/>
    </row>
    <row r="130" spans="4:4">
      <c r="D130" s="14"/>
    </row>
    <row r="131" spans="4:4">
      <c r="D131" s="14"/>
    </row>
    <row r="132" spans="4:4">
      <c r="D132" s="14"/>
    </row>
    <row r="133" spans="4:4">
      <c r="D133" s="14"/>
    </row>
    <row r="134" spans="4:4">
      <c r="D134" s="14"/>
    </row>
    <row r="135" spans="4:4">
      <c r="D135" s="14"/>
    </row>
    <row r="136" spans="4:4">
      <c r="D136" s="14"/>
    </row>
    <row r="137" spans="4:4">
      <c r="D137" s="14"/>
    </row>
    <row r="138" spans="4:4">
      <c r="D138" s="14"/>
    </row>
    <row r="139" spans="4:4">
      <c r="D139" s="14"/>
    </row>
    <row r="140" spans="4:4">
      <c r="D140" s="14"/>
    </row>
    <row r="141" spans="4:4">
      <c r="D141" s="14"/>
    </row>
    <row r="142" spans="4:4">
      <c r="D142" s="14"/>
    </row>
    <row r="143" spans="4:4">
      <c r="D143" s="14"/>
    </row>
    <row r="144" spans="4:4">
      <c r="D144" s="14"/>
    </row>
    <row r="145" spans="4:4">
      <c r="D145" s="14"/>
    </row>
    <row r="146" spans="4:4">
      <c r="D146" s="14"/>
    </row>
    <row r="147" spans="4:4">
      <c r="D147" s="14"/>
    </row>
    <row r="148" spans="4:4">
      <c r="D148" s="14"/>
    </row>
    <row r="149" spans="4:4">
      <c r="D149" s="14"/>
    </row>
    <row r="150" spans="4:4">
      <c r="D150" s="14"/>
    </row>
    <row r="151" spans="4:4">
      <c r="D151" s="14"/>
    </row>
    <row r="152" spans="4:4">
      <c r="D152" s="14"/>
    </row>
    <row r="153" spans="4:4">
      <c r="D153" s="14"/>
    </row>
    <row r="154" spans="4:4">
      <c r="D154" s="14"/>
    </row>
    <row r="155" spans="4:4">
      <c r="D155" s="14"/>
    </row>
    <row r="156" spans="4:4">
      <c r="D156" s="14"/>
    </row>
    <row r="157" spans="4:4">
      <c r="D157" s="14"/>
    </row>
    <row r="158" spans="4:4">
      <c r="D158" s="14"/>
    </row>
    <row r="159" spans="4:4">
      <c r="D159" s="14"/>
    </row>
    <row r="160" spans="4:4">
      <c r="D160" s="14"/>
    </row>
    <row r="161" spans="4:4">
      <c r="D161" s="14"/>
    </row>
    <row r="162" spans="4:4">
      <c r="D162" s="14"/>
    </row>
    <row r="163" spans="4:4">
      <c r="D163" s="14"/>
    </row>
    <row r="164" spans="4:4">
      <c r="D164" s="14"/>
    </row>
    <row r="165" spans="4:4">
      <c r="D165" s="14"/>
    </row>
    <row r="166" spans="4:4">
      <c r="D166" s="14"/>
    </row>
    <row r="167" spans="4:4">
      <c r="D167" s="14"/>
    </row>
    <row r="168" spans="4:4">
      <c r="D168" s="14"/>
    </row>
    <row r="169" spans="4:4">
      <c r="D169" s="14"/>
    </row>
    <row r="170" spans="4:4">
      <c r="D170" s="14"/>
    </row>
    <row r="171" spans="4:4">
      <c r="D171" s="14"/>
    </row>
    <row r="172" spans="4:4">
      <c r="D172" s="14"/>
    </row>
    <row r="173" spans="4:4">
      <c r="D173" s="14"/>
    </row>
    <row r="174" spans="4:4">
      <c r="D174" s="14"/>
    </row>
    <row r="175" spans="4:4">
      <c r="D175" s="14"/>
    </row>
    <row r="176" spans="4:4">
      <c r="D176" s="14"/>
    </row>
    <row r="177" spans="4:4">
      <c r="D177" s="14"/>
    </row>
    <row r="178" spans="4:4">
      <c r="D178" s="14"/>
    </row>
    <row r="179" spans="4:4">
      <c r="D179" s="14"/>
    </row>
    <row r="180" spans="4:4">
      <c r="D180" s="14"/>
    </row>
    <row r="181" spans="4:4">
      <c r="D181" s="14"/>
    </row>
    <row r="182" spans="4:4">
      <c r="D182" s="14"/>
    </row>
    <row r="183" spans="4:4">
      <c r="D183" s="14"/>
    </row>
    <row r="184" spans="4:4">
      <c r="D184" s="14"/>
    </row>
    <row r="185" spans="4:4">
      <c r="D185" s="14"/>
    </row>
    <row r="186" spans="4:4">
      <c r="D186" s="14"/>
    </row>
    <row r="187" spans="4:4">
      <c r="D187" s="14"/>
    </row>
    <row r="188" spans="4:4">
      <c r="D188" s="14"/>
    </row>
    <row r="189" spans="4:4">
      <c r="D189" s="14"/>
    </row>
    <row r="190" spans="4:4">
      <c r="D190" s="14"/>
    </row>
    <row r="191" spans="4:4">
      <c r="D191" s="14"/>
    </row>
    <row r="192" spans="4:4">
      <c r="D192" s="14"/>
    </row>
    <row r="193" spans="4:4">
      <c r="D193" s="14"/>
    </row>
    <row r="194" spans="4:4">
      <c r="D194" s="14"/>
    </row>
    <row r="195" spans="4:4">
      <c r="D195" s="14"/>
    </row>
    <row r="196" spans="4:4">
      <c r="D196" s="14"/>
    </row>
    <row r="197" spans="4:4">
      <c r="D197" s="14"/>
    </row>
    <row r="198" spans="4:4">
      <c r="D198" s="14"/>
    </row>
    <row r="199" spans="4:4">
      <c r="D199" s="14"/>
    </row>
    <row r="200" spans="4:4">
      <c r="D200" s="14"/>
    </row>
    <row r="201" spans="4:4">
      <c r="D201" s="14"/>
    </row>
    <row r="202" spans="4:4">
      <c r="D202" s="14"/>
    </row>
    <row r="203" spans="4:4">
      <c r="D203" s="14"/>
    </row>
    <row r="204" spans="4:4">
      <c r="D204" s="14"/>
    </row>
    <row r="205" spans="4:4">
      <c r="D205" s="14"/>
    </row>
    <row r="206" spans="4:4">
      <c r="D206" s="14"/>
    </row>
    <row r="207" spans="4:4">
      <c r="D207" s="14"/>
    </row>
    <row r="208" spans="4:4">
      <c r="D208" s="14"/>
    </row>
    <row r="209" spans="4:4">
      <c r="D209" s="14"/>
    </row>
    <row r="210" spans="4:4">
      <c r="D210" s="14"/>
    </row>
    <row r="211" spans="4:4">
      <c r="D211" s="14"/>
    </row>
    <row r="212" spans="4:4">
      <c r="D212" s="14"/>
    </row>
    <row r="213" spans="4:4">
      <c r="D213" s="14"/>
    </row>
    <row r="214" spans="4:4">
      <c r="D214" s="14"/>
    </row>
    <row r="215" spans="4:4">
      <c r="D215" s="14"/>
    </row>
    <row r="216" spans="4:4">
      <c r="D216" s="14"/>
    </row>
    <row r="217" spans="4:4">
      <c r="D217" s="14"/>
    </row>
    <row r="218" spans="4:4">
      <c r="D218" s="14"/>
    </row>
    <row r="219" spans="4:4">
      <c r="D219" s="14"/>
    </row>
    <row r="220" spans="4:4">
      <c r="D220" s="14"/>
    </row>
    <row r="221" spans="4:4">
      <c r="D221" s="14"/>
    </row>
    <row r="222" spans="4:4">
      <c r="D222" s="14"/>
    </row>
    <row r="223" spans="4:4">
      <c r="D223" s="14"/>
    </row>
    <row r="224" spans="4:4">
      <c r="D224" s="14"/>
    </row>
    <row r="225" spans="4:4">
      <c r="D225" s="14"/>
    </row>
    <row r="226" spans="4:4">
      <c r="D226" s="14"/>
    </row>
    <row r="227" spans="4:4">
      <c r="D227" s="14"/>
    </row>
    <row r="228" spans="4:4">
      <c r="D228" s="14"/>
    </row>
    <row r="229" spans="4:4">
      <c r="D229" s="14"/>
    </row>
    <row r="230" spans="4:4">
      <c r="D230" s="14"/>
    </row>
    <row r="231" spans="4:4">
      <c r="D231" s="14"/>
    </row>
    <row r="232" spans="4:4">
      <c r="D232" s="14"/>
    </row>
    <row r="233" spans="4:4">
      <c r="D233" s="14"/>
    </row>
    <row r="234" spans="4:4">
      <c r="D234" s="14"/>
    </row>
    <row r="235" spans="4:4">
      <c r="D235" s="14"/>
    </row>
    <row r="236" spans="4:4">
      <c r="D236" s="14"/>
    </row>
    <row r="237" spans="4:4">
      <c r="D237" s="14"/>
    </row>
    <row r="238" spans="4:4">
      <c r="D238" s="14"/>
    </row>
    <row r="239" spans="4:4">
      <c r="D239" s="14"/>
    </row>
    <row r="240" spans="4:4">
      <c r="D240" s="14"/>
    </row>
    <row r="241" spans="4:4">
      <c r="D241" s="14"/>
    </row>
    <row r="242" spans="4:4">
      <c r="D242" s="14"/>
    </row>
    <row r="243" spans="4:4">
      <c r="D243" s="14"/>
    </row>
    <row r="244" spans="4:4">
      <c r="D244" s="14"/>
    </row>
    <row r="245" spans="4:4">
      <c r="D245" s="14"/>
    </row>
    <row r="246" spans="4:4">
      <c r="D246" s="14"/>
    </row>
    <row r="247" spans="4:4">
      <c r="D247" s="14"/>
    </row>
    <row r="248" spans="4:4">
      <c r="D248" s="14"/>
    </row>
    <row r="249" spans="4:4">
      <c r="D249" s="14"/>
    </row>
    <row r="250" spans="4:4">
      <c r="D250" s="14"/>
    </row>
    <row r="251" spans="4:4">
      <c r="D251" s="14"/>
    </row>
    <row r="252" spans="4:4">
      <c r="D252" s="14"/>
    </row>
    <row r="253" spans="4:4">
      <c r="D253" s="14"/>
    </row>
    <row r="254" spans="4:4">
      <c r="D254" s="14"/>
    </row>
    <row r="255" spans="4:4">
      <c r="D255" s="14"/>
    </row>
    <row r="256" spans="4:4">
      <c r="D256" s="14"/>
    </row>
    <row r="257" spans="4:4">
      <c r="D257" s="14"/>
    </row>
    <row r="258" spans="4:4">
      <c r="D258" s="14"/>
    </row>
    <row r="259" spans="4:4">
      <c r="D259" s="14"/>
    </row>
    <row r="260" spans="4:4">
      <c r="D260" s="14"/>
    </row>
    <row r="261" spans="4:4">
      <c r="D261" s="14"/>
    </row>
    <row r="262" spans="4:4">
      <c r="D262" s="14"/>
    </row>
    <row r="263" spans="4:4">
      <c r="D263" s="14"/>
    </row>
    <row r="264" spans="4:4">
      <c r="D264" s="14"/>
    </row>
    <row r="265" spans="4:4">
      <c r="D265" s="14"/>
    </row>
    <row r="266" spans="4:4">
      <c r="D266" s="14"/>
    </row>
    <row r="267" spans="4:4">
      <c r="D267" s="14"/>
    </row>
    <row r="268" spans="4:4">
      <c r="D268" s="14"/>
    </row>
    <row r="269" spans="4:4">
      <c r="D269" s="14"/>
    </row>
    <row r="270" spans="4:4">
      <c r="D270" s="14"/>
    </row>
    <row r="271" spans="4:4">
      <c r="D271" s="14"/>
    </row>
    <row r="272" spans="4:4">
      <c r="D272" s="14"/>
    </row>
    <row r="273" spans="4:4">
      <c r="D273" s="14"/>
    </row>
    <row r="274" spans="4:4">
      <c r="D274" s="14"/>
    </row>
    <row r="275" spans="4:4">
      <c r="D275" s="14"/>
    </row>
    <row r="276" spans="4:4">
      <c r="D276" s="14"/>
    </row>
    <row r="277" spans="4:4">
      <c r="D277" s="14"/>
    </row>
    <row r="278" spans="4:4">
      <c r="D278" s="14"/>
    </row>
    <row r="279" spans="4:4">
      <c r="D279" s="14"/>
    </row>
    <row r="280" spans="4:4">
      <c r="D280" s="14"/>
    </row>
    <row r="281" spans="4:4">
      <c r="D281" s="14"/>
    </row>
    <row r="282" spans="4:4">
      <c r="D282" s="14"/>
    </row>
    <row r="283" spans="4:4">
      <c r="D283" s="14"/>
    </row>
    <row r="284" spans="4:4">
      <c r="D284" s="14"/>
    </row>
    <row r="285" spans="4:4">
      <c r="D285" s="14"/>
    </row>
    <row r="286" spans="4:4">
      <c r="D286" s="14"/>
    </row>
    <row r="287" spans="4:4">
      <c r="D287" s="14"/>
    </row>
    <row r="288" spans="4:4">
      <c r="D288" s="14"/>
    </row>
    <row r="289" spans="4:4">
      <c r="D289" s="14"/>
    </row>
    <row r="290" spans="4:4">
      <c r="D290" s="14"/>
    </row>
    <row r="291" spans="4:4">
      <c r="D291" s="14"/>
    </row>
    <row r="292" spans="4:4">
      <c r="D292" s="14"/>
    </row>
    <row r="293" spans="4:4">
      <c r="D293" s="14"/>
    </row>
    <row r="294" spans="4:4">
      <c r="D294" s="14"/>
    </row>
    <row r="295" spans="4:4">
      <c r="D295" s="14"/>
    </row>
    <row r="296" spans="4:4">
      <c r="D296" s="14"/>
    </row>
    <row r="297" spans="4:4">
      <c r="D297" s="14"/>
    </row>
    <row r="298" spans="4:4">
      <c r="D298" s="14"/>
    </row>
    <row r="299" spans="4:4">
      <c r="D299" s="14"/>
    </row>
    <row r="300" spans="4:4">
      <c r="D300" s="14"/>
    </row>
    <row r="301" spans="4:4">
      <c r="D301" s="14"/>
    </row>
    <row r="302" spans="4:4">
      <c r="D302" s="14"/>
    </row>
    <row r="303" spans="4:4">
      <c r="D303" s="14"/>
    </row>
    <row r="304" spans="4:4">
      <c r="D304" s="14"/>
    </row>
    <row r="305" spans="4:4">
      <c r="D305" s="14"/>
    </row>
    <row r="306" spans="4:4">
      <c r="D306" s="14"/>
    </row>
    <row r="307" spans="4:4">
      <c r="D307" s="14"/>
    </row>
    <row r="308" spans="4:4">
      <c r="D308" s="14"/>
    </row>
    <row r="309" spans="4:4">
      <c r="D309" s="14"/>
    </row>
    <row r="310" spans="4:4">
      <c r="D310" s="14"/>
    </row>
    <row r="311" spans="4:4">
      <c r="D311" s="14"/>
    </row>
    <row r="312" spans="4:4">
      <c r="D312" s="14"/>
    </row>
    <row r="313" spans="4:4">
      <c r="D313" s="14"/>
    </row>
    <row r="314" spans="4:4">
      <c r="D314" s="14"/>
    </row>
    <row r="315" spans="4:4">
      <c r="D315" s="14"/>
    </row>
    <row r="316" spans="4:4">
      <c r="D316" s="14"/>
    </row>
    <row r="317" spans="4:4">
      <c r="D317" s="14"/>
    </row>
    <row r="318" spans="4:4">
      <c r="D318" s="14"/>
    </row>
    <row r="319" spans="4:4">
      <c r="D319" s="14"/>
    </row>
    <row r="320" spans="4:4">
      <c r="D320" s="14"/>
    </row>
    <row r="321" spans="4:4">
      <c r="D321" s="14"/>
    </row>
    <row r="322" spans="4:4">
      <c r="D322" s="14"/>
    </row>
    <row r="323" spans="4:4">
      <c r="D323" s="14"/>
    </row>
    <row r="324" spans="4:4">
      <c r="D324" s="14"/>
    </row>
    <row r="325" spans="4:4">
      <c r="D325" s="14"/>
    </row>
    <row r="326" spans="4:4">
      <c r="D326" s="14"/>
    </row>
    <row r="327" spans="4:4">
      <c r="D327" s="14"/>
    </row>
    <row r="328" spans="4:4">
      <c r="D328" s="14"/>
    </row>
    <row r="329" spans="4:4">
      <c r="D329" s="14"/>
    </row>
    <row r="330" spans="4:4">
      <c r="D330" s="14"/>
    </row>
    <row r="331" spans="4:4">
      <c r="D331" s="14"/>
    </row>
    <row r="332" spans="4:4">
      <c r="D332" s="14"/>
    </row>
    <row r="333" spans="4:4">
      <c r="D333" s="14"/>
    </row>
    <row r="334" spans="4:4">
      <c r="D334" s="14"/>
    </row>
    <row r="335" spans="4:4">
      <c r="D335" s="14"/>
    </row>
    <row r="336" spans="4:4">
      <c r="D336" s="14"/>
    </row>
    <row r="337" spans="4:4">
      <c r="D337" s="14"/>
    </row>
    <row r="338" spans="4:4">
      <c r="D338" s="14"/>
    </row>
    <row r="339" spans="4:4">
      <c r="D339" s="14"/>
    </row>
    <row r="340" spans="4:4">
      <c r="D340" s="14"/>
    </row>
    <row r="341" spans="4:4">
      <c r="D341" s="14"/>
    </row>
    <row r="342" spans="4:4">
      <c r="D342" s="14"/>
    </row>
    <row r="343" spans="4:4">
      <c r="D343" s="14"/>
    </row>
    <row r="344" spans="4:4">
      <c r="D344" s="14"/>
    </row>
    <row r="345" spans="4:4">
      <c r="D345" s="14"/>
    </row>
    <row r="346" spans="4:4">
      <c r="D346" s="14"/>
    </row>
    <row r="347" spans="4:4">
      <c r="D347" s="14"/>
    </row>
    <row r="348" spans="4:4">
      <c r="D348" s="14"/>
    </row>
    <row r="349" spans="4:4">
      <c r="D349" s="14"/>
    </row>
    <row r="350" spans="4:4">
      <c r="D350" s="14"/>
    </row>
    <row r="351" spans="4:4">
      <c r="D351" s="14"/>
    </row>
    <row r="352" spans="4:4">
      <c r="D352" s="14"/>
    </row>
    <row r="353" spans="4:4">
      <c r="D353" s="14"/>
    </row>
    <row r="354" spans="4:4">
      <c r="D354" s="14"/>
    </row>
    <row r="355" spans="4:4">
      <c r="D355" s="14"/>
    </row>
    <row r="356" spans="4:4">
      <c r="D356" s="14"/>
    </row>
    <row r="357" spans="4:4">
      <c r="D357" s="14"/>
    </row>
    <row r="358" spans="4:4">
      <c r="D358" s="14"/>
    </row>
    <row r="359" spans="4:4">
      <c r="D359" s="14"/>
    </row>
    <row r="360" spans="4:4">
      <c r="D360" s="14"/>
    </row>
    <row r="361" spans="4:4">
      <c r="D361" s="14"/>
    </row>
    <row r="362" spans="4:4">
      <c r="D362" s="14"/>
    </row>
    <row r="363" spans="4:4">
      <c r="D363" s="14"/>
    </row>
    <row r="364" spans="4:4">
      <c r="D364" s="14"/>
    </row>
    <row r="365" spans="4:4">
      <c r="D365" s="14"/>
    </row>
    <row r="366" spans="4:4">
      <c r="D366" s="14"/>
    </row>
    <row r="367" spans="4:4">
      <c r="D367" s="14"/>
    </row>
    <row r="368" spans="4:4">
      <c r="D368" s="14"/>
    </row>
    <row r="369" spans="2:4">
      <c r="D369" s="14"/>
    </row>
    <row r="370" spans="2:4">
      <c r="D370" s="14"/>
    </row>
    <row r="371" spans="2:4">
      <c r="D371" s="14"/>
    </row>
    <row r="372" spans="2:4">
      <c r="B372" s="14"/>
      <c r="D372" s="14"/>
    </row>
    <row r="373" spans="2:4">
      <c r="B373" s="14"/>
      <c r="D373" s="14"/>
    </row>
    <row r="374" spans="2:4">
      <c r="B374" s="17"/>
      <c r="D374" s="14"/>
    </row>
    <row r="375" spans="2:4">
      <c r="D375" s="14"/>
    </row>
    <row r="376" spans="2:4">
      <c r="D376" s="14"/>
    </row>
    <row r="377" spans="2:4">
      <c r="D377" s="14"/>
    </row>
    <row r="378" spans="2:4">
      <c r="D378" s="14"/>
    </row>
    <row r="379" spans="2:4">
      <c r="D379" s="14"/>
    </row>
    <row r="380" spans="2:4">
      <c r="D380" s="14"/>
    </row>
    <row r="381" spans="2:4">
      <c r="D381" s="14"/>
    </row>
    <row r="382" spans="2:4">
      <c r="D382" s="14"/>
    </row>
    <row r="383" spans="2:4">
      <c r="D383" s="14"/>
    </row>
    <row r="384" spans="2:4">
      <c r="D384" s="14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4" customWidth="1"/>
    <col min="2" max="2" width="38.42578125" style="13" customWidth="1"/>
    <col min="3" max="4" width="10.7109375" style="13" customWidth="1"/>
    <col min="5" max="11" width="10.7109375" style="14" customWidth="1"/>
    <col min="12" max="12" width="14.7109375" style="14" customWidth="1"/>
    <col min="13" max="14" width="11.7109375" style="14" customWidth="1"/>
    <col min="15" max="15" width="14.7109375" style="14" customWidth="1"/>
    <col min="16" max="18" width="10.7109375" style="14" customWidth="1"/>
    <col min="19" max="38" width="7.5703125" style="14" customWidth="1"/>
    <col min="39" max="39" width="6.7109375" style="14" customWidth="1"/>
    <col min="40" max="40" width="7.7109375" style="14" customWidth="1"/>
    <col min="41" max="41" width="7.140625" style="14" customWidth="1"/>
    <col min="42" max="42" width="6" style="14" customWidth="1"/>
    <col min="43" max="43" width="7.85546875" style="14" customWidth="1"/>
    <col min="44" max="44" width="8.140625" style="14" customWidth="1"/>
    <col min="45" max="45" width="1.7109375" style="14" customWidth="1"/>
    <col min="46" max="46" width="15" style="14" customWidth="1"/>
    <col min="47" max="47" width="8.7109375" style="14" customWidth="1"/>
    <col min="48" max="48" width="10" style="14" customWidth="1"/>
    <col min="49" max="49" width="9.5703125" style="14" customWidth="1"/>
    <col min="50" max="50" width="6.140625" style="14" customWidth="1"/>
    <col min="51" max="52" width="5.7109375" style="14" customWidth="1"/>
    <col min="53" max="53" width="6.85546875" style="14" customWidth="1"/>
    <col min="54" max="54" width="6.42578125" style="14" customWidth="1"/>
    <col min="55" max="55" width="6.7109375" style="14" customWidth="1"/>
    <col min="56" max="56" width="7.28515625" style="14" customWidth="1"/>
    <col min="57" max="68" width="5.7109375" style="14" customWidth="1"/>
    <col min="69" max="16384" width="9.140625" style="14"/>
  </cols>
  <sheetData>
    <row r="1" spans="2:53">
      <c r="B1" s="2" t="s">
        <v>0</v>
      </c>
      <c r="C1" t="s">
        <v>195</v>
      </c>
    </row>
    <row r="2" spans="2:53">
      <c r="B2" s="2" t="s">
        <v>1</v>
      </c>
    </row>
    <row r="3" spans="2:53">
      <c r="B3" s="2" t="s">
        <v>2</v>
      </c>
      <c r="C3" t="s">
        <v>196</v>
      </c>
    </row>
    <row r="4" spans="2:53">
      <c r="B4" s="2" t="s">
        <v>3</v>
      </c>
    </row>
    <row r="6" spans="2:53" ht="21.75" customHeight="1">
      <c r="B6" s="103" t="s">
        <v>66</v>
      </c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5"/>
    </row>
    <row r="7" spans="2:53" ht="27.75" customHeight="1">
      <c r="B7" s="106" t="s">
        <v>67</v>
      </c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8"/>
      <c r="AU7" s="17"/>
      <c r="AV7" s="17"/>
    </row>
    <row r="8" spans="2:53" s="17" customFormat="1" ht="76.5" customHeight="1">
      <c r="B8" s="4" t="s">
        <v>46</v>
      </c>
      <c r="C8" s="26" t="s">
        <v>47</v>
      </c>
      <c r="D8" s="26" t="s">
        <v>68</v>
      </c>
      <c r="E8" s="26" t="s">
        <v>49</v>
      </c>
      <c r="F8" s="26" t="s">
        <v>50</v>
      </c>
      <c r="G8" s="26" t="s">
        <v>69</v>
      </c>
      <c r="H8" s="26" t="s">
        <v>70</v>
      </c>
      <c r="I8" s="26" t="s">
        <v>51</v>
      </c>
      <c r="J8" s="26" t="s">
        <v>52</v>
      </c>
      <c r="K8" s="26" t="s">
        <v>53</v>
      </c>
      <c r="L8" s="26" t="s">
        <v>185</v>
      </c>
      <c r="M8" s="26" t="s">
        <v>186</v>
      </c>
      <c r="N8" s="36" t="s">
        <v>190</v>
      </c>
      <c r="O8" s="26" t="s">
        <v>54</v>
      </c>
      <c r="P8" s="26" t="s">
        <v>187</v>
      </c>
      <c r="Q8" s="26" t="s">
        <v>55</v>
      </c>
      <c r="R8" s="28" t="s">
        <v>181</v>
      </c>
      <c r="AM8" s="14"/>
      <c r="AU8" s="14"/>
      <c r="AV8" s="14"/>
      <c r="AW8" s="14"/>
    </row>
    <row r="9" spans="2:53" s="17" customFormat="1" ht="21.75" customHeight="1">
      <c r="B9" s="18"/>
      <c r="C9" s="29"/>
      <c r="D9" s="29"/>
      <c r="E9" s="29"/>
      <c r="F9" s="29"/>
      <c r="G9" s="29" t="s">
        <v>72</v>
      </c>
      <c r="H9" s="29" t="s">
        <v>73</v>
      </c>
      <c r="I9" s="29"/>
      <c r="J9" s="29" t="s">
        <v>7</v>
      </c>
      <c r="K9" s="29" t="s">
        <v>7</v>
      </c>
      <c r="L9" s="29" t="s">
        <v>182</v>
      </c>
      <c r="M9" s="29"/>
      <c r="N9" s="19" t="s">
        <v>183</v>
      </c>
      <c r="O9" s="29" t="s">
        <v>6</v>
      </c>
      <c r="P9" s="29" t="s">
        <v>7</v>
      </c>
      <c r="Q9" s="29" t="s">
        <v>7</v>
      </c>
      <c r="R9" s="30" t="s">
        <v>7</v>
      </c>
      <c r="AU9" s="14"/>
      <c r="AV9" s="14"/>
    </row>
    <row r="10" spans="2:53" s="21" customFormat="1" ht="18" customHeight="1">
      <c r="B10" s="20"/>
      <c r="C10" s="31" t="s">
        <v>8</v>
      </c>
      <c r="D10" s="31" t="s">
        <v>9</v>
      </c>
      <c r="E10" s="6" t="s">
        <v>57</v>
      </c>
      <c r="F10" s="6" t="s">
        <v>58</v>
      </c>
      <c r="G10" s="6" t="s">
        <v>59</v>
      </c>
      <c r="H10" s="6" t="s">
        <v>60</v>
      </c>
      <c r="I10" s="6" t="s">
        <v>61</v>
      </c>
      <c r="J10" s="6" t="s">
        <v>62</v>
      </c>
      <c r="K10" s="6" t="s">
        <v>63</v>
      </c>
      <c r="L10" s="6" t="s">
        <v>64</v>
      </c>
      <c r="M10" s="6" t="s">
        <v>74</v>
      </c>
      <c r="N10" s="6" t="s">
        <v>75</v>
      </c>
      <c r="O10" s="6" t="s">
        <v>76</v>
      </c>
      <c r="P10" s="6" t="s">
        <v>77</v>
      </c>
      <c r="Q10" s="6" t="s">
        <v>78</v>
      </c>
      <c r="R10" s="32" t="s">
        <v>83</v>
      </c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U10" s="14"/>
      <c r="AV10" s="14"/>
      <c r="AW10" s="17"/>
    </row>
    <row r="11" spans="2:53" s="21" customFormat="1" ht="18" customHeight="1">
      <c r="B11" s="22" t="s">
        <v>79</v>
      </c>
      <c r="C11" s="31"/>
      <c r="D11" s="31"/>
      <c r="E11" s="6"/>
      <c r="F11" s="6"/>
      <c r="G11" s="6"/>
      <c r="H11" s="73">
        <v>2.8</v>
      </c>
      <c r="I11" s="6"/>
      <c r="J11" s="6"/>
      <c r="K11" s="74">
        <v>2.46E-2</v>
      </c>
      <c r="L11" s="73">
        <v>6562079874</v>
      </c>
      <c r="M11" s="6"/>
      <c r="N11" s="73">
        <v>0</v>
      </c>
      <c r="O11" s="73">
        <v>6813550.5078398399</v>
      </c>
      <c r="P11" s="6"/>
      <c r="Q11" s="74">
        <v>1</v>
      </c>
      <c r="R11" s="74">
        <v>0.33069999999999999</v>
      </c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U11" s="14"/>
      <c r="AV11" s="14"/>
      <c r="AW11" s="17"/>
      <c r="BA11" s="14"/>
    </row>
    <row r="12" spans="2:53">
      <c r="B12" s="77" t="s">
        <v>203</v>
      </c>
      <c r="C12" s="14"/>
      <c r="D12" s="14"/>
      <c r="H12" s="79">
        <v>2.82</v>
      </c>
      <c r="K12" s="78">
        <v>2.4199999999999999E-2</v>
      </c>
      <c r="L12" s="79">
        <v>6532180874</v>
      </c>
      <c r="N12" s="79">
        <v>0</v>
      </c>
      <c r="O12" s="79">
        <v>6710232.8734636996</v>
      </c>
      <c r="Q12" s="78">
        <v>0.98480000000000001</v>
      </c>
      <c r="R12" s="78">
        <v>0.3256</v>
      </c>
    </row>
    <row r="13" spans="2:53">
      <c r="B13" s="77" t="s">
        <v>257</v>
      </c>
      <c r="C13" s="14"/>
      <c r="D13" s="14"/>
      <c r="H13" s="79">
        <v>3.54</v>
      </c>
      <c r="K13" s="78">
        <v>4.4999999999999997E-3</v>
      </c>
      <c r="L13" s="79">
        <v>1990269643</v>
      </c>
      <c r="N13" s="79">
        <v>0</v>
      </c>
      <c r="O13" s="79">
        <v>2253375.4193789</v>
      </c>
      <c r="Q13" s="78">
        <v>0.33069999999999999</v>
      </c>
      <c r="R13" s="78">
        <v>0.1094</v>
      </c>
    </row>
    <row r="14" spans="2:53">
      <c r="B14" s="77" t="s">
        <v>258</v>
      </c>
      <c r="C14" s="14"/>
      <c r="D14" s="14"/>
      <c r="H14" s="79">
        <v>3.54</v>
      </c>
      <c r="K14" s="78">
        <v>4.4999999999999997E-3</v>
      </c>
      <c r="L14" s="79">
        <v>1990269643</v>
      </c>
      <c r="N14" s="79">
        <v>0</v>
      </c>
      <c r="O14" s="79">
        <v>2253375.4193789</v>
      </c>
      <c r="Q14" s="78">
        <v>0.33069999999999999</v>
      </c>
      <c r="R14" s="78">
        <v>0.1094</v>
      </c>
    </row>
    <row r="15" spans="2:53">
      <c r="B15" t="s">
        <v>259</v>
      </c>
      <c r="C15" t="s">
        <v>260</v>
      </c>
      <c r="D15" t="s">
        <v>98</v>
      </c>
      <c r="E15" t="s">
        <v>261</v>
      </c>
      <c r="G15" t="s">
        <v>262</v>
      </c>
      <c r="H15" s="75">
        <v>1.55</v>
      </c>
      <c r="I15" t="s">
        <v>100</v>
      </c>
      <c r="J15" s="76">
        <v>0.04</v>
      </c>
      <c r="K15" s="76">
        <v>5.7999999999999996E-3</v>
      </c>
      <c r="L15" s="75">
        <v>297474891</v>
      </c>
      <c r="M15" s="75">
        <v>142.6</v>
      </c>
      <c r="N15" s="75">
        <v>0</v>
      </c>
      <c r="O15" s="75">
        <v>424199.19456600002</v>
      </c>
      <c r="P15" s="76">
        <v>2.1100000000000001E-2</v>
      </c>
      <c r="Q15" s="76">
        <v>6.2300000000000001E-2</v>
      </c>
      <c r="R15" s="76">
        <v>2.06E-2</v>
      </c>
    </row>
    <row r="16" spans="2:53">
      <c r="B16" t="s">
        <v>263</v>
      </c>
      <c r="C16" t="s">
        <v>264</v>
      </c>
      <c r="D16" t="s">
        <v>98</v>
      </c>
      <c r="E16" t="s">
        <v>261</v>
      </c>
      <c r="G16" t="s">
        <v>262</v>
      </c>
      <c r="H16" s="75">
        <v>10.94</v>
      </c>
      <c r="I16" t="s">
        <v>100</v>
      </c>
      <c r="J16" s="76">
        <v>0.04</v>
      </c>
      <c r="K16" s="76">
        <v>9.4000000000000004E-3</v>
      </c>
      <c r="L16" s="75">
        <v>842397</v>
      </c>
      <c r="M16" s="75">
        <v>180.5</v>
      </c>
      <c r="N16" s="75">
        <v>0</v>
      </c>
      <c r="O16" s="75">
        <v>1520.5265850000001</v>
      </c>
      <c r="P16" s="76">
        <v>1E-4</v>
      </c>
      <c r="Q16" s="76">
        <v>2.0000000000000001E-4</v>
      </c>
      <c r="R16" s="76">
        <v>1E-4</v>
      </c>
    </row>
    <row r="17" spans="2:18">
      <c r="B17" t="s">
        <v>265</v>
      </c>
      <c r="C17" t="s">
        <v>266</v>
      </c>
      <c r="D17" t="s">
        <v>98</v>
      </c>
      <c r="E17" t="s">
        <v>261</v>
      </c>
      <c r="G17" t="s">
        <v>262</v>
      </c>
      <c r="H17" s="75">
        <v>15.28</v>
      </c>
      <c r="I17" t="s">
        <v>100</v>
      </c>
      <c r="J17" s="76">
        <v>2.75E-2</v>
      </c>
      <c r="K17" s="76">
        <v>1.03E-2</v>
      </c>
      <c r="L17" s="75">
        <v>1438779</v>
      </c>
      <c r="M17" s="75">
        <v>150.15</v>
      </c>
      <c r="N17" s="75">
        <v>0</v>
      </c>
      <c r="O17" s="75">
        <v>2160.3266684999999</v>
      </c>
      <c r="P17" s="76">
        <v>1E-4</v>
      </c>
      <c r="Q17" s="76">
        <v>2.9999999999999997E-4</v>
      </c>
      <c r="R17" s="76">
        <v>1E-4</v>
      </c>
    </row>
    <row r="18" spans="2:18">
      <c r="B18" t="s">
        <v>267</v>
      </c>
      <c r="C18" t="s">
        <v>268</v>
      </c>
      <c r="D18" t="s">
        <v>98</v>
      </c>
      <c r="E18" t="s">
        <v>261</v>
      </c>
      <c r="G18" t="s">
        <v>262</v>
      </c>
      <c r="H18" s="75">
        <v>0.75</v>
      </c>
      <c r="I18" t="s">
        <v>100</v>
      </c>
      <c r="J18" s="76">
        <v>1.7500000000000002E-2</v>
      </c>
      <c r="K18" s="76">
        <v>5.8999999999999999E-3</v>
      </c>
      <c r="L18" s="75">
        <v>327099862</v>
      </c>
      <c r="M18" s="75">
        <v>111.17</v>
      </c>
      <c r="N18" s="75">
        <v>0</v>
      </c>
      <c r="O18" s="75">
        <v>363636.9165854</v>
      </c>
      <c r="P18" s="76">
        <v>1.9900000000000001E-2</v>
      </c>
      <c r="Q18" s="76">
        <v>5.3400000000000003E-2</v>
      </c>
      <c r="R18" s="76">
        <v>1.7600000000000001E-2</v>
      </c>
    </row>
    <row r="19" spans="2:18">
      <c r="B19" t="s">
        <v>269</v>
      </c>
      <c r="C19" t="s">
        <v>270</v>
      </c>
      <c r="D19" t="s">
        <v>98</v>
      </c>
      <c r="E19" t="s">
        <v>261</v>
      </c>
      <c r="G19" t="s">
        <v>262</v>
      </c>
      <c r="H19" s="75">
        <v>6.31</v>
      </c>
      <c r="I19" t="s">
        <v>100</v>
      </c>
      <c r="J19" s="76">
        <v>5.0000000000000001E-3</v>
      </c>
      <c r="K19" s="76">
        <v>8.6E-3</v>
      </c>
      <c r="L19" s="75">
        <v>424900653</v>
      </c>
      <c r="M19" s="75">
        <v>105.8</v>
      </c>
      <c r="N19" s="75">
        <v>0</v>
      </c>
      <c r="O19" s="75">
        <v>449544.89087399998</v>
      </c>
      <c r="P19" s="76">
        <v>2.1000000000000001E-2</v>
      </c>
      <c r="Q19" s="76">
        <v>6.6000000000000003E-2</v>
      </c>
      <c r="R19" s="76">
        <v>2.18E-2</v>
      </c>
    </row>
    <row r="20" spans="2:18">
      <c r="B20" t="s">
        <v>271</v>
      </c>
      <c r="C20" t="s">
        <v>272</v>
      </c>
      <c r="D20" t="s">
        <v>98</v>
      </c>
      <c r="E20" t="s">
        <v>261</v>
      </c>
      <c r="G20" t="s">
        <v>262</v>
      </c>
      <c r="H20" s="75">
        <v>3.58</v>
      </c>
      <c r="I20" t="s">
        <v>100</v>
      </c>
      <c r="J20" s="76">
        <v>1E-3</v>
      </c>
      <c r="K20" s="76">
        <v>8.8000000000000005E-3</v>
      </c>
      <c r="L20" s="75">
        <v>62522368</v>
      </c>
      <c r="M20" s="75">
        <v>105.01</v>
      </c>
      <c r="N20" s="75">
        <v>0</v>
      </c>
      <c r="O20" s="75">
        <v>65654.738636800001</v>
      </c>
      <c r="P20" s="76">
        <v>4.4999999999999997E-3</v>
      </c>
      <c r="Q20" s="76">
        <v>9.5999999999999992E-3</v>
      </c>
      <c r="R20" s="76">
        <v>3.2000000000000002E-3</v>
      </c>
    </row>
    <row r="21" spans="2:18">
      <c r="B21" t="s">
        <v>273</v>
      </c>
      <c r="C21" t="s">
        <v>274</v>
      </c>
      <c r="D21" t="s">
        <v>98</v>
      </c>
      <c r="E21" t="s">
        <v>261</v>
      </c>
      <c r="G21" t="s">
        <v>262</v>
      </c>
      <c r="H21" s="75">
        <v>2.81</v>
      </c>
      <c r="I21" t="s">
        <v>100</v>
      </c>
      <c r="J21" s="76">
        <v>7.4999999999999997E-3</v>
      </c>
      <c r="K21" s="76">
        <v>8.6999999999999994E-3</v>
      </c>
      <c r="L21" s="75">
        <v>477526774</v>
      </c>
      <c r="M21" s="75">
        <v>108.1</v>
      </c>
      <c r="N21" s="75">
        <v>0</v>
      </c>
      <c r="O21" s="75">
        <v>516206.44269400003</v>
      </c>
      <c r="P21" s="76">
        <v>2.18E-2</v>
      </c>
      <c r="Q21" s="76">
        <v>7.5800000000000006E-2</v>
      </c>
      <c r="R21" s="76">
        <v>2.5100000000000001E-2</v>
      </c>
    </row>
    <row r="22" spans="2:18">
      <c r="B22" t="s">
        <v>275</v>
      </c>
      <c r="C22" t="s">
        <v>276</v>
      </c>
      <c r="D22" t="s">
        <v>98</v>
      </c>
      <c r="E22" t="s">
        <v>261</v>
      </c>
      <c r="G22" t="s">
        <v>262</v>
      </c>
      <c r="H22" s="75">
        <v>8.8800000000000008</v>
      </c>
      <c r="I22" t="s">
        <v>100</v>
      </c>
      <c r="J22" s="76">
        <v>1E-3</v>
      </c>
      <c r="K22" s="76">
        <v>8.3000000000000001E-3</v>
      </c>
      <c r="L22" s="75">
        <v>35779453</v>
      </c>
      <c r="M22" s="75">
        <v>101.22</v>
      </c>
      <c r="N22" s="75">
        <v>0</v>
      </c>
      <c r="O22" s="75">
        <v>36215.962326599998</v>
      </c>
      <c r="P22" s="76">
        <v>2.5000000000000001E-3</v>
      </c>
      <c r="Q22" s="76">
        <v>5.3E-3</v>
      </c>
      <c r="R22" s="76">
        <v>1.8E-3</v>
      </c>
    </row>
    <row r="23" spans="2:18">
      <c r="B23" t="s">
        <v>277</v>
      </c>
      <c r="C23" t="s">
        <v>278</v>
      </c>
      <c r="D23" t="s">
        <v>98</v>
      </c>
      <c r="E23" t="s">
        <v>261</v>
      </c>
      <c r="G23" t="s">
        <v>262</v>
      </c>
      <c r="H23" s="75">
        <v>26.79</v>
      </c>
      <c r="I23" t="s">
        <v>100</v>
      </c>
      <c r="J23" s="76">
        <v>5.0000000000000001E-3</v>
      </c>
      <c r="K23" s="76">
        <v>1.11E-2</v>
      </c>
      <c r="L23" s="75">
        <v>94273</v>
      </c>
      <c r="M23" s="75">
        <v>91.61</v>
      </c>
      <c r="N23" s="75">
        <v>0</v>
      </c>
      <c r="O23" s="75">
        <v>86.363495299999997</v>
      </c>
      <c r="P23" s="76">
        <v>0</v>
      </c>
      <c r="Q23" s="76">
        <v>0</v>
      </c>
      <c r="R23" s="76">
        <v>0</v>
      </c>
    </row>
    <row r="24" spans="2:18">
      <c r="B24" t="s">
        <v>279</v>
      </c>
      <c r="C24" t="s">
        <v>280</v>
      </c>
      <c r="D24" t="s">
        <v>98</v>
      </c>
      <c r="E24" t="s">
        <v>261</v>
      </c>
      <c r="G24" t="s">
        <v>262</v>
      </c>
      <c r="H24" s="75">
        <v>4.3499999999999996</v>
      </c>
      <c r="I24" t="s">
        <v>100</v>
      </c>
      <c r="J24" s="76">
        <v>7.4999999999999997E-3</v>
      </c>
      <c r="K24" s="76">
        <v>-1.09E-2</v>
      </c>
      <c r="L24" s="75">
        <v>337183402</v>
      </c>
      <c r="M24" s="75">
        <v>108.8</v>
      </c>
      <c r="N24" s="75">
        <v>0</v>
      </c>
      <c r="O24" s="75">
        <v>366855.54137599998</v>
      </c>
      <c r="P24" s="76">
        <v>1.6799999999999999E-2</v>
      </c>
      <c r="Q24" s="76">
        <v>5.3800000000000001E-2</v>
      </c>
      <c r="R24" s="76">
        <v>1.78E-2</v>
      </c>
    </row>
    <row r="25" spans="2:18">
      <c r="B25" t="s">
        <v>281</v>
      </c>
      <c r="C25" t="s">
        <v>282</v>
      </c>
      <c r="D25" t="s">
        <v>98</v>
      </c>
      <c r="E25" t="s">
        <v>261</v>
      </c>
      <c r="G25" t="s">
        <v>262</v>
      </c>
      <c r="H25" s="75">
        <v>20.059999999999999</v>
      </c>
      <c r="I25" t="s">
        <v>100</v>
      </c>
      <c r="J25" s="76">
        <v>0.01</v>
      </c>
      <c r="K25" s="76">
        <v>1.09E-2</v>
      </c>
      <c r="L25" s="75">
        <v>25406791</v>
      </c>
      <c r="M25" s="75">
        <v>107.43</v>
      </c>
      <c r="N25" s="75">
        <v>0</v>
      </c>
      <c r="O25" s="75">
        <v>27294.515571299999</v>
      </c>
      <c r="P25" s="76">
        <v>1.4E-3</v>
      </c>
      <c r="Q25" s="76">
        <v>4.0000000000000001E-3</v>
      </c>
      <c r="R25" s="76">
        <v>1.2999999999999999E-3</v>
      </c>
    </row>
    <row r="26" spans="2:18">
      <c r="B26" s="77" t="s">
        <v>283</v>
      </c>
      <c r="C26" s="14"/>
      <c r="D26" s="14"/>
      <c r="H26" s="79">
        <v>2.46</v>
      </c>
      <c r="K26" s="78">
        <v>3.4200000000000001E-2</v>
      </c>
      <c r="L26" s="79">
        <v>4541911231</v>
      </c>
      <c r="N26" s="79">
        <v>0</v>
      </c>
      <c r="O26" s="79">
        <v>4456857.4540847996</v>
      </c>
      <c r="Q26" s="78">
        <v>0.65410000000000001</v>
      </c>
      <c r="R26" s="78">
        <v>0.21629999999999999</v>
      </c>
    </row>
    <row r="27" spans="2:18">
      <c r="B27" s="77" t="s">
        <v>284</v>
      </c>
      <c r="C27" s="14"/>
      <c r="D27" s="14"/>
      <c r="H27" s="79">
        <v>0.68</v>
      </c>
      <c r="K27" s="78">
        <v>3.6999999999999998E-2</v>
      </c>
      <c r="L27" s="79">
        <v>1971860906</v>
      </c>
      <c r="N27" s="79">
        <v>0</v>
      </c>
      <c r="O27" s="79">
        <v>1923768.6401195</v>
      </c>
      <c r="Q27" s="78">
        <v>0.2823</v>
      </c>
      <c r="R27" s="78">
        <v>9.3399999999999997E-2</v>
      </c>
    </row>
    <row r="28" spans="2:18">
      <c r="B28" t="s">
        <v>285</v>
      </c>
      <c r="C28" t="s">
        <v>286</v>
      </c>
      <c r="D28" t="s">
        <v>98</v>
      </c>
      <c r="E28" t="s">
        <v>261</v>
      </c>
      <c r="G28" t="s">
        <v>287</v>
      </c>
      <c r="H28" s="75">
        <v>0.68</v>
      </c>
      <c r="I28" t="s">
        <v>100</v>
      </c>
      <c r="J28" s="76">
        <v>0</v>
      </c>
      <c r="K28" s="76">
        <v>3.6999999999999998E-2</v>
      </c>
      <c r="L28" s="75">
        <v>354407176</v>
      </c>
      <c r="M28" s="75">
        <v>97.55</v>
      </c>
      <c r="N28" s="75">
        <v>0</v>
      </c>
      <c r="O28" s="75">
        <v>345724.20018799999</v>
      </c>
      <c r="P28" s="76">
        <v>2.7300000000000001E-2</v>
      </c>
      <c r="Q28" s="76">
        <v>5.0700000000000002E-2</v>
      </c>
      <c r="R28" s="76">
        <v>1.6799999999999999E-2</v>
      </c>
    </row>
    <row r="29" spans="2:18">
      <c r="B29" t="s">
        <v>288</v>
      </c>
      <c r="C29" t="s">
        <v>289</v>
      </c>
      <c r="D29" t="s">
        <v>98</v>
      </c>
      <c r="E29" t="s">
        <v>261</v>
      </c>
      <c r="G29" t="s">
        <v>287</v>
      </c>
      <c r="H29" s="75">
        <v>0.78</v>
      </c>
      <c r="I29" t="s">
        <v>100</v>
      </c>
      <c r="J29" s="76">
        <v>0</v>
      </c>
      <c r="K29" s="76">
        <v>3.7199999999999997E-2</v>
      </c>
      <c r="L29" s="75">
        <v>203796639</v>
      </c>
      <c r="M29" s="75">
        <v>97.2</v>
      </c>
      <c r="N29" s="75">
        <v>0</v>
      </c>
      <c r="O29" s="75">
        <v>198090.33310799999</v>
      </c>
      <c r="P29" s="76">
        <v>1.3599999999999999E-2</v>
      </c>
      <c r="Q29" s="76">
        <v>2.9100000000000001E-2</v>
      </c>
      <c r="R29" s="76">
        <v>9.5999999999999992E-3</v>
      </c>
    </row>
    <row r="30" spans="2:18">
      <c r="B30" t="s">
        <v>290</v>
      </c>
      <c r="C30" t="s">
        <v>291</v>
      </c>
      <c r="D30" t="s">
        <v>98</v>
      </c>
      <c r="E30" t="s">
        <v>261</v>
      </c>
      <c r="G30" t="s">
        <v>292</v>
      </c>
      <c r="H30" s="75">
        <v>0.01</v>
      </c>
      <c r="I30" t="s">
        <v>100</v>
      </c>
      <c r="J30" s="76">
        <v>0</v>
      </c>
      <c r="K30" s="76">
        <v>3.7199999999999997E-2</v>
      </c>
      <c r="L30" s="75">
        <v>68822708</v>
      </c>
      <c r="M30" s="75">
        <v>99.96</v>
      </c>
      <c r="N30" s="75">
        <v>0</v>
      </c>
      <c r="O30" s="75">
        <v>68795.178916799996</v>
      </c>
      <c r="P30" s="76">
        <v>3.8E-3</v>
      </c>
      <c r="Q30" s="76">
        <v>1.01E-2</v>
      </c>
      <c r="R30" s="76">
        <v>3.3E-3</v>
      </c>
    </row>
    <row r="31" spans="2:18">
      <c r="B31" t="s">
        <v>293</v>
      </c>
      <c r="C31" t="s">
        <v>294</v>
      </c>
      <c r="D31" t="s">
        <v>98</v>
      </c>
      <c r="E31" t="s">
        <v>261</v>
      </c>
      <c r="G31" t="s">
        <v>287</v>
      </c>
      <c r="H31" s="75">
        <v>0.93</v>
      </c>
      <c r="I31" t="s">
        <v>100</v>
      </c>
      <c r="J31" s="76">
        <v>0</v>
      </c>
      <c r="K31" s="76">
        <v>3.6999999999999998E-2</v>
      </c>
      <c r="L31" s="75">
        <v>338017200</v>
      </c>
      <c r="M31" s="75">
        <v>96.67</v>
      </c>
      <c r="N31" s="75">
        <v>0</v>
      </c>
      <c r="O31" s="75">
        <v>326761.22723999998</v>
      </c>
      <c r="P31" s="76">
        <v>9.9000000000000008E-3</v>
      </c>
      <c r="Q31" s="76">
        <v>4.8000000000000001E-2</v>
      </c>
      <c r="R31" s="76">
        <v>1.5900000000000001E-2</v>
      </c>
    </row>
    <row r="32" spans="2:18">
      <c r="B32" t="s">
        <v>295</v>
      </c>
      <c r="C32" t="s">
        <v>296</v>
      </c>
      <c r="D32" t="s">
        <v>98</v>
      </c>
      <c r="E32" t="s">
        <v>261</v>
      </c>
      <c r="G32" t="s">
        <v>297</v>
      </c>
      <c r="H32" s="75">
        <v>0.26</v>
      </c>
      <c r="I32" t="s">
        <v>100</v>
      </c>
      <c r="J32" s="76">
        <v>0</v>
      </c>
      <c r="K32" s="76">
        <v>3.6600000000000001E-2</v>
      </c>
      <c r="L32" s="75">
        <v>15450000</v>
      </c>
      <c r="M32" s="75">
        <v>99.07</v>
      </c>
      <c r="N32" s="75">
        <v>0</v>
      </c>
      <c r="O32" s="75">
        <v>15306.315000000001</v>
      </c>
      <c r="P32" s="76">
        <v>1.4E-3</v>
      </c>
      <c r="Q32" s="76">
        <v>2.2000000000000001E-3</v>
      </c>
      <c r="R32" s="76">
        <v>6.9999999999999999E-4</v>
      </c>
    </row>
    <row r="33" spans="2:18">
      <c r="B33" t="s">
        <v>298</v>
      </c>
      <c r="C33" t="s">
        <v>299</v>
      </c>
      <c r="D33" t="s">
        <v>98</v>
      </c>
      <c r="E33" t="s">
        <v>261</v>
      </c>
      <c r="G33" t="s">
        <v>300</v>
      </c>
      <c r="H33" s="75">
        <v>0.11</v>
      </c>
      <c r="I33" t="s">
        <v>100</v>
      </c>
      <c r="J33" s="76">
        <v>0</v>
      </c>
      <c r="K33" s="76">
        <v>3.3399999999999999E-2</v>
      </c>
      <c r="L33" s="75">
        <v>40055502</v>
      </c>
      <c r="M33" s="75">
        <v>99.65</v>
      </c>
      <c r="N33" s="75">
        <v>0</v>
      </c>
      <c r="O33" s="75">
        <v>39915.307742999998</v>
      </c>
      <c r="P33" s="76">
        <v>1.4E-3</v>
      </c>
      <c r="Q33" s="76">
        <v>5.8999999999999999E-3</v>
      </c>
      <c r="R33" s="76">
        <v>1.9E-3</v>
      </c>
    </row>
    <row r="34" spans="2:18">
      <c r="B34" t="s">
        <v>301</v>
      </c>
      <c r="C34" t="s">
        <v>302</v>
      </c>
      <c r="D34" t="s">
        <v>98</v>
      </c>
      <c r="E34" t="s">
        <v>261</v>
      </c>
      <c r="G34" t="s">
        <v>303</v>
      </c>
      <c r="H34" s="75">
        <v>0.43</v>
      </c>
      <c r="I34" t="s">
        <v>100</v>
      </c>
      <c r="J34" s="76">
        <v>0</v>
      </c>
      <c r="K34" s="76">
        <v>3.6999999999999998E-2</v>
      </c>
      <c r="L34" s="75">
        <v>739000</v>
      </c>
      <c r="M34" s="75">
        <v>98.44</v>
      </c>
      <c r="N34" s="75">
        <v>0</v>
      </c>
      <c r="O34" s="75">
        <v>727.47159999999997</v>
      </c>
      <c r="P34" s="76">
        <v>1E-4</v>
      </c>
      <c r="Q34" s="76">
        <v>1E-4</v>
      </c>
      <c r="R34" s="76">
        <v>0</v>
      </c>
    </row>
    <row r="35" spans="2:18">
      <c r="B35" t="s">
        <v>304</v>
      </c>
      <c r="C35" t="s">
        <v>305</v>
      </c>
      <c r="D35" t="s">
        <v>98</v>
      </c>
      <c r="E35" t="s">
        <v>261</v>
      </c>
      <c r="G35" t="s">
        <v>306</v>
      </c>
      <c r="H35" s="75">
        <v>0.51</v>
      </c>
      <c r="I35" t="s">
        <v>100</v>
      </c>
      <c r="J35" s="76">
        <v>0</v>
      </c>
      <c r="K35" s="76">
        <v>3.73E-2</v>
      </c>
      <c r="L35" s="75">
        <v>240157051</v>
      </c>
      <c r="M35" s="75">
        <v>98.15</v>
      </c>
      <c r="N35" s="75">
        <v>0</v>
      </c>
      <c r="O35" s="75">
        <v>235714.14555650001</v>
      </c>
      <c r="P35" s="76">
        <v>2.18E-2</v>
      </c>
      <c r="Q35" s="76">
        <v>3.4599999999999999E-2</v>
      </c>
      <c r="R35" s="76">
        <v>1.14E-2</v>
      </c>
    </row>
    <row r="36" spans="2:18">
      <c r="B36" t="s">
        <v>307</v>
      </c>
      <c r="C36" t="s">
        <v>308</v>
      </c>
      <c r="D36" t="s">
        <v>98</v>
      </c>
      <c r="E36" t="s">
        <v>261</v>
      </c>
      <c r="G36" t="s">
        <v>309</v>
      </c>
      <c r="H36" s="75">
        <v>0.85</v>
      </c>
      <c r="I36" t="s">
        <v>100</v>
      </c>
      <c r="J36" s="76">
        <v>0</v>
      </c>
      <c r="K36" s="76">
        <v>3.6999999999999998E-2</v>
      </c>
      <c r="L36" s="75">
        <v>361246761</v>
      </c>
      <c r="M36" s="75">
        <v>96.94</v>
      </c>
      <c r="N36" s="75">
        <v>0</v>
      </c>
      <c r="O36" s="75">
        <v>350192.61011339998</v>
      </c>
      <c r="P36" s="76">
        <v>1.6400000000000001E-2</v>
      </c>
      <c r="Q36" s="76">
        <v>5.1400000000000001E-2</v>
      </c>
      <c r="R36" s="76">
        <v>1.7000000000000001E-2</v>
      </c>
    </row>
    <row r="37" spans="2:18">
      <c r="B37" t="s">
        <v>310</v>
      </c>
      <c r="C37" t="s">
        <v>311</v>
      </c>
      <c r="D37" t="s">
        <v>98</v>
      </c>
      <c r="E37" t="s">
        <v>261</v>
      </c>
      <c r="G37" t="s">
        <v>312</v>
      </c>
      <c r="H37" s="75">
        <v>0.17</v>
      </c>
      <c r="I37" t="s">
        <v>100</v>
      </c>
      <c r="J37" s="76">
        <v>0</v>
      </c>
      <c r="K37" s="76">
        <v>3.5400000000000001E-2</v>
      </c>
      <c r="L37" s="75">
        <v>39098617</v>
      </c>
      <c r="M37" s="75">
        <v>99.42</v>
      </c>
      <c r="N37" s="75">
        <v>0</v>
      </c>
      <c r="O37" s="75">
        <v>38871.845021399997</v>
      </c>
      <c r="P37" s="76">
        <v>1.6999999999999999E-3</v>
      </c>
      <c r="Q37" s="76">
        <v>5.7000000000000002E-3</v>
      </c>
      <c r="R37" s="76">
        <v>1.9E-3</v>
      </c>
    </row>
    <row r="38" spans="2:18">
      <c r="B38" t="s">
        <v>313</v>
      </c>
      <c r="C38" t="s">
        <v>314</v>
      </c>
      <c r="D38" t="s">
        <v>98</v>
      </c>
      <c r="E38" t="s">
        <v>261</v>
      </c>
      <c r="G38" t="s">
        <v>297</v>
      </c>
      <c r="H38" s="75">
        <v>0.34</v>
      </c>
      <c r="I38" t="s">
        <v>100</v>
      </c>
      <c r="J38" s="76">
        <v>0</v>
      </c>
      <c r="K38" s="76">
        <v>3.5900000000000001E-2</v>
      </c>
      <c r="L38" s="75">
        <v>21500000</v>
      </c>
      <c r="M38" s="75">
        <v>98.82</v>
      </c>
      <c r="N38" s="75">
        <v>0</v>
      </c>
      <c r="O38" s="75">
        <v>21246.3</v>
      </c>
      <c r="P38" s="76">
        <v>1.6999999999999999E-3</v>
      </c>
      <c r="Q38" s="76">
        <v>3.0999999999999999E-3</v>
      </c>
      <c r="R38" s="76">
        <v>1E-3</v>
      </c>
    </row>
    <row r="39" spans="2:18">
      <c r="B39" t="s">
        <v>315</v>
      </c>
      <c r="C39" t="s">
        <v>316</v>
      </c>
      <c r="D39" t="s">
        <v>98</v>
      </c>
      <c r="E39" t="s">
        <v>261</v>
      </c>
      <c r="G39" t="s">
        <v>309</v>
      </c>
      <c r="H39" s="75">
        <v>0.59</v>
      </c>
      <c r="I39" t="s">
        <v>100</v>
      </c>
      <c r="J39" s="76">
        <v>0</v>
      </c>
      <c r="K39" s="76">
        <v>3.7400000000000003E-2</v>
      </c>
      <c r="L39" s="75">
        <v>288570252</v>
      </c>
      <c r="M39" s="75">
        <v>97.87</v>
      </c>
      <c r="N39" s="75">
        <v>0</v>
      </c>
      <c r="O39" s="75">
        <v>282423.7056324</v>
      </c>
      <c r="P39" s="76">
        <v>2.4E-2</v>
      </c>
      <c r="Q39" s="76">
        <v>4.1500000000000002E-2</v>
      </c>
      <c r="R39" s="76">
        <v>1.37E-2</v>
      </c>
    </row>
    <row r="40" spans="2:18">
      <c r="B40" s="77" t="s">
        <v>317</v>
      </c>
      <c r="C40" s="14"/>
      <c r="D40" s="14"/>
      <c r="H40" s="79">
        <v>3.6</v>
      </c>
      <c r="K40" s="78">
        <v>3.6299999999999999E-2</v>
      </c>
      <c r="L40" s="79">
        <v>2270516371</v>
      </c>
      <c r="N40" s="79">
        <v>0</v>
      </c>
      <c r="O40" s="79">
        <v>2234092.4180357</v>
      </c>
      <c r="Q40" s="78">
        <v>0.32790000000000002</v>
      </c>
      <c r="R40" s="78">
        <v>0.1084</v>
      </c>
    </row>
    <row r="41" spans="2:18">
      <c r="B41" t="s">
        <v>318</v>
      </c>
      <c r="C41" t="s">
        <v>319</v>
      </c>
      <c r="D41" t="s">
        <v>98</v>
      </c>
      <c r="E41" t="s">
        <v>261</v>
      </c>
      <c r="G41" t="s">
        <v>262</v>
      </c>
      <c r="H41" s="75">
        <v>3.13</v>
      </c>
      <c r="I41" t="s">
        <v>100</v>
      </c>
      <c r="J41" s="76">
        <v>5.0000000000000001E-3</v>
      </c>
      <c r="K41" s="76">
        <v>3.7699999999999997E-2</v>
      </c>
      <c r="L41" s="75">
        <v>76696460</v>
      </c>
      <c r="M41" s="75">
        <v>90.84</v>
      </c>
      <c r="N41" s="75">
        <v>0</v>
      </c>
      <c r="O41" s="75">
        <v>69671.064264000001</v>
      </c>
      <c r="P41" s="76">
        <v>4.7999999999999996E-3</v>
      </c>
      <c r="Q41" s="76">
        <v>1.0200000000000001E-2</v>
      </c>
      <c r="R41" s="76">
        <v>3.3999999999999998E-3</v>
      </c>
    </row>
    <row r="42" spans="2:18">
      <c r="B42" t="s">
        <v>320</v>
      </c>
      <c r="C42" t="s">
        <v>321</v>
      </c>
      <c r="D42" t="s">
        <v>98</v>
      </c>
      <c r="E42" t="s">
        <v>261</v>
      </c>
      <c r="G42" t="s">
        <v>262</v>
      </c>
      <c r="H42" s="75">
        <v>1.83</v>
      </c>
      <c r="I42" t="s">
        <v>100</v>
      </c>
      <c r="J42" s="76">
        <v>4.0000000000000001E-3</v>
      </c>
      <c r="K42" s="76">
        <v>3.56E-2</v>
      </c>
      <c r="L42" s="75">
        <v>316336042</v>
      </c>
      <c r="M42" s="75">
        <v>94.54</v>
      </c>
      <c r="N42" s="75">
        <v>0</v>
      </c>
      <c r="O42" s="75">
        <v>299064.09410679998</v>
      </c>
      <c r="P42" s="76">
        <v>1.8599999999999998E-2</v>
      </c>
      <c r="Q42" s="76">
        <v>4.3900000000000002E-2</v>
      </c>
      <c r="R42" s="76">
        <v>1.4500000000000001E-2</v>
      </c>
    </row>
    <row r="43" spans="2:18">
      <c r="B43" t="s">
        <v>322</v>
      </c>
      <c r="C43" t="s">
        <v>323</v>
      </c>
      <c r="D43" t="s">
        <v>98</v>
      </c>
      <c r="E43" t="s">
        <v>261</v>
      </c>
      <c r="G43" t="s">
        <v>262</v>
      </c>
      <c r="H43" s="75">
        <v>4.05</v>
      </c>
      <c r="I43" t="s">
        <v>100</v>
      </c>
      <c r="J43" s="76">
        <v>0.02</v>
      </c>
      <c r="K43" s="76">
        <v>3.7499999999999999E-2</v>
      </c>
      <c r="L43" s="75">
        <v>87094300</v>
      </c>
      <c r="M43" s="75">
        <v>94.75</v>
      </c>
      <c r="N43" s="75">
        <v>0</v>
      </c>
      <c r="O43" s="75">
        <v>82521.849249999999</v>
      </c>
      <c r="P43" s="76">
        <v>4.3E-3</v>
      </c>
      <c r="Q43" s="76">
        <v>1.21E-2</v>
      </c>
      <c r="R43" s="76">
        <v>4.0000000000000001E-3</v>
      </c>
    </row>
    <row r="44" spans="2:18">
      <c r="B44" t="s">
        <v>324</v>
      </c>
      <c r="C44" t="s">
        <v>325</v>
      </c>
      <c r="D44" t="s">
        <v>98</v>
      </c>
      <c r="E44" t="s">
        <v>261</v>
      </c>
      <c r="G44" t="s">
        <v>262</v>
      </c>
      <c r="H44" s="75">
        <v>6.94</v>
      </c>
      <c r="I44" t="s">
        <v>100</v>
      </c>
      <c r="J44" s="76">
        <v>0.01</v>
      </c>
      <c r="K44" s="76">
        <v>3.6900000000000002E-2</v>
      </c>
      <c r="L44" s="75">
        <v>158712032</v>
      </c>
      <c r="M44" s="75">
        <v>83.99</v>
      </c>
      <c r="N44" s="75">
        <v>0</v>
      </c>
      <c r="O44" s="75">
        <v>133302.23567679999</v>
      </c>
      <c r="P44" s="76">
        <v>6.3E-3</v>
      </c>
      <c r="Q44" s="76">
        <v>1.9599999999999999E-2</v>
      </c>
      <c r="R44" s="76">
        <v>6.4999999999999997E-3</v>
      </c>
    </row>
    <row r="45" spans="2:18">
      <c r="B45" t="s">
        <v>326</v>
      </c>
      <c r="C45" t="s">
        <v>327</v>
      </c>
      <c r="D45" t="s">
        <v>98</v>
      </c>
      <c r="E45" t="s">
        <v>261</v>
      </c>
      <c r="G45" t="s">
        <v>262</v>
      </c>
      <c r="H45" s="75">
        <v>15.92</v>
      </c>
      <c r="I45" t="s">
        <v>100</v>
      </c>
      <c r="J45" s="76">
        <v>3.7499999999999999E-2</v>
      </c>
      <c r="K45" s="76">
        <v>3.73E-2</v>
      </c>
      <c r="L45" s="75">
        <v>137937621</v>
      </c>
      <c r="M45" s="75">
        <v>103.13</v>
      </c>
      <c r="N45" s="75">
        <v>0</v>
      </c>
      <c r="O45" s="75">
        <v>142255.06853729999</v>
      </c>
      <c r="P45" s="76">
        <v>5.4999999999999997E-3</v>
      </c>
      <c r="Q45" s="76">
        <v>2.0899999999999998E-2</v>
      </c>
      <c r="R45" s="76">
        <v>6.8999999999999999E-3</v>
      </c>
    </row>
    <row r="46" spans="2:18">
      <c r="B46" t="s">
        <v>328</v>
      </c>
      <c r="C46" t="s">
        <v>329</v>
      </c>
      <c r="D46" t="s">
        <v>98</v>
      </c>
      <c r="E46" t="s">
        <v>261</v>
      </c>
      <c r="G46" t="s">
        <v>262</v>
      </c>
      <c r="H46" s="75">
        <v>8.6999999999999993</v>
      </c>
      <c r="I46" t="s">
        <v>100</v>
      </c>
      <c r="J46" s="76">
        <v>1.2999999999999999E-2</v>
      </c>
      <c r="K46" s="76">
        <v>3.5700000000000003E-2</v>
      </c>
      <c r="L46" s="75">
        <v>17021456</v>
      </c>
      <c r="M46" s="75">
        <v>83.1</v>
      </c>
      <c r="N46" s="75">
        <v>0</v>
      </c>
      <c r="O46" s="75">
        <v>14144.829936</v>
      </c>
      <c r="P46" s="76">
        <v>1.9E-3</v>
      </c>
      <c r="Q46" s="76">
        <v>2.0999999999999999E-3</v>
      </c>
      <c r="R46" s="76">
        <v>6.9999999999999999E-4</v>
      </c>
    </row>
    <row r="47" spans="2:18">
      <c r="B47" t="s">
        <v>330</v>
      </c>
      <c r="C47" t="s">
        <v>331</v>
      </c>
      <c r="D47" t="s">
        <v>98</v>
      </c>
      <c r="E47" t="s">
        <v>261</v>
      </c>
      <c r="G47" t="s">
        <v>262</v>
      </c>
      <c r="H47" s="75">
        <v>12.69</v>
      </c>
      <c r="I47" t="s">
        <v>100</v>
      </c>
      <c r="J47" s="76">
        <v>1.4999999999999999E-2</v>
      </c>
      <c r="K47" s="76">
        <v>3.6600000000000001E-2</v>
      </c>
      <c r="L47" s="75">
        <v>49095469</v>
      </c>
      <c r="M47" s="75">
        <v>77</v>
      </c>
      <c r="N47" s="75">
        <v>0</v>
      </c>
      <c r="O47" s="75">
        <v>37803.511129999999</v>
      </c>
      <c r="P47" s="76">
        <v>2.8E-3</v>
      </c>
      <c r="Q47" s="76">
        <v>5.4999999999999997E-3</v>
      </c>
      <c r="R47" s="76">
        <v>1.8E-3</v>
      </c>
    </row>
    <row r="48" spans="2:18">
      <c r="B48" t="s">
        <v>332</v>
      </c>
      <c r="C48" t="s">
        <v>333</v>
      </c>
      <c r="D48" t="s">
        <v>98</v>
      </c>
      <c r="E48" t="s">
        <v>261</v>
      </c>
      <c r="G48" t="s">
        <v>262</v>
      </c>
      <c r="H48" s="75">
        <v>5.41</v>
      </c>
      <c r="I48" t="s">
        <v>100</v>
      </c>
      <c r="J48" s="76">
        <v>2.2499999999999999E-2</v>
      </c>
      <c r="K48" s="76">
        <v>3.7100000000000001E-2</v>
      </c>
      <c r="L48" s="75">
        <v>77068069</v>
      </c>
      <c r="M48" s="75">
        <v>93.09</v>
      </c>
      <c r="N48" s="75">
        <v>0</v>
      </c>
      <c r="O48" s="75">
        <v>71742.665432099995</v>
      </c>
      <c r="P48" s="76">
        <v>3.5999999999999999E-3</v>
      </c>
      <c r="Q48" s="76">
        <v>1.0500000000000001E-2</v>
      </c>
      <c r="R48" s="76">
        <v>3.5000000000000001E-3</v>
      </c>
    </row>
    <row r="49" spans="2:18">
      <c r="B49" t="s">
        <v>334</v>
      </c>
      <c r="C49" t="s">
        <v>335</v>
      </c>
      <c r="D49" t="s">
        <v>98</v>
      </c>
      <c r="E49" t="s">
        <v>261</v>
      </c>
      <c r="G49" t="s">
        <v>262</v>
      </c>
      <c r="H49" s="75">
        <v>0.92</v>
      </c>
      <c r="I49" t="s">
        <v>100</v>
      </c>
      <c r="J49" s="76">
        <v>1.4999999999999999E-2</v>
      </c>
      <c r="K49" s="76">
        <v>3.6799999999999999E-2</v>
      </c>
      <c r="L49" s="75">
        <v>148323359</v>
      </c>
      <c r="M49" s="75">
        <v>98.2</v>
      </c>
      <c r="N49" s="75">
        <v>0</v>
      </c>
      <c r="O49" s="75">
        <v>145653.53853799999</v>
      </c>
      <c r="P49" s="76">
        <v>1.0800000000000001E-2</v>
      </c>
      <c r="Q49" s="76">
        <v>2.1399999999999999E-2</v>
      </c>
      <c r="R49" s="76">
        <v>7.1000000000000004E-3</v>
      </c>
    </row>
    <row r="50" spans="2:18">
      <c r="B50" t="s">
        <v>336</v>
      </c>
      <c r="C50" t="s">
        <v>337</v>
      </c>
      <c r="D50" t="s">
        <v>98</v>
      </c>
      <c r="E50" t="s">
        <v>261</v>
      </c>
      <c r="G50" t="s">
        <v>287</v>
      </c>
      <c r="H50" s="75">
        <v>19.5</v>
      </c>
      <c r="I50" t="s">
        <v>100</v>
      </c>
      <c r="J50" s="76">
        <v>2.8000000000000001E-2</v>
      </c>
      <c r="K50" s="76">
        <v>3.8300000000000001E-2</v>
      </c>
      <c r="L50" s="75">
        <v>1970679</v>
      </c>
      <c r="M50" s="75">
        <v>82.07</v>
      </c>
      <c r="N50" s="75">
        <v>0</v>
      </c>
      <c r="O50" s="75">
        <v>1617.3362552999999</v>
      </c>
      <c r="P50" s="76">
        <v>4.0000000000000002E-4</v>
      </c>
      <c r="Q50" s="76">
        <v>2.0000000000000001E-4</v>
      </c>
      <c r="R50" s="76">
        <v>1E-4</v>
      </c>
    </row>
    <row r="51" spans="2:18">
      <c r="B51" t="s">
        <v>338</v>
      </c>
      <c r="C51" t="s">
        <v>339</v>
      </c>
      <c r="D51" t="s">
        <v>98</v>
      </c>
      <c r="E51" t="s">
        <v>261</v>
      </c>
      <c r="G51" t="s">
        <v>262</v>
      </c>
      <c r="H51" s="75">
        <v>0.25</v>
      </c>
      <c r="I51" t="s">
        <v>100</v>
      </c>
      <c r="J51" s="76">
        <v>4.2500000000000003E-2</v>
      </c>
      <c r="K51" s="76">
        <v>3.4599999999999999E-2</v>
      </c>
      <c r="L51" s="75">
        <v>291511815</v>
      </c>
      <c r="M51" s="75">
        <v>103.38</v>
      </c>
      <c r="N51" s="75">
        <v>0</v>
      </c>
      <c r="O51" s="75">
        <v>301364.91434700001</v>
      </c>
      <c r="P51" s="76">
        <v>2.1499999999999998E-2</v>
      </c>
      <c r="Q51" s="76">
        <v>4.4200000000000003E-2</v>
      </c>
      <c r="R51" s="76">
        <v>1.46E-2</v>
      </c>
    </row>
    <row r="52" spans="2:18">
      <c r="B52" t="s">
        <v>340</v>
      </c>
      <c r="C52" t="s">
        <v>341</v>
      </c>
      <c r="D52" t="s">
        <v>98</v>
      </c>
      <c r="E52" t="s">
        <v>261</v>
      </c>
      <c r="G52" t="s">
        <v>262</v>
      </c>
      <c r="H52" s="75">
        <v>1.21</v>
      </c>
      <c r="I52" t="s">
        <v>100</v>
      </c>
      <c r="J52" s="76">
        <v>3.7499999999999999E-2</v>
      </c>
      <c r="K52" s="76">
        <v>3.6200000000000003E-2</v>
      </c>
      <c r="L52" s="75">
        <v>409419399</v>
      </c>
      <c r="M52" s="75">
        <v>102.96</v>
      </c>
      <c r="N52" s="75">
        <v>0</v>
      </c>
      <c r="O52" s="75">
        <v>421538.21321040002</v>
      </c>
      <c r="P52" s="76">
        <v>1.9E-2</v>
      </c>
      <c r="Q52" s="76">
        <v>6.1899999999999997E-2</v>
      </c>
      <c r="R52" s="76">
        <v>2.0500000000000001E-2</v>
      </c>
    </row>
    <row r="53" spans="2:18">
      <c r="B53" t="s">
        <v>342</v>
      </c>
      <c r="C53" t="s">
        <v>343</v>
      </c>
      <c r="D53" t="s">
        <v>98</v>
      </c>
      <c r="E53" t="s">
        <v>261</v>
      </c>
      <c r="G53" t="s">
        <v>262</v>
      </c>
      <c r="H53" s="75">
        <v>2.62</v>
      </c>
      <c r="I53" t="s">
        <v>100</v>
      </c>
      <c r="J53" s="76">
        <v>1.7500000000000002E-2</v>
      </c>
      <c r="K53" s="76">
        <v>3.7100000000000001E-2</v>
      </c>
      <c r="L53" s="75">
        <v>84115854</v>
      </c>
      <c r="M53" s="75">
        <v>95.66</v>
      </c>
      <c r="N53" s="75">
        <v>0</v>
      </c>
      <c r="O53" s="75">
        <v>80465.225936400006</v>
      </c>
      <c r="P53" s="76">
        <v>4.4000000000000003E-3</v>
      </c>
      <c r="Q53" s="76">
        <v>1.18E-2</v>
      </c>
      <c r="R53" s="76">
        <v>3.8999999999999998E-3</v>
      </c>
    </row>
    <row r="54" spans="2:18">
      <c r="B54" t="s">
        <v>344</v>
      </c>
      <c r="C54" t="s">
        <v>345</v>
      </c>
      <c r="D54" t="s">
        <v>98</v>
      </c>
      <c r="E54" t="s">
        <v>261</v>
      </c>
      <c r="G54" t="s">
        <v>262</v>
      </c>
      <c r="H54" s="75">
        <v>2.3199999999999998</v>
      </c>
      <c r="I54" t="s">
        <v>100</v>
      </c>
      <c r="J54" s="76">
        <v>5.0000000000000001E-3</v>
      </c>
      <c r="K54" s="76">
        <v>3.78E-2</v>
      </c>
      <c r="L54" s="75">
        <v>83258244</v>
      </c>
      <c r="M54" s="75">
        <v>93.15</v>
      </c>
      <c r="N54" s="75">
        <v>0</v>
      </c>
      <c r="O54" s="75">
        <v>77555.054285999999</v>
      </c>
      <c r="P54" s="76">
        <v>3.7000000000000002E-3</v>
      </c>
      <c r="Q54" s="76">
        <v>1.14E-2</v>
      </c>
      <c r="R54" s="76">
        <v>3.8E-3</v>
      </c>
    </row>
    <row r="55" spans="2:18">
      <c r="B55" t="s">
        <v>346</v>
      </c>
      <c r="C55" t="s">
        <v>347</v>
      </c>
      <c r="D55" t="s">
        <v>98</v>
      </c>
      <c r="E55" t="s">
        <v>261</v>
      </c>
      <c r="G55" t="s">
        <v>262</v>
      </c>
      <c r="H55" s="75">
        <v>0.57999999999999996</v>
      </c>
      <c r="I55" t="s">
        <v>100</v>
      </c>
      <c r="J55" s="76">
        <v>1.5E-3</v>
      </c>
      <c r="K55" s="76">
        <v>3.61E-2</v>
      </c>
      <c r="L55" s="75">
        <v>237063809</v>
      </c>
      <c r="M55" s="75">
        <v>98.11</v>
      </c>
      <c r="N55" s="75">
        <v>0</v>
      </c>
      <c r="O55" s="75">
        <v>232583.3030099</v>
      </c>
      <c r="P55" s="76">
        <v>1.5100000000000001E-2</v>
      </c>
      <c r="Q55" s="76">
        <v>3.4099999999999998E-2</v>
      </c>
      <c r="R55" s="76">
        <v>1.1299999999999999E-2</v>
      </c>
    </row>
    <row r="56" spans="2:18">
      <c r="B56" t="s">
        <v>348</v>
      </c>
      <c r="C56" t="s">
        <v>349</v>
      </c>
      <c r="D56" t="s">
        <v>98</v>
      </c>
      <c r="E56" t="s">
        <v>261</v>
      </c>
      <c r="G56" t="s">
        <v>262</v>
      </c>
      <c r="H56" s="75">
        <v>3.51</v>
      </c>
      <c r="I56" t="s">
        <v>100</v>
      </c>
      <c r="J56" s="76">
        <v>6.25E-2</v>
      </c>
      <c r="K56" s="76">
        <v>3.6999999999999998E-2</v>
      </c>
      <c r="L56" s="75">
        <v>4504680</v>
      </c>
      <c r="M56" s="75">
        <v>109.97</v>
      </c>
      <c r="N56" s="75">
        <v>0</v>
      </c>
      <c r="O56" s="75">
        <v>4953.7965960000001</v>
      </c>
      <c r="P56" s="76">
        <v>2.9999999999999997E-4</v>
      </c>
      <c r="Q56" s="76">
        <v>6.9999999999999999E-4</v>
      </c>
      <c r="R56" s="76">
        <v>2.0000000000000001E-4</v>
      </c>
    </row>
    <row r="57" spans="2:18">
      <c r="B57" t="s">
        <v>350</v>
      </c>
      <c r="C57" t="s">
        <v>351</v>
      </c>
      <c r="D57" t="s">
        <v>98</v>
      </c>
      <c r="E57" t="s">
        <v>261</v>
      </c>
      <c r="G57" t="s">
        <v>262</v>
      </c>
      <c r="H57" s="75">
        <v>12.56</v>
      </c>
      <c r="I57" t="s">
        <v>100</v>
      </c>
      <c r="J57" s="76">
        <v>5.5E-2</v>
      </c>
      <c r="K57" s="76">
        <v>3.6299999999999999E-2</v>
      </c>
      <c r="L57" s="75">
        <v>90387083</v>
      </c>
      <c r="M57" s="75">
        <v>130.38999999999999</v>
      </c>
      <c r="N57" s="75">
        <v>0</v>
      </c>
      <c r="O57" s="75">
        <v>117855.7175237</v>
      </c>
      <c r="P57" s="76">
        <v>4.7999999999999996E-3</v>
      </c>
      <c r="Q57" s="76">
        <v>1.7299999999999999E-2</v>
      </c>
      <c r="R57" s="76">
        <v>5.7000000000000002E-3</v>
      </c>
    </row>
    <row r="58" spans="2:18">
      <c r="B58" s="77" t="s">
        <v>352</v>
      </c>
      <c r="C58" s="14"/>
      <c r="D58" s="14"/>
      <c r="H58" s="79">
        <v>5.41</v>
      </c>
      <c r="K58" s="78">
        <v>2.0000000000000001E-4</v>
      </c>
      <c r="L58" s="79">
        <v>299533954</v>
      </c>
      <c r="N58" s="79">
        <v>0</v>
      </c>
      <c r="O58" s="79">
        <v>298996.3959296</v>
      </c>
      <c r="Q58" s="78">
        <v>4.3900000000000002E-2</v>
      </c>
      <c r="R58" s="78">
        <v>1.4500000000000001E-2</v>
      </c>
    </row>
    <row r="59" spans="2:18">
      <c r="B59" t="s">
        <v>353</v>
      </c>
      <c r="C59" t="s">
        <v>354</v>
      </c>
      <c r="D59" t="s">
        <v>98</v>
      </c>
      <c r="E59" t="s">
        <v>261</v>
      </c>
      <c r="G59" t="s">
        <v>262</v>
      </c>
      <c r="H59" s="75">
        <v>3.42</v>
      </c>
      <c r="I59" t="s">
        <v>100</v>
      </c>
      <c r="J59" s="76">
        <v>0</v>
      </c>
      <c r="K59" s="76">
        <v>1E-4</v>
      </c>
      <c r="L59" s="75">
        <v>166853043</v>
      </c>
      <c r="M59" s="75">
        <v>99.98</v>
      </c>
      <c r="N59" s="75">
        <v>0</v>
      </c>
      <c r="O59" s="75">
        <v>166819.6723914</v>
      </c>
      <c r="P59" s="76">
        <v>7.9000000000000008E-3</v>
      </c>
      <c r="Q59" s="76">
        <v>2.4500000000000001E-2</v>
      </c>
      <c r="R59" s="76">
        <v>8.0999999999999996E-3</v>
      </c>
    </row>
    <row r="60" spans="2:18">
      <c r="B60" t="s">
        <v>355</v>
      </c>
      <c r="C60" t="s">
        <v>356</v>
      </c>
      <c r="D60" t="s">
        <v>98</v>
      </c>
      <c r="E60" t="s">
        <v>261</v>
      </c>
      <c r="G60" t="s">
        <v>262</v>
      </c>
      <c r="H60" s="75">
        <v>7.92</v>
      </c>
      <c r="I60" t="s">
        <v>100</v>
      </c>
      <c r="J60" s="76">
        <v>0</v>
      </c>
      <c r="K60" s="76">
        <v>5.0000000000000001E-4</v>
      </c>
      <c r="L60" s="75">
        <v>132680911</v>
      </c>
      <c r="M60" s="75">
        <v>99.62</v>
      </c>
      <c r="N60" s="75">
        <v>0</v>
      </c>
      <c r="O60" s="75">
        <v>132176.72353819999</v>
      </c>
      <c r="P60" s="76">
        <v>6.7000000000000002E-3</v>
      </c>
      <c r="Q60" s="76">
        <v>1.9400000000000001E-2</v>
      </c>
      <c r="R60" s="76">
        <v>6.4000000000000003E-3</v>
      </c>
    </row>
    <row r="61" spans="2:18">
      <c r="B61" s="77" t="s">
        <v>357</v>
      </c>
      <c r="C61" s="14"/>
      <c r="D61" s="14"/>
      <c r="H61" s="79">
        <v>0</v>
      </c>
      <c r="K61" s="78">
        <v>0</v>
      </c>
      <c r="L61" s="79">
        <v>0</v>
      </c>
      <c r="N61" s="79">
        <v>0</v>
      </c>
      <c r="O61" s="79">
        <v>0</v>
      </c>
      <c r="Q61" s="78">
        <v>0</v>
      </c>
      <c r="R61" s="78">
        <v>0</v>
      </c>
    </row>
    <row r="62" spans="2:18">
      <c r="B62" t="s">
        <v>249</v>
      </c>
      <c r="C62" t="s">
        <v>249</v>
      </c>
      <c r="D62" s="14"/>
      <c r="E62" t="s">
        <v>249</v>
      </c>
      <c r="H62" s="75">
        <v>0</v>
      </c>
      <c r="I62" t="s">
        <v>249</v>
      </c>
      <c r="J62" s="76">
        <v>0</v>
      </c>
      <c r="K62" s="76">
        <v>0</v>
      </c>
      <c r="L62" s="75">
        <v>0</v>
      </c>
      <c r="M62" s="75">
        <v>0</v>
      </c>
      <c r="O62" s="75">
        <v>0</v>
      </c>
      <c r="P62" s="76">
        <v>0</v>
      </c>
      <c r="Q62" s="76">
        <v>0</v>
      </c>
      <c r="R62" s="76">
        <v>0</v>
      </c>
    </row>
    <row r="63" spans="2:18">
      <c r="B63" s="77" t="s">
        <v>254</v>
      </c>
      <c r="C63" s="14"/>
      <c r="D63" s="14"/>
      <c r="H63" s="79">
        <v>1.41</v>
      </c>
      <c r="K63" s="78">
        <v>4.7E-2</v>
      </c>
      <c r="L63" s="79">
        <v>29899000</v>
      </c>
      <c r="N63" s="79">
        <v>0</v>
      </c>
      <c r="O63" s="79">
        <v>103317.6343761395</v>
      </c>
      <c r="Q63" s="78">
        <v>1.52E-2</v>
      </c>
      <c r="R63" s="78">
        <v>5.0000000000000001E-3</v>
      </c>
    </row>
    <row r="64" spans="2:18">
      <c r="B64" s="77" t="s">
        <v>358</v>
      </c>
      <c r="C64" s="14"/>
      <c r="D64" s="14"/>
      <c r="H64" s="79">
        <v>2.15</v>
      </c>
      <c r="K64" s="78">
        <v>3.5499999999999997E-2</v>
      </c>
      <c r="L64" s="79">
        <v>3399000</v>
      </c>
      <c r="N64" s="79">
        <v>0</v>
      </c>
      <c r="O64" s="79">
        <v>12407.6259158741</v>
      </c>
      <c r="Q64" s="78">
        <v>1.8E-3</v>
      </c>
      <c r="R64" s="78">
        <v>5.9999999999999995E-4</v>
      </c>
    </row>
    <row r="65" spans="2:18">
      <c r="B65" t="s">
        <v>359</v>
      </c>
      <c r="C65" t="s">
        <v>360</v>
      </c>
      <c r="D65" t="s">
        <v>98</v>
      </c>
      <c r="E65" t="s">
        <v>361</v>
      </c>
      <c r="F65" t="s">
        <v>209</v>
      </c>
      <c r="H65" s="75">
        <v>1.06</v>
      </c>
      <c r="I65" t="s">
        <v>100</v>
      </c>
      <c r="J65" s="76">
        <v>2.8799999999999999E-2</v>
      </c>
      <c r="K65" s="76">
        <v>2.6599999999999999E-2</v>
      </c>
      <c r="L65" s="75">
        <v>2000000</v>
      </c>
      <c r="M65" s="75">
        <v>385.31</v>
      </c>
      <c r="N65" s="75">
        <v>0</v>
      </c>
      <c r="O65" s="75">
        <v>7706.2</v>
      </c>
      <c r="P65" s="76">
        <v>5.9999999999999995E-4</v>
      </c>
      <c r="Q65" s="76">
        <v>1.1000000000000001E-3</v>
      </c>
      <c r="R65" s="76">
        <v>4.0000000000000002E-4</v>
      </c>
    </row>
    <row r="66" spans="2:18">
      <c r="B66" t="s">
        <v>362</v>
      </c>
      <c r="C66" t="s">
        <v>363</v>
      </c>
      <c r="D66" t="s">
        <v>98</v>
      </c>
      <c r="E66" t="s">
        <v>361</v>
      </c>
      <c r="F66" t="s">
        <v>209</v>
      </c>
      <c r="H66" s="75">
        <v>6.7</v>
      </c>
      <c r="I66" t="s">
        <v>100</v>
      </c>
      <c r="J66" s="76">
        <v>2.75E-2</v>
      </c>
      <c r="K66" s="76">
        <v>4.0300000000000002E-2</v>
      </c>
      <c r="L66" s="75">
        <v>250000</v>
      </c>
      <c r="M66" s="75">
        <v>328.03</v>
      </c>
      <c r="N66" s="75">
        <v>0</v>
      </c>
      <c r="O66" s="75">
        <v>820.07500000000005</v>
      </c>
      <c r="P66" s="76">
        <v>1E-4</v>
      </c>
      <c r="Q66" s="76">
        <v>1E-4</v>
      </c>
      <c r="R66" s="76">
        <v>0</v>
      </c>
    </row>
    <row r="67" spans="2:18">
      <c r="B67" t="s">
        <v>364</v>
      </c>
      <c r="C67" t="s">
        <v>365</v>
      </c>
      <c r="D67" t="s">
        <v>366</v>
      </c>
      <c r="E67" t="s">
        <v>367</v>
      </c>
      <c r="F67" t="s">
        <v>368</v>
      </c>
      <c r="G67" t="s">
        <v>369</v>
      </c>
      <c r="H67" s="75">
        <v>0.5</v>
      </c>
      <c r="I67" t="s">
        <v>104</v>
      </c>
      <c r="J67" s="76">
        <v>3.15E-2</v>
      </c>
      <c r="K67" s="76">
        <v>6.5000000000000002E-2</v>
      </c>
      <c r="L67" s="75">
        <v>419000</v>
      </c>
      <c r="M67" s="75">
        <v>98.450999999999993</v>
      </c>
      <c r="N67" s="75">
        <v>0</v>
      </c>
      <c r="O67" s="75">
        <v>1451.62159911</v>
      </c>
      <c r="P67" s="76">
        <v>4.0000000000000002E-4</v>
      </c>
      <c r="Q67" s="76">
        <v>2.0000000000000001E-4</v>
      </c>
      <c r="R67" s="76">
        <v>1E-4</v>
      </c>
    </row>
    <row r="68" spans="2:18">
      <c r="B68" t="s">
        <v>370</v>
      </c>
      <c r="C68" t="s">
        <v>371</v>
      </c>
      <c r="D68" t="s">
        <v>121</v>
      </c>
      <c r="E68" t="s">
        <v>372</v>
      </c>
      <c r="F68" t="s">
        <v>373</v>
      </c>
      <c r="G68" t="s">
        <v>374</v>
      </c>
      <c r="H68" s="75">
        <v>6.38</v>
      </c>
      <c r="I68" t="s">
        <v>104</v>
      </c>
      <c r="J68" s="76">
        <v>2.5000000000000001E-2</v>
      </c>
      <c r="K68" s="76">
        <v>4.3200000000000002E-2</v>
      </c>
      <c r="L68" s="75">
        <v>200000</v>
      </c>
      <c r="M68" s="75">
        <v>90.43383333333334</v>
      </c>
      <c r="N68" s="75">
        <v>0</v>
      </c>
      <c r="O68" s="75">
        <v>636.47331911729998</v>
      </c>
      <c r="P68" s="76">
        <v>2.0000000000000001E-4</v>
      </c>
      <c r="Q68" s="76">
        <v>1E-4</v>
      </c>
      <c r="R68" s="76">
        <v>0</v>
      </c>
    </row>
    <row r="69" spans="2:18">
      <c r="B69" t="s">
        <v>375</v>
      </c>
      <c r="C69" t="s">
        <v>376</v>
      </c>
      <c r="D69" t="s">
        <v>366</v>
      </c>
      <c r="E69" t="s">
        <v>367</v>
      </c>
      <c r="F69" t="s">
        <v>368</v>
      </c>
      <c r="G69" t="s">
        <v>377</v>
      </c>
      <c r="H69" s="75">
        <v>4.6100000000000003</v>
      </c>
      <c r="I69" t="s">
        <v>104</v>
      </c>
      <c r="J69" s="76">
        <v>3.2500000000000001E-2</v>
      </c>
      <c r="K69" s="76">
        <v>4.4900000000000002E-2</v>
      </c>
      <c r="L69" s="75">
        <v>530000</v>
      </c>
      <c r="M69" s="75">
        <v>96.14952777083333</v>
      </c>
      <c r="N69" s="75">
        <v>0</v>
      </c>
      <c r="O69" s="75">
        <v>1793.2559976468001</v>
      </c>
      <c r="P69" s="76">
        <v>5.0000000000000001E-4</v>
      </c>
      <c r="Q69" s="76">
        <v>2.9999999999999997E-4</v>
      </c>
      <c r="R69" s="76">
        <v>1E-4</v>
      </c>
    </row>
    <row r="70" spans="2:18">
      <c r="B70" s="77" t="s">
        <v>378</v>
      </c>
      <c r="C70" s="14"/>
      <c r="D70" s="14"/>
      <c r="H70" s="79">
        <v>1.31</v>
      </c>
      <c r="K70" s="78">
        <v>4.8599999999999997E-2</v>
      </c>
      <c r="L70" s="79">
        <v>26500000</v>
      </c>
      <c r="N70" s="79">
        <v>0</v>
      </c>
      <c r="O70" s="79">
        <v>90910.008460265395</v>
      </c>
      <c r="Q70" s="78">
        <v>1.3299999999999999E-2</v>
      </c>
      <c r="R70" s="78">
        <v>4.4000000000000003E-3</v>
      </c>
    </row>
    <row r="71" spans="2:18">
      <c r="B71" t="s">
        <v>379</v>
      </c>
      <c r="C71" t="s">
        <v>380</v>
      </c>
      <c r="D71" t="s">
        <v>121</v>
      </c>
      <c r="E71" t="s">
        <v>381</v>
      </c>
      <c r="F71" t="s">
        <v>368</v>
      </c>
      <c r="G71" t="s">
        <v>382</v>
      </c>
      <c r="H71" s="75">
        <v>1.31</v>
      </c>
      <c r="I71" t="s">
        <v>104</v>
      </c>
      <c r="J71" s="76">
        <v>2.5000000000000001E-2</v>
      </c>
      <c r="K71" s="76">
        <v>4.8599999999999997E-2</v>
      </c>
      <c r="L71" s="75">
        <v>26500000</v>
      </c>
      <c r="M71" s="75">
        <v>97.486966666499995</v>
      </c>
      <c r="N71" s="75">
        <v>0</v>
      </c>
      <c r="O71" s="75">
        <v>90910.008460265395</v>
      </c>
      <c r="P71" s="76">
        <v>5.0000000000000001E-4</v>
      </c>
      <c r="Q71" s="76">
        <v>1.3299999999999999E-2</v>
      </c>
      <c r="R71" s="76">
        <v>4.4000000000000003E-3</v>
      </c>
    </row>
    <row r="72" spans="2:18">
      <c r="B72" t="s">
        <v>383</v>
      </c>
      <c r="C72" s="14"/>
      <c r="D72" s="14"/>
    </row>
    <row r="73" spans="2:18">
      <c r="B73" t="s">
        <v>384</v>
      </c>
      <c r="C73" s="14"/>
      <c r="D73" s="14"/>
    </row>
    <row r="74" spans="2:18">
      <c r="B74" t="s">
        <v>385</v>
      </c>
      <c r="C74" s="14"/>
      <c r="D74" s="14"/>
    </row>
    <row r="75" spans="2:18">
      <c r="B75" t="s">
        <v>386</v>
      </c>
      <c r="C75" s="14"/>
      <c r="D75" s="14"/>
    </row>
    <row r="76" spans="2:18">
      <c r="C76" s="14"/>
      <c r="D76" s="14"/>
    </row>
    <row r="77" spans="2:18">
      <c r="C77" s="14"/>
      <c r="D77" s="14"/>
    </row>
    <row r="78" spans="2:18">
      <c r="C78" s="14"/>
      <c r="D78" s="14"/>
    </row>
    <row r="79" spans="2:18">
      <c r="C79" s="14"/>
      <c r="D79" s="14"/>
    </row>
    <row r="80" spans="2:18">
      <c r="C80" s="14"/>
      <c r="D80" s="14"/>
    </row>
    <row r="81" spans="3:4">
      <c r="C81" s="14"/>
      <c r="D81" s="14"/>
    </row>
    <row r="82" spans="3:4">
      <c r="C82" s="14"/>
      <c r="D82" s="14"/>
    </row>
    <row r="83" spans="3:4">
      <c r="C83" s="14"/>
      <c r="D83" s="14"/>
    </row>
    <row r="84" spans="3:4">
      <c r="C84" s="14"/>
      <c r="D84" s="14"/>
    </row>
    <row r="85" spans="3:4">
      <c r="C85" s="14"/>
      <c r="D85" s="14"/>
    </row>
    <row r="86" spans="3:4">
      <c r="C86" s="14"/>
      <c r="D86" s="14"/>
    </row>
    <row r="87" spans="3:4">
      <c r="C87" s="14"/>
      <c r="D87" s="14"/>
    </row>
    <row r="88" spans="3:4">
      <c r="C88" s="14"/>
      <c r="D88" s="14"/>
    </row>
    <row r="89" spans="3:4">
      <c r="C89" s="14"/>
      <c r="D89" s="14"/>
    </row>
    <row r="90" spans="3:4">
      <c r="C90" s="14"/>
      <c r="D90" s="14"/>
    </row>
    <row r="91" spans="3:4">
      <c r="C91" s="14"/>
      <c r="D91" s="14"/>
    </row>
    <row r="92" spans="3:4">
      <c r="C92" s="14"/>
      <c r="D92" s="14"/>
    </row>
    <row r="93" spans="3:4">
      <c r="C93" s="14"/>
      <c r="D93" s="14"/>
    </row>
    <row r="94" spans="3:4">
      <c r="C94" s="14"/>
      <c r="D94" s="14"/>
    </row>
    <row r="95" spans="3:4">
      <c r="C95" s="14"/>
      <c r="D95" s="14"/>
    </row>
    <row r="96" spans="3:4">
      <c r="C96" s="14"/>
      <c r="D96" s="14"/>
    </row>
    <row r="97" spans="3:4">
      <c r="C97" s="14"/>
      <c r="D97" s="14"/>
    </row>
    <row r="98" spans="3:4">
      <c r="C98" s="14"/>
      <c r="D98" s="14"/>
    </row>
    <row r="99" spans="3:4">
      <c r="C99" s="14"/>
      <c r="D99" s="14"/>
    </row>
    <row r="100" spans="3:4">
      <c r="C100" s="14"/>
      <c r="D100" s="14"/>
    </row>
    <row r="101" spans="3:4">
      <c r="C101" s="14"/>
      <c r="D101" s="14"/>
    </row>
    <row r="102" spans="3:4">
      <c r="C102" s="14"/>
      <c r="D102" s="14"/>
    </row>
    <row r="103" spans="3:4">
      <c r="C103" s="14"/>
      <c r="D103" s="14"/>
    </row>
    <row r="104" spans="3:4">
      <c r="C104" s="14"/>
      <c r="D104" s="14"/>
    </row>
    <row r="105" spans="3:4">
      <c r="C105" s="14"/>
      <c r="D105" s="14"/>
    </row>
    <row r="106" spans="3:4">
      <c r="C106" s="14"/>
      <c r="D106" s="14"/>
    </row>
    <row r="107" spans="3:4">
      <c r="C107" s="14"/>
      <c r="D107" s="14"/>
    </row>
    <row r="108" spans="3:4">
      <c r="C108" s="14"/>
      <c r="D108" s="14"/>
    </row>
    <row r="109" spans="3:4">
      <c r="C109" s="14"/>
      <c r="D109" s="14"/>
    </row>
    <row r="110" spans="3:4">
      <c r="C110" s="14"/>
      <c r="D110" s="14"/>
    </row>
    <row r="111" spans="3:4">
      <c r="C111" s="14"/>
      <c r="D111" s="14"/>
    </row>
    <row r="112" spans="3:4">
      <c r="C112" s="14"/>
      <c r="D112" s="14"/>
    </row>
    <row r="113" spans="3:4">
      <c r="C113" s="14"/>
      <c r="D113" s="14"/>
    </row>
    <row r="114" spans="3:4">
      <c r="C114" s="14"/>
      <c r="D114" s="14"/>
    </row>
    <row r="115" spans="3:4">
      <c r="C115" s="14"/>
      <c r="D115" s="14"/>
    </row>
    <row r="116" spans="3:4">
      <c r="C116" s="14"/>
      <c r="D116" s="14"/>
    </row>
    <row r="117" spans="3:4">
      <c r="C117" s="14"/>
      <c r="D117" s="14"/>
    </row>
    <row r="118" spans="3:4">
      <c r="C118" s="14"/>
      <c r="D118" s="14"/>
    </row>
    <row r="119" spans="3:4">
      <c r="C119" s="14"/>
      <c r="D119" s="14"/>
    </row>
    <row r="120" spans="3:4">
      <c r="C120" s="14"/>
      <c r="D120" s="14"/>
    </row>
    <row r="121" spans="3:4">
      <c r="C121" s="14"/>
      <c r="D121" s="14"/>
    </row>
    <row r="122" spans="3:4">
      <c r="C122" s="14"/>
      <c r="D122" s="14"/>
    </row>
    <row r="123" spans="3:4">
      <c r="C123" s="14"/>
      <c r="D123" s="14"/>
    </row>
    <row r="124" spans="3:4">
      <c r="C124" s="14"/>
      <c r="D124" s="14"/>
    </row>
    <row r="125" spans="3:4">
      <c r="C125" s="14"/>
      <c r="D125" s="14"/>
    </row>
    <row r="126" spans="3:4">
      <c r="C126" s="14"/>
      <c r="D126" s="14"/>
    </row>
    <row r="127" spans="3:4">
      <c r="C127" s="14"/>
      <c r="D127" s="14"/>
    </row>
    <row r="128" spans="3:4">
      <c r="C128" s="14"/>
      <c r="D128" s="14"/>
    </row>
    <row r="129" spans="3:4">
      <c r="C129" s="14"/>
      <c r="D129" s="14"/>
    </row>
    <row r="130" spans="3:4">
      <c r="C130" s="14"/>
      <c r="D130" s="14"/>
    </row>
    <row r="131" spans="3:4">
      <c r="C131" s="14"/>
      <c r="D131" s="14"/>
    </row>
    <row r="132" spans="3:4">
      <c r="C132" s="14"/>
      <c r="D132" s="14"/>
    </row>
    <row r="133" spans="3:4">
      <c r="C133" s="14"/>
      <c r="D133" s="14"/>
    </row>
    <row r="134" spans="3:4">
      <c r="C134" s="14"/>
      <c r="D134" s="14"/>
    </row>
    <row r="135" spans="3:4">
      <c r="C135" s="14"/>
      <c r="D135" s="14"/>
    </row>
    <row r="136" spans="3:4">
      <c r="C136" s="14"/>
      <c r="D136" s="14"/>
    </row>
    <row r="137" spans="3:4">
      <c r="C137" s="14"/>
      <c r="D137" s="14"/>
    </row>
    <row r="138" spans="3:4">
      <c r="C138" s="14"/>
      <c r="D138" s="14"/>
    </row>
    <row r="139" spans="3:4">
      <c r="C139" s="14"/>
      <c r="D139" s="14"/>
    </row>
    <row r="140" spans="3:4">
      <c r="C140" s="14"/>
      <c r="D140" s="14"/>
    </row>
    <row r="141" spans="3:4">
      <c r="C141" s="14"/>
      <c r="D141" s="14"/>
    </row>
    <row r="142" spans="3:4">
      <c r="C142" s="14"/>
      <c r="D142" s="14"/>
    </row>
    <row r="143" spans="3:4">
      <c r="C143" s="14"/>
      <c r="D143" s="14"/>
    </row>
    <row r="144" spans="3:4">
      <c r="C144" s="14"/>
      <c r="D144" s="14"/>
    </row>
    <row r="145" spans="3:4">
      <c r="C145" s="14"/>
      <c r="D145" s="14"/>
    </row>
    <row r="146" spans="3:4">
      <c r="C146" s="14"/>
      <c r="D146" s="14"/>
    </row>
    <row r="147" spans="3:4">
      <c r="C147" s="14"/>
      <c r="D147" s="14"/>
    </row>
    <row r="148" spans="3:4">
      <c r="C148" s="14"/>
      <c r="D148" s="14"/>
    </row>
    <row r="149" spans="3:4">
      <c r="C149" s="14"/>
      <c r="D149" s="14"/>
    </row>
    <row r="150" spans="3:4">
      <c r="C150" s="14"/>
      <c r="D150" s="14"/>
    </row>
    <row r="151" spans="3:4">
      <c r="C151" s="14"/>
      <c r="D151" s="14"/>
    </row>
    <row r="152" spans="3:4">
      <c r="C152" s="14"/>
      <c r="D152" s="14"/>
    </row>
    <row r="153" spans="3:4">
      <c r="C153" s="14"/>
      <c r="D153" s="14"/>
    </row>
    <row r="154" spans="3:4">
      <c r="C154" s="14"/>
      <c r="D154" s="14"/>
    </row>
    <row r="155" spans="3:4">
      <c r="C155" s="14"/>
      <c r="D155" s="14"/>
    </row>
    <row r="156" spans="3:4">
      <c r="C156" s="14"/>
      <c r="D156" s="14"/>
    </row>
    <row r="157" spans="3:4">
      <c r="C157" s="14"/>
      <c r="D157" s="14"/>
    </row>
    <row r="158" spans="3:4">
      <c r="C158" s="14"/>
      <c r="D158" s="14"/>
    </row>
    <row r="159" spans="3:4">
      <c r="C159" s="14"/>
      <c r="D159" s="14"/>
    </row>
    <row r="160" spans="3:4">
      <c r="C160" s="14"/>
      <c r="D160" s="14"/>
    </row>
    <row r="161" spans="3:4">
      <c r="C161" s="14"/>
      <c r="D161" s="14"/>
    </row>
    <row r="162" spans="3:4">
      <c r="C162" s="14"/>
      <c r="D162" s="14"/>
    </row>
    <row r="163" spans="3:4">
      <c r="C163" s="14"/>
      <c r="D163" s="14"/>
    </row>
    <row r="164" spans="3:4">
      <c r="C164" s="14"/>
      <c r="D164" s="14"/>
    </row>
    <row r="165" spans="3:4">
      <c r="C165" s="14"/>
      <c r="D165" s="14"/>
    </row>
    <row r="166" spans="3:4">
      <c r="C166" s="14"/>
      <c r="D166" s="14"/>
    </row>
    <row r="167" spans="3:4">
      <c r="C167" s="14"/>
      <c r="D167" s="14"/>
    </row>
    <row r="168" spans="3:4">
      <c r="C168" s="14"/>
      <c r="D168" s="14"/>
    </row>
    <row r="169" spans="3:4">
      <c r="C169" s="14"/>
      <c r="D169" s="14"/>
    </row>
    <row r="170" spans="3:4">
      <c r="C170" s="14"/>
      <c r="D170" s="14"/>
    </row>
    <row r="171" spans="3:4">
      <c r="C171" s="14"/>
      <c r="D171" s="14"/>
    </row>
    <row r="172" spans="3:4">
      <c r="C172" s="14"/>
      <c r="D172" s="14"/>
    </row>
    <row r="173" spans="3:4">
      <c r="C173" s="14"/>
      <c r="D173" s="14"/>
    </row>
    <row r="174" spans="3:4">
      <c r="C174" s="14"/>
      <c r="D174" s="14"/>
    </row>
    <row r="175" spans="3:4">
      <c r="C175" s="14"/>
      <c r="D175" s="14"/>
    </row>
    <row r="176" spans="3:4">
      <c r="C176" s="14"/>
      <c r="D176" s="14"/>
    </row>
    <row r="177" spans="3:4">
      <c r="C177" s="14"/>
      <c r="D177" s="14"/>
    </row>
    <row r="178" spans="3:4">
      <c r="C178" s="14"/>
      <c r="D178" s="14"/>
    </row>
    <row r="179" spans="3:4">
      <c r="C179" s="14"/>
      <c r="D179" s="14"/>
    </row>
    <row r="180" spans="3:4">
      <c r="C180" s="14"/>
      <c r="D180" s="14"/>
    </row>
    <row r="181" spans="3:4">
      <c r="C181" s="14"/>
      <c r="D181" s="14"/>
    </row>
    <row r="182" spans="3:4">
      <c r="C182" s="14"/>
      <c r="D182" s="14"/>
    </row>
    <row r="183" spans="3:4">
      <c r="C183" s="14"/>
      <c r="D183" s="14"/>
    </row>
    <row r="184" spans="3:4">
      <c r="C184" s="14"/>
      <c r="D184" s="14"/>
    </row>
    <row r="185" spans="3:4">
      <c r="C185" s="14"/>
      <c r="D185" s="14"/>
    </row>
    <row r="186" spans="3:4">
      <c r="C186" s="14"/>
      <c r="D186" s="14"/>
    </row>
    <row r="187" spans="3:4">
      <c r="C187" s="14"/>
      <c r="D187" s="14"/>
    </row>
    <row r="188" spans="3:4">
      <c r="C188" s="14"/>
      <c r="D188" s="14"/>
    </row>
    <row r="189" spans="3:4">
      <c r="C189" s="14"/>
      <c r="D189" s="14"/>
    </row>
    <row r="190" spans="3:4">
      <c r="C190" s="14"/>
      <c r="D190" s="14"/>
    </row>
    <row r="191" spans="3:4">
      <c r="C191" s="14"/>
      <c r="D191" s="14"/>
    </row>
    <row r="192" spans="3:4">
      <c r="C192" s="14"/>
      <c r="D192" s="14"/>
    </row>
    <row r="193" spans="3:4">
      <c r="C193" s="14"/>
      <c r="D193" s="14"/>
    </row>
    <row r="194" spans="3:4">
      <c r="C194" s="14"/>
      <c r="D194" s="14"/>
    </row>
    <row r="195" spans="3:4">
      <c r="C195" s="14"/>
      <c r="D195" s="14"/>
    </row>
    <row r="196" spans="3:4">
      <c r="C196" s="14"/>
      <c r="D196" s="14"/>
    </row>
    <row r="197" spans="3:4">
      <c r="C197" s="14"/>
      <c r="D197" s="14"/>
    </row>
    <row r="198" spans="3:4">
      <c r="C198" s="14"/>
      <c r="D198" s="14"/>
    </row>
    <row r="199" spans="3:4">
      <c r="C199" s="14"/>
      <c r="D199" s="14"/>
    </row>
    <row r="200" spans="3:4">
      <c r="C200" s="14"/>
      <c r="D200" s="14"/>
    </row>
    <row r="201" spans="3:4">
      <c r="C201" s="14"/>
      <c r="D201" s="14"/>
    </row>
    <row r="202" spans="3:4">
      <c r="C202" s="14"/>
      <c r="D202" s="14"/>
    </row>
    <row r="203" spans="3:4">
      <c r="C203" s="14"/>
      <c r="D203" s="14"/>
    </row>
    <row r="204" spans="3:4">
      <c r="C204" s="14"/>
      <c r="D204" s="14"/>
    </row>
    <row r="205" spans="3:4">
      <c r="C205" s="14"/>
      <c r="D205" s="14"/>
    </row>
    <row r="206" spans="3:4">
      <c r="C206" s="14"/>
      <c r="D206" s="14"/>
    </row>
    <row r="207" spans="3:4">
      <c r="C207" s="14"/>
      <c r="D207" s="14"/>
    </row>
    <row r="208" spans="3:4">
      <c r="C208" s="14"/>
      <c r="D208" s="14"/>
    </row>
    <row r="209" spans="3:4">
      <c r="C209" s="14"/>
      <c r="D209" s="14"/>
    </row>
    <row r="210" spans="3:4">
      <c r="C210" s="14"/>
      <c r="D210" s="14"/>
    </row>
    <row r="211" spans="3:4">
      <c r="C211" s="14"/>
      <c r="D211" s="14"/>
    </row>
    <row r="212" spans="3:4">
      <c r="C212" s="14"/>
      <c r="D212" s="14"/>
    </row>
    <row r="213" spans="3:4">
      <c r="C213" s="14"/>
      <c r="D213" s="14"/>
    </row>
    <row r="214" spans="3:4">
      <c r="C214" s="14"/>
      <c r="D214" s="14"/>
    </row>
    <row r="215" spans="3:4">
      <c r="C215" s="14"/>
      <c r="D215" s="14"/>
    </row>
    <row r="216" spans="3:4">
      <c r="C216" s="14"/>
      <c r="D216" s="14"/>
    </row>
    <row r="217" spans="3:4">
      <c r="C217" s="14"/>
      <c r="D217" s="14"/>
    </row>
    <row r="218" spans="3:4">
      <c r="C218" s="14"/>
      <c r="D218" s="14"/>
    </row>
    <row r="219" spans="3:4">
      <c r="C219" s="14"/>
      <c r="D219" s="14"/>
    </row>
    <row r="220" spans="3:4">
      <c r="C220" s="14"/>
      <c r="D220" s="14"/>
    </row>
    <row r="221" spans="3:4">
      <c r="C221" s="14"/>
      <c r="D221" s="14"/>
    </row>
    <row r="222" spans="3:4">
      <c r="C222" s="14"/>
      <c r="D222" s="14"/>
    </row>
    <row r="223" spans="3:4">
      <c r="C223" s="14"/>
      <c r="D223" s="14"/>
    </row>
    <row r="224" spans="3:4">
      <c r="C224" s="14"/>
      <c r="D224" s="14"/>
    </row>
    <row r="225" spans="3:4">
      <c r="C225" s="14"/>
      <c r="D225" s="14"/>
    </row>
    <row r="226" spans="3:4">
      <c r="C226" s="14"/>
      <c r="D226" s="14"/>
    </row>
    <row r="227" spans="3:4">
      <c r="C227" s="14"/>
      <c r="D227" s="14"/>
    </row>
    <row r="228" spans="3:4">
      <c r="C228" s="14"/>
      <c r="D228" s="14"/>
    </row>
    <row r="229" spans="3:4">
      <c r="C229" s="14"/>
      <c r="D229" s="14"/>
    </row>
    <row r="230" spans="3:4">
      <c r="C230" s="14"/>
      <c r="D230" s="14"/>
    </row>
    <row r="231" spans="3:4">
      <c r="C231" s="14"/>
      <c r="D231" s="14"/>
    </row>
    <row r="232" spans="3:4">
      <c r="C232" s="14"/>
      <c r="D232" s="14"/>
    </row>
    <row r="233" spans="3:4">
      <c r="C233" s="14"/>
      <c r="D233" s="14"/>
    </row>
    <row r="234" spans="3:4">
      <c r="C234" s="14"/>
      <c r="D234" s="14"/>
    </row>
    <row r="235" spans="3:4">
      <c r="C235" s="14"/>
      <c r="D235" s="14"/>
    </row>
    <row r="236" spans="3:4">
      <c r="C236" s="14"/>
      <c r="D236" s="14"/>
    </row>
    <row r="237" spans="3:4">
      <c r="C237" s="14"/>
      <c r="D237" s="14"/>
    </row>
    <row r="238" spans="3:4">
      <c r="C238" s="14"/>
      <c r="D238" s="14"/>
    </row>
    <row r="239" spans="3:4">
      <c r="C239" s="14"/>
      <c r="D239" s="14"/>
    </row>
    <row r="240" spans="3:4">
      <c r="C240" s="14"/>
      <c r="D240" s="14"/>
    </row>
    <row r="241" spans="3:4">
      <c r="C241" s="14"/>
      <c r="D241" s="14"/>
    </row>
    <row r="242" spans="3:4">
      <c r="C242" s="14"/>
      <c r="D242" s="14"/>
    </row>
    <row r="243" spans="3:4">
      <c r="C243" s="14"/>
      <c r="D243" s="14"/>
    </row>
    <row r="244" spans="3:4">
      <c r="C244" s="14"/>
      <c r="D244" s="14"/>
    </row>
    <row r="245" spans="3:4">
      <c r="C245" s="14"/>
      <c r="D245" s="14"/>
    </row>
    <row r="246" spans="3:4">
      <c r="C246" s="14"/>
      <c r="D246" s="14"/>
    </row>
    <row r="247" spans="3:4">
      <c r="C247" s="14"/>
      <c r="D247" s="14"/>
    </row>
    <row r="248" spans="3:4">
      <c r="C248" s="14"/>
      <c r="D248" s="14"/>
    </row>
    <row r="249" spans="3:4">
      <c r="C249" s="14"/>
      <c r="D249" s="14"/>
    </row>
    <row r="250" spans="3:4">
      <c r="C250" s="14"/>
      <c r="D250" s="14"/>
    </row>
    <row r="251" spans="3:4">
      <c r="C251" s="14"/>
      <c r="D251" s="14"/>
    </row>
    <row r="252" spans="3:4">
      <c r="C252" s="14"/>
      <c r="D252" s="14"/>
    </row>
    <row r="253" spans="3:4">
      <c r="C253" s="14"/>
      <c r="D253" s="14"/>
    </row>
    <row r="254" spans="3:4">
      <c r="C254" s="14"/>
      <c r="D254" s="14"/>
    </row>
    <row r="255" spans="3:4">
      <c r="C255" s="14"/>
      <c r="D255" s="14"/>
    </row>
    <row r="256" spans="3:4">
      <c r="C256" s="14"/>
      <c r="D256" s="14"/>
    </row>
    <row r="257" spans="3:4">
      <c r="C257" s="14"/>
      <c r="D257" s="14"/>
    </row>
    <row r="258" spans="3:4">
      <c r="C258" s="14"/>
      <c r="D258" s="14"/>
    </row>
    <row r="259" spans="3:4">
      <c r="C259" s="14"/>
      <c r="D259" s="14"/>
    </row>
    <row r="260" spans="3:4">
      <c r="C260" s="14"/>
      <c r="D260" s="14"/>
    </row>
    <row r="261" spans="3:4">
      <c r="C261" s="14"/>
      <c r="D261" s="14"/>
    </row>
    <row r="262" spans="3:4">
      <c r="C262" s="14"/>
      <c r="D262" s="14"/>
    </row>
    <row r="263" spans="3:4">
      <c r="C263" s="14"/>
      <c r="D263" s="14"/>
    </row>
    <row r="264" spans="3:4">
      <c r="C264" s="14"/>
      <c r="D264" s="14"/>
    </row>
    <row r="265" spans="3:4">
      <c r="C265" s="14"/>
      <c r="D265" s="14"/>
    </row>
    <row r="266" spans="3:4">
      <c r="C266" s="14"/>
      <c r="D266" s="14"/>
    </row>
    <row r="267" spans="3:4">
      <c r="C267" s="14"/>
      <c r="D267" s="14"/>
    </row>
    <row r="268" spans="3:4">
      <c r="C268" s="14"/>
      <c r="D268" s="14"/>
    </row>
    <row r="269" spans="3:4">
      <c r="C269" s="14"/>
      <c r="D269" s="14"/>
    </row>
    <row r="270" spans="3:4">
      <c r="C270" s="14"/>
      <c r="D270" s="14"/>
    </row>
    <row r="271" spans="3:4">
      <c r="C271" s="14"/>
      <c r="D271" s="14"/>
    </row>
    <row r="272" spans="3:4">
      <c r="C272" s="14"/>
      <c r="D272" s="14"/>
    </row>
    <row r="273" spans="3:4">
      <c r="C273" s="14"/>
      <c r="D273" s="14"/>
    </row>
    <row r="274" spans="3:4">
      <c r="C274" s="14"/>
      <c r="D274" s="14"/>
    </row>
    <row r="275" spans="3:4">
      <c r="C275" s="14"/>
      <c r="D275" s="14"/>
    </row>
    <row r="276" spans="3:4">
      <c r="C276" s="14"/>
      <c r="D276" s="14"/>
    </row>
    <row r="277" spans="3:4">
      <c r="C277" s="14"/>
      <c r="D277" s="14"/>
    </row>
    <row r="278" spans="3:4">
      <c r="C278" s="14"/>
      <c r="D278" s="14"/>
    </row>
    <row r="279" spans="3:4">
      <c r="C279" s="14"/>
      <c r="D279" s="14"/>
    </row>
    <row r="280" spans="3:4">
      <c r="C280" s="14"/>
      <c r="D280" s="14"/>
    </row>
    <row r="281" spans="3:4">
      <c r="C281" s="14"/>
      <c r="D281" s="14"/>
    </row>
    <row r="282" spans="3:4">
      <c r="C282" s="14"/>
      <c r="D282" s="14"/>
    </row>
    <row r="283" spans="3:4">
      <c r="C283" s="14"/>
      <c r="D283" s="14"/>
    </row>
    <row r="284" spans="3:4">
      <c r="C284" s="14"/>
      <c r="D284" s="14"/>
    </row>
    <row r="285" spans="3:4">
      <c r="C285" s="14"/>
      <c r="D285" s="14"/>
    </row>
    <row r="286" spans="3:4">
      <c r="C286" s="14"/>
      <c r="D286" s="14"/>
    </row>
    <row r="287" spans="3:4">
      <c r="C287" s="14"/>
      <c r="D287" s="14"/>
    </row>
    <row r="288" spans="3:4">
      <c r="C288" s="14"/>
      <c r="D288" s="14"/>
    </row>
    <row r="289" spans="3:4">
      <c r="C289" s="14"/>
      <c r="D289" s="14"/>
    </row>
    <row r="290" spans="3:4">
      <c r="C290" s="14"/>
      <c r="D290" s="14"/>
    </row>
    <row r="291" spans="3:4">
      <c r="C291" s="14"/>
      <c r="D291" s="14"/>
    </row>
    <row r="292" spans="3:4">
      <c r="C292" s="14"/>
      <c r="D292" s="14"/>
    </row>
    <row r="293" spans="3:4">
      <c r="C293" s="14"/>
      <c r="D293" s="14"/>
    </row>
    <row r="294" spans="3:4">
      <c r="C294" s="14"/>
      <c r="D294" s="14"/>
    </row>
    <row r="295" spans="3:4">
      <c r="C295" s="14"/>
      <c r="D295" s="14"/>
    </row>
    <row r="296" spans="3:4">
      <c r="C296" s="14"/>
      <c r="D296" s="14"/>
    </row>
    <row r="297" spans="3:4">
      <c r="C297" s="14"/>
      <c r="D297" s="14"/>
    </row>
    <row r="298" spans="3:4">
      <c r="C298" s="14"/>
      <c r="D298" s="14"/>
    </row>
    <row r="299" spans="3:4">
      <c r="C299" s="14"/>
      <c r="D299" s="14"/>
    </row>
    <row r="300" spans="3:4">
      <c r="C300" s="14"/>
      <c r="D300" s="14"/>
    </row>
    <row r="301" spans="3:4">
      <c r="C301" s="14"/>
      <c r="D301" s="14"/>
    </row>
    <row r="302" spans="3:4">
      <c r="C302" s="14"/>
      <c r="D302" s="14"/>
    </row>
    <row r="303" spans="3:4">
      <c r="C303" s="14"/>
      <c r="D303" s="14"/>
    </row>
    <row r="304" spans="3:4">
      <c r="C304" s="14"/>
      <c r="D304" s="14"/>
    </row>
    <row r="305" spans="3:4">
      <c r="C305" s="14"/>
      <c r="D305" s="14"/>
    </row>
    <row r="306" spans="3:4">
      <c r="C306" s="14"/>
      <c r="D306" s="14"/>
    </row>
    <row r="307" spans="3:4">
      <c r="C307" s="14"/>
      <c r="D307" s="14"/>
    </row>
    <row r="308" spans="3:4">
      <c r="C308" s="14"/>
      <c r="D308" s="14"/>
    </row>
    <row r="309" spans="3:4">
      <c r="C309" s="14"/>
      <c r="D309" s="14"/>
    </row>
    <row r="310" spans="3:4">
      <c r="C310" s="14"/>
      <c r="D310" s="14"/>
    </row>
    <row r="311" spans="3:4">
      <c r="C311" s="14"/>
      <c r="D311" s="14"/>
    </row>
    <row r="312" spans="3:4">
      <c r="C312" s="14"/>
      <c r="D312" s="14"/>
    </row>
    <row r="313" spans="3:4">
      <c r="C313" s="14"/>
      <c r="D313" s="14"/>
    </row>
    <row r="314" spans="3:4">
      <c r="C314" s="14"/>
      <c r="D314" s="14"/>
    </row>
    <row r="315" spans="3:4">
      <c r="C315" s="14"/>
      <c r="D315" s="14"/>
    </row>
    <row r="316" spans="3:4">
      <c r="C316" s="14"/>
      <c r="D316" s="14"/>
    </row>
    <row r="317" spans="3:4">
      <c r="C317" s="14"/>
      <c r="D317" s="14"/>
    </row>
    <row r="318" spans="3:4">
      <c r="C318" s="14"/>
      <c r="D318" s="14"/>
    </row>
    <row r="319" spans="3:4">
      <c r="C319" s="14"/>
      <c r="D319" s="14"/>
    </row>
    <row r="320" spans="3:4">
      <c r="C320" s="14"/>
      <c r="D320" s="14"/>
    </row>
    <row r="321" spans="3:4">
      <c r="C321" s="14"/>
      <c r="D321" s="14"/>
    </row>
    <row r="322" spans="3:4">
      <c r="C322" s="14"/>
      <c r="D322" s="14"/>
    </row>
    <row r="323" spans="3:4">
      <c r="C323" s="14"/>
      <c r="D323" s="14"/>
    </row>
    <row r="324" spans="3:4">
      <c r="C324" s="14"/>
      <c r="D324" s="14"/>
    </row>
    <row r="325" spans="3:4">
      <c r="C325" s="14"/>
      <c r="D325" s="14"/>
    </row>
    <row r="326" spans="3:4">
      <c r="C326" s="14"/>
      <c r="D326" s="14"/>
    </row>
    <row r="327" spans="3:4">
      <c r="C327" s="14"/>
      <c r="D327" s="14"/>
    </row>
    <row r="328" spans="3:4">
      <c r="C328" s="14"/>
      <c r="D328" s="14"/>
    </row>
    <row r="329" spans="3:4">
      <c r="C329" s="14"/>
      <c r="D329" s="14"/>
    </row>
    <row r="330" spans="3:4">
      <c r="C330" s="14"/>
      <c r="D330" s="14"/>
    </row>
    <row r="331" spans="3:4">
      <c r="C331" s="14"/>
      <c r="D331" s="14"/>
    </row>
    <row r="332" spans="3:4">
      <c r="C332" s="14"/>
      <c r="D332" s="14"/>
    </row>
    <row r="333" spans="3:4">
      <c r="C333" s="14"/>
      <c r="D333" s="14"/>
    </row>
    <row r="334" spans="3:4">
      <c r="C334" s="14"/>
      <c r="D334" s="14"/>
    </row>
    <row r="335" spans="3:4">
      <c r="C335" s="14"/>
      <c r="D335" s="14"/>
    </row>
    <row r="336" spans="3:4">
      <c r="C336" s="14"/>
      <c r="D336" s="14"/>
    </row>
    <row r="337" spans="3:4">
      <c r="C337" s="14"/>
      <c r="D337" s="14"/>
    </row>
    <row r="338" spans="3:4">
      <c r="C338" s="14"/>
      <c r="D338" s="14"/>
    </row>
    <row r="339" spans="3:4">
      <c r="C339" s="14"/>
      <c r="D339" s="14"/>
    </row>
    <row r="340" spans="3:4">
      <c r="C340" s="14"/>
      <c r="D340" s="14"/>
    </row>
    <row r="341" spans="3:4">
      <c r="C341" s="14"/>
      <c r="D341" s="14"/>
    </row>
    <row r="342" spans="3:4">
      <c r="C342" s="14"/>
      <c r="D342" s="14"/>
    </row>
    <row r="343" spans="3:4">
      <c r="C343" s="14"/>
      <c r="D343" s="14"/>
    </row>
    <row r="344" spans="3:4">
      <c r="C344" s="14"/>
      <c r="D344" s="14"/>
    </row>
    <row r="345" spans="3:4">
      <c r="C345" s="14"/>
      <c r="D345" s="14"/>
    </row>
    <row r="346" spans="3:4">
      <c r="C346" s="14"/>
      <c r="D346" s="14"/>
    </row>
    <row r="347" spans="3:4">
      <c r="C347" s="14"/>
      <c r="D347" s="14"/>
    </row>
    <row r="348" spans="3:4">
      <c r="C348" s="14"/>
      <c r="D348" s="14"/>
    </row>
    <row r="349" spans="3:4">
      <c r="C349" s="14"/>
      <c r="D349" s="14"/>
    </row>
    <row r="350" spans="3:4">
      <c r="C350" s="14"/>
      <c r="D350" s="14"/>
    </row>
    <row r="351" spans="3:4">
      <c r="C351" s="14"/>
      <c r="D351" s="14"/>
    </row>
    <row r="352" spans="3:4">
      <c r="C352" s="14"/>
      <c r="D352" s="14"/>
    </row>
    <row r="353" spans="3:4">
      <c r="C353" s="14"/>
      <c r="D353" s="14"/>
    </row>
    <row r="354" spans="3:4">
      <c r="C354" s="14"/>
      <c r="D354" s="14"/>
    </row>
    <row r="355" spans="3:4">
      <c r="C355" s="14"/>
      <c r="D355" s="14"/>
    </row>
    <row r="356" spans="3:4">
      <c r="C356" s="14"/>
      <c r="D356" s="14"/>
    </row>
    <row r="357" spans="3:4">
      <c r="C357" s="14"/>
      <c r="D357" s="14"/>
    </row>
    <row r="358" spans="3:4">
      <c r="C358" s="14"/>
      <c r="D358" s="14"/>
    </row>
    <row r="359" spans="3:4">
      <c r="C359" s="14"/>
      <c r="D359" s="14"/>
    </row>
    <row r="360" spans="3:4">
      <c r="C360" s="14"/>
      <c r="D360" s="14"/>
    </row>
    <row r="361" spans="3:4">
      <c r="C361" s="14"/>
      <c r="D361" s="14"/>
    </row>
    <row r="362" spans="3:4">
      <c r="C362" s="14"/>
      <c r="D362" s="14"/>
    </row>
    <row r="363" spans="3:4">
      <c r="C363" s="14"/>
      <c r="D363" s="14"/>
    </row>
    <row r="364" spans="3:4">
      <c r="C364" s="14"/>
      <c r="D364" s="14"/>
    </row>
    <row r="365" spans="3:4">
      <c r="C365" s="14"/>
      <c r="D365" s="14"/>
    </row>
    <row r="366" spans="3:4">
      <c r="C366" s="14"/>
      <c r="D366" s="14"/>
    </row>
    <row r="367" spans="3:4">
      <c r="C367" s="14"/>
      <c r="D367" s="14"/>
    </row>
    <row r="368" spans="3:4">
      <c r="C368" s="14"/>
      <c r="D368" s="14"/>
    </row>
    <row r="369" spans="3:4">
      <c r="C369" s="14"/>
      <c r="D369" s="14"/>
    </row>
    <row r="370" spans="3:4">
      <c r="C370" s="14"/>
      <c r="D370" s="14"/>
    </row>
    <row r="371" spans="3:4">
      <c r="C371" s="14"/>
      <c r="D371" s="14"/>
    </row>
    <row r="372" spans="3:4">
      <c r="C372" s="14"/>
      <c r="D372" s="14"/>
    </row>
    <row r="373" spans="3:4">
      <c r="C373" s="14"/>
      <c r="D373" s="14"/>
    </row>
    <row r="374" spans="3:4">
      <c r="C374" s="14"/>
      <c r="D374" s="14"/>
    </row>
    <row r="375" spans="3:4">
      <c r="C375" s="14"/>
      <c r="D375" s="14"/>
    </row>
    <row r="376" spans="3:4">
      <c r="C376" s="14"/>
      <c r="D376" s="14"/>
    </row>
    <row r="377" spans="3:4">
      <c r="C377" s="14"/>
      <c r="D377" s="14"/>
    </row>
    <row r="378" spans="3:4">
      <c r="C378" s="14"/>
      <c r="D378" s="14"/>
    </row>
    <row r="379" spans="3:4">
      <c r="C379" s="14"/>
      <c r="D379" s="14"/>
    </row>
    <row r="380" spans="3:4">
      <c r="C380" s="14"/>
      <c r="D380" s="14"/>
    </row>
    <row r="381" spans="3:4">
      <c r="C381" s="14"/>
      <c r="D381" s="14"/>
    </row>
    <row r="382" spans="3:4">
      <c r="C382" s="14"/>
      <c r="D382" s="14"/>
    </row>
    <row r="383" spans="3:4">
      <c r="C383" s="14"/>
      <c r="D383" s="14"/>
    </row>
    <row r="384" spans="3:4">
      <c r="C384" s="14"/>
      <c r="D384" s="14"/>
    </row>
    <row r="385" spans="3:4">
      <c r="C385" s="14"/>
      <c r="D385" s="14"/>
    </row>
    <row r="386" spans="3:4">
      <c r="C386" s="14"/>
      <c r="D386" s="14"/>
    </row>
    <row r="387" spans="3:4">
      <c r="C387" s="14"/>
      <c r="D387" s="14"/>
    </row>
    <row r="388" spans="3:4">
      <c r="C388" s="14"/>
      <c r="D388" s="14"/>
    </row>
    <row r="389" spans="3:4">
      <c r="C389" s="14"/>
      <c r="D389" s="14"/>
    </row>
    <row r="390" spans="3:4">
      <c r="C390" s="14"/>
      <c r="D390" s="14"/>
    </row>
    <row r="391" spans="3:4">
      <c r="C391" s="14"/>
      <c r="D391" s="14"/>
    </row>
    <row r="392" spans="3:4">
      <c r="C392" s="14"/>
      <c r="D392" s="14"/>
    </row>
    <row r="393" spans="3:4">
      <c r="C393" s="14"/>
      <c r="D393" s="14"/>
    </row>
    <row r="394" spans="3:4">
      <c r="C394" s="14"/>
      <c r="D394" s="14"/>
    </row>
    <row r="395" spans="3:4">
      <c r="C395" s="14"/>
      <c r="D395" s="14"/>
    </row>
    <row r="396" spans="3:4">
      <c r="C396" s="14"/>
      <c r="D396" s="14"/>
    </row>
    <row r="397" spans="3:4">
      <c r="C397" s="14"/>
      <c r="D397" s="14"/>
    </row>
    <row r="398" spans="3:4">
      <c r="C398" s="14"/>
      <c r="D398" s="14"/>
    </row>
    <row r="399" spans="3:4">
      <c r="C399" s="14"/>
      <c r="D399" s="14"/>
    </row>
    <row r="400" spans="3:4">
      <c r="C400" s="14"/>
      <c r="D400" s="14"/>
    </row>
    <row r="401" spans="3:4">
      <c r="C401" s="14"/>
      <c r="D401" s="14"/>
    </row>
    <row r="402" spans="3:4">
      <c r="C402" s="14"/>
      <c r="D402" s="14"/>
    </row>
    <row r="403" spans="3:4">
      <c r="C403" s="14"/>
      <c r="D403" s="14"/>
    </row>
    <row r="404" spans="3:4">
      <c r="C404" s="14"/>
      <c r="D404" s="14"/>
    </row>
    <row r="405" spans="3:4">
      <c r="C405" s="14"/>
      <c r="D405" s="14"/>
    </row>
    <row r="406" spans="3:4">
      <c r="C406" s="14"/>
      <c r="D406" s="14"/>
    </row>
    <row r="407" spans="3:4">
      <c r="C407" s="14"/>
      <c r="D407" s="14"/>
    </row>
    <row r="408" spans="3:4">
      <c r="C408" s="14"/>
      <c r="D408" s="14"/>
    </row>
    <row r="409" spans="3:4">
      <c r="C409" s="14"/>
      <c r="D409" s="14"/>
    </row>
    <row r="410" spans="3:4">
      <c r="C410" s="14"/>
      <c r="D410" s="14"/>
    </row>
    <row r="411" spans="3:4">
      <c r="C411" s="14"/>
      <c r="D411" s="14"/>
    </row>
    <row r="412" spans="3:4">
      <c r="C412" s="14"/>
      <c r="D412" s="14"/>
    </row>
    <row r="413" spans="3:4">
      <c r="C413" s="14"/>
      <c r="D413" s="14"/>
    </row>
    <row r="414" spans="3:4">
      <c r="C414" s="14"/>
      <c r="D414" s="14"/>
    </row>
    <row r="415" spans="3:4">
      <c r="C415" s="14"/>
      <c r="D415" s="14"/>
    </row>
    <row r="416" spans="3:4">
      <c r="C416" s="14"/>
      <c r="D416" s="14"/>
    </row>
    <row r="417" spans="3:4">
      <c r="C417" s="14"/>
      <c r="D417" s="14"/>
    </row>
    <row r="418" spans="3:4">
      <c r="C418" s="14"/>
      <c r="D418" s="14"/>
    </row>
    <row r="419" spans="3:4">
      <c r="C419" s="14"/>
      <c r="D419" s="14"/>
    </row>
    <row r="420" spans="3:4">
      <c r="C420" s="14"/>
      <c r="D420" s="14"/>
    </row>
    <row r="421" spans="3:4">
      <c r="C421" s="14"/>
      <c r="D421" s="14"/>
    </row>
    <row r="422" spans="3:4">
      <c r="C422" s="14"/>
      <c r="D422" s="14"/>
    </row>
    <row r="423" spans="3:4">
      <c r="C423" s="14"/>
      <c r="D423" s="14"/>
    </row>
    <row r="424" spans="3:4">
      <c r="C424" s="14"/>
      <c r="D424" s="14"/>
    </row>
    <row r="425" spans="3:4">
      <c r="C425" s="14"/>
      <c r="D425" s="14"/>
    </row>
    <row r="426" spans="3:4">
      <c r="C426" s="14"/>
      <c r="D426" s="14"/>
    </row>
    <row r="427" spans="3:4">
      <c r="C427" s="14"/>
      <c r="D427" s="14"/>
    </row>
    <row r="428" spans="3:4">
      <c r="C428" s="14"/>
      <c r="D428" s="14"/>
    </row>
    <row r="429" spans="3:4">
      <c r="C429" s="14"/>
      <c r="D429" s="14"/>
    </row>
    <row r="430" spans="3:4">
      <c r="C430" s="14"/>
      <c r="D430" s="14"/>
    </row>
    <row r="431" spans="3:4">
      <c r="C431" s="14"/>
      <c r="D431" s="14"/>
    </row>
    <row r="432" spans="3:4">
      <c r="C432" s="14"/>
      <c r="D432" s="14"/>
    </row>
    <row r="433" spans="3:4">
      <c r="C433" s="14"/>
      <c r="D433" s="14"/>
    </row>
    <row r="434" spans="3:4">
      <c r="C434" s="14"/>
      <c r="D434" s="14"/>
    </row>
    <row r="435" spans="3:4">
      <c r="C435" s="14"/>
      <c r="D435" s="14"/>
    </row>
    <row r="436" spans="3:4">
      <c r="C436" s="14"/>
      <c r="D436" s="14"/>
    </row>
    <row r="437" spans="3:4">
      <c r="C437" s="14"/>
      <c r="D437" s="14"/>
    </row>
    <row r="438" spans="3:4">
      <c r="C438" s="14"/>
      <c r="D438" s="14"/>
    </row>
    <row r="439" spans="3:4">
      <c r="C439" s="14"/>
      <c r="D439" s="14"/>
    </row>
    <row r="440" spans="3:4">
      <c r="C440" s="14"/>
      <c r="D440" s="14"/>
    </row>
    <row r="441" spans="3:4">
      <c r="C441" s="14"/>
      <c r="D441" s="14"/>
    </row>
    <row r="442" spans="3:4">
      <c r="C442" s="14"/>
      <c r="D442" s="14"/>
    </row>
    <row r="443" spans="3:4">
      <c r="C443" s="14"/>
      <c r="D443" s="14"/>
    </row>
    <row r="444" spans="3:4">
      <c r="C444" s="14"/>
      <c r="D444" s="14"/>
    </row>
    <row r="445" spans="3:4">
      <c r="C445" s="14"/>
      <c r="D445" s="14"/>
    </row>
    <row r="446" spans="3:4">
      <c r="C446" s="14"/>
      <c r="D446" s="14"/>
    </row>
    <row r="447" spans="3:4">
      <c r="C447" s="14"/>
      <c r="D447" s="14"/>
    </row>
    <row r="448" spans="3:4">
      <c r="C448" s="14"/>
      <c r="D448" s="14"/>
    </row>
    <row r="449" spans="3:4">
      <c r="C449" s="14"/>
      <c r="D449" s="14"/>
    </row>
    <row r="450" spans="3:4">
      <c r="C450" s="14"/>
      <c r="D450" s="14"/>
    </row>
    <row r="451" spans="3:4">
      <c r="C451" s="14"/>
      <c r="D451" s="14"/>
    </row>
    <row r="452" spans="3:4">
      <c r="C452" s="14"/>
      <c r="D452" s="14"/>
    </row>
    <row r="453" spans="3:4">
      <c r="C453" s="14"/>
      <c r="D453" s="14"/>
    </row>
    <row r="454" spans="3:4">
      <c r="C454" s="14"/>
      <c r="D454" s="14"/>
    </row>
    <row r="455" spans="3:4">
      <c r="C455" s="14"/>
      <c r="D455" s="14"/>
    </row>
    <row r="456" spans="3:4">
      <c r="C456" s="14"/>
      <c r="D456" s="14"/>
    </row>
    <row r="457" spans="3:4">
      <c r="C457" s="14"/>
      <c r="D457" s="14"/>
    </row>
    <row r="458" spans="3:4">
      <c r="C458" s="14"/>
      <c r="D458" s="14"/>
    </row>
    <row r="459" spans="3:4">
      <c r="C459" s="14"/>
      <c r="D459" s="14"/>
    </row>
    <row r="460" spans="3:4">
      <c r="C460" s="14"/>
      <c r="D460" s="14"/>
    </row>
    <row r="461" spans="3:4">
      <c r="C461" s="14"/>
      <c r="D461" s="14"/>
    </row>
    <row r="462" spans="3:4">
      <c r="C462" s="14"/>
      <c r="D462" s="14"/>
    </row>
    <row r="463" spans="3:4">
      <c r="C463" s="14"/>
      <c r="D463" s="14"/>
    </row>
    <row r="464" spans="3:4">
      <c r="C464" s="14"/>
      <c r="D464" s="14"/>
    </row>
    <row r="465" spans="3:4">
      <c r="C465" s="14"/>
      <c r="D465" s="14"/>
    </row>
    <row r="466" spans="3:4">
      <c r="C466" s="14"/>
      <c r="D466" s="14"/>
    </row>
    <row r="467" spans="3:4">
      <c r="C467" s="14"/>
      <c r="D467" s="14"/>
    </row>
    <row r="468" spans="3:4">
      <c r="C468" s="14"/>
      <c r="D468" s="14"/>
    </row>
    <row r="469" spans="3:4">
      <c r="C469" s="14"/>
      <c r="D469" s="14"/>
    </row>
    <row r="470" spans="3:4">
      <c r="C470" s="14"/>
      <c r="D470" s="14"/>
    </row>
    <row r="471" spans="3:4">
      <c r="C471" s="14"/>
      <c r="D471" s="14"/>
    </row>
    <row r="472" spans="3:4">
      <c r="C472" s="14"/>
      <c r="D472" s="14"/>
    </row>
    <row r="473" spans="3:4">
      <c r="C473" s="14"/>
      <c r="D473" s="14"/>
    </row>
    <row r="474" spans="3:4">
      <c r="C474" s="14"/>
      <c r="D474" s="14"/>
    </row>
    <row r="475" spans="3:4">
      <c r="C475" s="14"/>
      <c r="D475" s="14"/>
    </row>
    <row r="476" spans="3:4">
      <c r="C476" s="14"/>
      <c r="D476" s="14"/>
    </row>
    <row r="477" spans="3:4">
      <c r="C477" s="14"/>
      <c r="D477" s="14"/>
    </row>
    <row r="478" spans="3:4">
      <c r="C478" s="14"/>
      <c r="D478" s="14"/>
    </row>
    <row r="479" spans="3:4">
      <c r="C479" s="14"/>
      <c r="D479" s="14"/>
    </row>
    <row r="480" spans="3:4">
      <c r="C480" s="14"/>
      <c r="D480" s="14"/>
    </row>
    <row r="481" spans="3:4">
      <c r="C481" s="14"/>
      <c r="D481" s="14"/>
    </row>
    <row r="482" spans="3:4">
      <c r="C482" s="14"/>
      <c r="D482" s="14"/>
    </row>
    <row r="483" spans="3:4">
      <c r="C483" s="14"/>
      <c r="D483" s="14"/>
    </row>
    <row r="484" spans="3:4">
      <c r="C484" s="14"/>
      <c r="D484" s="14"/>
    </row>
    <row r="485" spans="3:4">
      <c r="C485" s="14"/>
      <c r="D485" s="14"/>
    </row>
    <row r="486" spans="3:4">
      <c r="C486" s="14"/>
      <c r="D486" s="14"/>
    </row>
    <row r="487" spans="3:4">
      <c r="C487" s="14"/>
      <c r="D487" s="14"/>
    </row>
    <row r="488" spans="3:4">
      <c r="C488" s="14"/>
      <c r="D488" s="14"/>
    </row>
    <row r="489" spans="3:4">
      <c r="C489" s="14"/>
      <c r="D489" s="14"/>
    </row>
    <row r="490" spans="3:4">
      <c r="C490" s="14"/>
      <c r="D490" s="14"/>
    </row>
    <row r="491" spans="3:4">
      <c r="C491" s="14"/>
      <c r="D491" s="14"/>
    </row>
    <row r="492" spans="3:4">
      <c r="C492" s="14"/>
      <c r="D492" s="14"/>
    </row>
    <row r="493" spans="3:4">
      <c r="C493" s="14"/>
      <c r="D493" s="14"/>
    </row>
    <row r="494" spans="3:4">
      <c r="C494" s="14"/>
      <c r="D494" s="14"/>
    </row>
    <row r="495" spans="3:4">
      <c r="C495" s="14"/>
      <c r="D495" s="14"/>
    </row>
    <row r="496" spans="3:4">
      <c r="C496" s="14"/>
      <c r="D496" s="14"/>
    </row>
    <row r="497" spans="3:4">
      <c r="C497" s="14"/>
      <c r="D497" s="14"/>
    </row>
    <row r="498" spans="3:4">
      <c r="C498" s="14"/>
      <c r="D498" s="14"/>
    </row>
    <row r="499" spans="3:4">
      <c r="C499" s="14"/>
      <c r="D499" s="14"/>
    </row>
    <row r="500" spans="3:4">
      <c r="C500" s="14"/>
      <c r="D500" s="14"/>
    </row>
    <row r="501" spans="3:4">
      <c r="C501" s="14"/>
      <c r="D501" s="14"/>
    </row>
    <row r="502" spans="3:4">
      <c r="C502" s="14"/>
      <c r="D502" s="14"/>
    </row>
    <row r="503" spans="3:4">
      <c r="C503" s="14"/>
      <c r="D503" s="14"/>
    </row>
    <row r="504" spans="3:4">
      <c r="C504" s="14"/>
      <c r="D504" s="14"/>
    </row>
    <row r="505" spans="3:4">
      <c r="C505" s="14"/>
      <c r="D505" s="14"/>
    </row>
    <row r="506" spans="3:4">
      <c r="C506" s="14"/>
      <c r="D506" s="14"/>
    </row>
    <row r="507" spans="3:4">
      <c r="C507" s="14"/>
      <c r="D507" s="14"/>
    </row>
    <row r="508" spans="3:4">
      <c r="C508" s="14"/>
      <c r="D508" s="14"/>
    </row>
    <row r="509" spans="3:4">
      <c r="C509" s="14"/>
      <c r="D509" s="14"/>
    </row>
    <row r="510" spans="3:4">
      <c r="C510" s="14"/>
      <c r="D510" s="14"/>
    </row>
    <row r="511" spans="3:4">
      <c r="C511" s="14"/>
      <c r="D511" s="14"/>
    </row>
    <row r="512" spans="3:4">
      <c r="C512" s="14"/>
      <c r="D512" s="14"/>
    </row>
    <row r="513" spans="3:4">
      <c r="C513" s="14"/>
      <c r="D513" s="14"/>
    </row>
    <row r="514" spans="3:4">
      <c r="C514" s="14"/>
      <c r="D514" s="14"/>
    </row>
    <row r="515" spans="3:4">
      <c r="C515" s="14"/>
      <c r="D515" s="14"/>
    </row>
    <row r="516" spans="3:4">
      <c r="C516" s="14"/>
      <c r="D516" s="14"/>
    </row>
    <row r="517" spans="3:4">
      <c r="C517" s="14"/>
      <c r="D517" s="14"/>
    </row>
    <row r="518" spans="3:4">
      <c r="C518" s="14"/>
      <c r="D518" s="14"/>
    </row>
    <row r="519" spans="3:4">
      <c r="C519" s="14"/>
      <c r="D519" s="14"/>
    </row>
    <row r="520" spans="3:4">
      <c r="C520" s="14"/>
      <c r="D520" s="14"/>
    </row>
    <row r="521" spans="3:4">
      <c r="C521" s="14"/>
      <c r="D521" s="14"/>
    </row>
    <row r="522" spans="3:4">
      <c r="C522" s="14"/>
      <c r="D522" s="14"/>
    </row>
    <row r="523" spans="3:4">
      <c r="C523" s="14"/>
      <c r="D523" s="14"/>
    </row>
    <row r="524" spans="3:4">
      <c r="C524" s="14"/>
      <c r="D524" s="14"/>
    </row>
    <row r="525" spans="3:4">
      <c r="C525" s="14"/>
      <c r="D525" s="14"/>
    </row>
    <row r="526" spans="3:4">
      <c r="C526" s="14"/>
      <c r="D526" s="14"/>
    </row>
    <row r="527" spans="3:4">
      <c r="C527" s="14"/>
      <c r="D527" s="14"/>
    </row>
    <row r="528" spans="3:4">
      <c r="C528" s="14"/>
      <c r="D528" s="14"/>
    </row>
    <row r="529" spans="3:4">
      <c r="C529" s="14"/>
      <c r="D529" s="14"/>
    </row>
    <row r="530" spans="3:4">
      <c r="C530" s="14"/>
      <c r="D530" s="14"/>
    </row>
    <row r="531" spans="3:4">
      <c r="C531" s="14"/>
      <c r="D531" s="14"/>
    </row>
    <row r="532" spans="3:4">
      <c r="C532" s="14"/>
      <c r="D532" s="14"/>
    </row>
    <row r="533" spans="3:4">
      <c r="C533" s="14"/>
      <c r="D533" s="14"/>
    </row>
    <row r="534" spans="3:4">
      <c r="C534" s="14"/>
      <c r="D534" s="14"/>
    </row>
    <row r="535" spans="3:4">
      <c r="C535" s="14"/>
      <c r="D535" s="14"/>
    </row>
    <row r="536" spans="3:4">
      <c r="C536" s="14"/>
      <c r="D536" s="14"/>
    </row>
    <row r="537" spans="3:4">
      <c r="C537" s="14"/>
      <c r="D537" s="14"/>
    </row>
    <row r="538" spans="3:4">
      <c r="C538" s="14"/>
      <c r="D538" s="14"/>
    </row>
    <row r="539" spans="3:4">
      <c r="C539" s="14"/>
      <c r="D539" s="14"/>
    </row>
    <row r="540" spans="3:4">
      <c r="C540" s="14"/>
      <c r="D540" s="14"/>
    </row>
    <row r="541" spans="3:4">
      <c r="C541" s="14"/>
      <c r="D541" s="14"/>
    </row>
    <row r="542" spans="3:4">
      <c r="C542" s="14"/>
      <c r="D542" s="14"/>
    </row>
    <row r="543" spans="3:4">
      <c r="C543" s="14"/>
      <c r="D543" s="14"/>
    </row>
    <row r="544" spans="3:4">
      <c r="C544" s="14"/>
      <c r="D544" s="14"/>
    </row>
    <row r="545" spans="3:4">
      <c r="C545" s="14"/>
      <c r="D545" s="14"/>
    </row>
    <row r="546" spans="3:4">
      <c r="C546" s="14"/>
      <c r="D546" s="14"/>
    </row>
    <row r="547" spans="3:4">
      <c r="C547" s="14"/>
      <c r="D547" s="14"/>
    </row>
    <row r="548" spans="3:4">
      <c r="C548" s="14"/>
      <c r="D548" s="14"/>
    </row>
    <row r="549" spans="3:4">
      <c r="C549" s="14"/>
      <c r="D549" s="14"/>
    </row>
    <row r="550" spans="3:4">
      <c r="C550" s="14"/>
      <c r="D550" s="14"/>
    </row>
    <row r="551" spans="3:4">
      <c r="C551" s="14"/>
      <c r="D551" s="14"/>
    </row>
    <row r="552" spans="3:4">
      <c r="C552" s="14"/>
      <c r="D552" s="14"/>
    </row>
    <row r="553" spans="3:4">
      <c r="C553" s="14"/>
      <c r="D553" s="14"/>
    </row>
    <row r="554" spans="3:4">
      <c r="C554" s="14"/>
      <c r="D554" s="14"/>
    </row>
    <row r="555" spans="3:4">
      <c r="C555" s="14"/>
      <c r="D555" s="14"/>
    </row>
    <row r="556" spans="3:4">
      <c r="C556" s="14"/>
      <c r="D556" s="14"/>
    </row>
    <row r="557" spans="3:4">
      <c r="C557" s="14"/>
      <c r="D557" s="14"/>
    </row>
    <row r="558" spans="3:4">
      <c r="C558" s="14"/>
      <c r="D558" s="14"/>
    </row>
    <row r="559" spans="3:4">
      <c r="C559" s="14"/>
      <c r="D559" s="14"/>
    </row>
    <row r="560" spans="3:4">
      <c r="C560" s="14"/>
      <c r="D560" s="14"/>
    </row>
    <row r="561" spans="3:4">
      <c r="C561" s="14"/>
      <c r="D561" s="14"/>
    </row>
    <row r="562" spans="3:4">
      <c r="C562" s="14"/>
      <c r="D562" s="14"/>
    </row>
    <row r="563" spans="3:4">
      <c r="C563" s="14"/>
      <c r="D563" s="14"/>
    </row>
    <row r="564" spans="3:4">
      <c r="C564" s="14"/>
      <c r="D564" s="14"/>
    </row>
    <row r="565" spans="3:4">
      <c r="C565" s="14"/>
      <c r="D565" s="14"/>
    </row>
    <row r="566" spans="3:4">
      <c r="C566" s="14"/>
      <c r="D566" s="14"/>
    </row>
    <row r="567" spans="3:4">
      <c r="C567" s="14"/>
      <c r="D567" s="14"/>
    </row>
    <row r="568" spans="3:4">
      <c r="C568" s="14"/>
      <c r="D568" s="14"/>
    </row>
    <row r="569" spans="3:4">
      <c r="C569" s="14"/>
      <c r="D569" s="14"/>
    </row>
    <row r="570" spans="3:4">
      <c r="C570" s="14"/>
      <c r="D570" s="14"/>
    </row>
    <row r="571" spans="3:4">
      <c r="C571" s="14"/>
      <c r="D571" s="14"/>
    </row>
    <row r="572" spans="3:4">
      <c r="C572" s="14"/>
      <c r="D572" s="14"/>
    </row>
    <row r="573" spans="3:4">
      <c r="C573" s="14"/>
      <c r="D573" s="14"/>
    </row>
    <row r="574" spans="3:4">
      <c r="C574" s="14"/>
      <c r="D574" s="14"/>
    </row>
    <row r="575" spans="3:4">
      <c r="C575" s="14"/>
      <c r="D575" s="14"/>
    </row>
    <row r="576" spans="3:4">
      <c r="C576" s="14"/>
      <c r="D576" s="14"/>
    </row>
    <row r="577" spans="3:4">
      <c r="C577" s="14"/>
      <c r="D577" s="14"/>
    </row>
    <row r="578" spans="3:4">
      <c r="C578" s="14"/>
      <c r="D578" s="14"/>
    </row>
    <row r="579" spans="3:4">
      <c r="C579" s="14"/>
      <c r="D579" s="14"/>
    </row>
    <row r="580" spans="3:4">
      <c r="C580" s="14"/>
      <c r="D580" s="14"/>
    </row>
    <row r="581" spans="3:4">
      <c r="C581" s="14"/>
      <c r="D581" s="14"/>
    </row>
    <row r="582" spans="3:4">
      <c r="C582" s="14"/>
      <c r="D582" s="14"/>
    </row>
    <row r="583" spans="3:4">
      <c r="C583" s="14"/>
      <c r="D583" s="14"/>
    </row>
    <row r="584" spans="3:4">
      <c r="C584" s="14"/>
      <c r="D584" s="14"/>
    </row>
    <row r="585" spans="3:4">
      <c r="C585" s="14"/>
      <c r="D585" s="14"/>
    </row>
    <row r="586" spans="3:4">
      <c r="C586" s="14"/>
      <c r="D586" s="14"/>
    </row>
    <row r="587" spans="3:4">
      <c r="C587" s="14"/>
      <c r="D587" s="14"/>
    </row>
    <row r="588" spans="3:4">
      <c r="C588" s="14"/>
      <c r="D588" s="14"/>
    </row>
    <row r="589" spans="3:4">
      <c r="C589" s="14"/>
      <c r="D589" s="14"/>
    </row>
    <row r="590" spans="3:4">
      <c r="C590" s="14"/>
      <c r="D590" s="14"/>
    </row>
    <row r="591" spans="3:4">
      <c r="C591" s="14"/>
      <c r="D591" s="14"/>
    </row>
    <row r="592" spans="3:4">
      <c r="C592" s="14"/>
      <c r="D592" s="14"/>
    </row>
    <row r="593" spans="3:4">
      <c r="C593" s="14"/>
      <c r="D593" s="14"/>
    </row>
    <row r="594" spans="3:4">
      <c r="C594" s="14"/>
      <c r="D594" s="14"/>
    </row>
    <row r="595" spans="3:4">
      <c r="C595" s="14"/>
      <c r="D595" s="14"/>
    </row>
    <row r="596" spans="3:4">
      <c r="C596" s="14"/>
      <c r="D596" s="14"/>
    </row>
    <row r="597" spans="3:4">
      <c r="C597" s="14"/>
      <c r="D597" s="14"/>
    </row>
    <row r="598" spans="3:4">
      <c r="C598" s="14"/>
      <c r="D598" s="14"/>
    </row>
    <row r="599" spans="3:4">
      <c r="C599" s="14"/>
      <c r="D599" s="14"/>
    </row>
    <row r="600" spans="3:4">
      <c r="C600" s="14"/>
      <c r="D600" s="14"/>
    </row>
    <row r="601" spans="3:4">
      <c r="C601" s="14"/>
      <c r="D601" s="14"/>
    </row>
    <row r="602" spans="3:4">
      <c r="C602" s="14"/>
      <c r="D602" s="14"/>
    </row>
    <row r="603" spans="3:4">
      <c r="C603" s="14"/>
      <c r="D603" s="14"/>
    </row>
    <row r="604" spans="3:4">
      <c r="C604" s="14"/>
      <c r="D604" s="14"/>
    </row>
    <row r="605" spans="3:4">
      <c r="C605" s="14"/>
      <c r="D605" s="14"/>
    </row>
    <row r="606" spans="3:4">
      <c r="C606" s="14"/>
      <c r="D606" s="14"/>
    </row>
    <row r="607" spans="3:4">
      <c r="C607" s="14"/>
      <c r="D607" s="14"/>
    </row>
    <row r="608" spans="3:4">
      <c r="C608" s="14"/>
      <c r="D608" s="14"/>
    </row>
    <row r="609" spans="3:4">
      <c r="C609" s="14"/>
      <c r="D609" s="14"/>
    </row>
    <row r="610" spans="3:4">
      <c r="C610" s="14"/>
      <c r="D610" s="14"/>
    </row>
    <row r="611" spans="3:4">
      <c r="C611" s="14"/>
      <c r="D611" s="14"/>
    </row>
    <row r="612" spans="3:4">
      <c r="C612" s="14"/>
      <c r="D612" s="14"/>
    </row>
    <row r="613" spans="3:4">
      <c r="C613" s="14"/>
      <c r="D613" s="14"/>
    </row>
    <row r="614" spans="3:4">
      <c r="C614" s="14"/>
      <c r="D614" s="14"/>
    </row>
    <row r="615" spans="3:4">
      <c r="C615" s="14"/>
      <c r="D615" s="14"/>
    </row>
    <row r="616" spans="3:4">
      <c r="C616" s="14"/>
      <c r="D616" s="14"/>
    </row>
    <row r="617" spans="3:4">
      <c r="C617" s="14"/>
      <c r="D617" s="14"/>
    </row>
    <row r="618" spans="3:4">
      <c r="C618" s="14"/>
      <c r="D618" s="14"/>
    </row>
    <row r="619" spans="3:4">
      <c r="C619" s="14"/>
      <c r="D619" s="14"/>
    </row>
    <row r="620" spans="3:4">
      <c r="C620" s="14"/>
      <c r="D620" s="14"/>
    </row>
    <row r="621" spans="3:4">
      <c r="C621" s="14"/>
      <c r="D621" s="14"/>
    </row>
    <row r="622" spans="3:4">
      <c r="C622" s="14"/>
      <c r="D622" s="14"/>
    </row>
    <row r="623" spans="3:4">
      <c r="C623" s="14"/>
      <c r="D623" s="14"/>
    </row>
    <row r="624" spans="3:4">
      <c r="C624" s="14"/>
      <c r="D624" s="14"/>
    </row>
    <row r="625" spans="3:4">
      <c r="C625" s="14"/>
      <c r="D625" s="14"/>
    </row>
    <row r="626" spans="3:4">
      <c r="C626" s="14"/>
      <c r="D626" s="14"/>
    </row>
    <row r="627" spans="3:4">
      <c r="C627" s="14"/>
      <c r="D627" s="14"/>
    </row>
    <row r="628" spans="3:4">
      <c r="C628" s="14"/>
      <c r="D628" s="14"/>
    </row>
    <row r="629" spans="3:4">
      <c r="C629" s="14"/>
      <c r="D629" s="14"/>
    </row>
    <row r="630" spans="3:4">
      <c r="C630" s="14"/>
      <c r="D630" s="14"/>
    </row>
    <row r="631" spans="3:4">
      <c r="C631" s="14"/>
      <c r="D631" s="14"/>
    </row>
    <row r="632" spans="3:4">
      <c r="C632" s="14"/>
      <c r="D632" s="14"/>
    </row>
    <row r="633" spans="3:4">
      <c r="C633" s="14"/>
      <c r="D633" s="14"/>
    </row>
    <row r="634" spans="3:4">
      <c r="C634" s="14"/>
      <c r="D634" s="14"/>
    </row>
    <row r="635" spans="3:4">
      <c r="C635" s="14"/>
      <c r="D635" s="14"/>
    </row>
    <row r="636" spans="3:4">
      <c r="C636" s="14"/>
      <c r="D636" s="14"/>
    </row>
    <row r="637" spans="3:4">
      <c r="C637" s="14"/>
      <c r="D637" s="14"/>
    </row>
    <row r="638" spans="3:4">
      <c r="C638" s="14"/>
      <c r="D638" s="14"/>
    </row>
    <row r="639" spans="3:4">
      <c r="C639" s="14"/>
      <c r="D639" s="14"/>
    </row>
    <row r="640" spans="3:4">
      <c r="C640" s="14"/>
      <c r="D640" s="14"/>
    </row>
    <row r="641" spans="3:4">
      <c r="C641" s="14"/>
      <c r="D641" s="14"/>
    </row>
    <row r="642" spans="3:4">
      <c r="C642" s="14"/>
      <c r="D642" s="14"/>
    </row>
    <row r="643" spans="3:4">
      <c r="C643" s="14"/>
      <c r="D643" s="14"/>
    </row>
    <row r="644" spans="3:4">
      <c r="C644" s="14"/>
      <c r="D644" s="14"/>
    </row>
    <row r="645" spans="3:4">
      <c r="C645" s="14"/>
      <c r="D645" s="14"/>
    </row>
    <row r="646" spans="3:4">
      <c r="C646" s="14"/>
      <c r="D646" s="14"/>
    </row>
    <row r="647" spans="3:4">
      <c r="C647" s="14"/>
      <c r="D647" s="14"/>
    </row>
    <row r="648" spans="3:4">
      <c r="C648" s="14"/>
      <c r="D648" s="14"/>
    </row>
    <row r="649" spans="3:4">
      <c r="C649" s="14"/>
      <c r="D649" s="14"/>
    </row>
    <row r="650" spans="3:4">
      <c r="C650" s="14"/>
      <c r="D650" s="14"/>
    </row>
    <row r="651" spans="3:4">
      <c r="C651" s="14"/>
      <c r="D651" s="14"/>
    </row>
    <row r="652" spans="3:4">
      <c r="C652" s="14"/>
      <c r="D652" s="14"/>
    </row>
    <row r="653" spans="3:4">
      <c r="C653" s="14"/>
      <c r="D653" s="14"/>
    </row>
    <row r="654" spans="3:4">
      <c r="C654" s="14"/>
      <c r="D654" s="14"/>
    </row>
    <row r="655" spans="3:4">
      <c r="C655" s="14"/>
      <c r="D655" s="14"/>
    </row>
    <row r="656" spans="3:4">
      <c r="C656" s="14"/>
      <c r="D656" s="14"/>
    </row>
    <row r="657" spans="3:4">
      <c r="C657" s="14"/>
      <c r="D657" s="14"/>
    </row>
    <row r="658" spans="3:4">
      <c r="C658" s="14"/>
      <c r="D658" s="14"/>
    </row>
    <row r="659" spans="3:4">
      <c r="C659" s="14"/>
      <c r="D659" s="14"/>
    </row>
    <row r="660" spans="3:4">
      <c r="C660" s="14"/>
      <c r="D660" s="14"/>
    </row>
    <row r="661" spans="3:4">
      <c r="C661" s="14"/>
      <c r="D661" s="14"/>
    </row>
    <row r="662" spans="3:4">
      <c r="C662" s="14"/>
      <c r="D662" s="14"/>
    </row>
    <row r="663" spans="3:4">
      <c r="C663" s="14"/>
      <c r="D663" s="14"/>
    </row>
    <row r="664" spans="3:4">
      <c r="C664" s="14"/>
      <c r="D664" s="14"/>
    </row>
    <row r="665" spans="3:4">
      <c r="C665" s="14"/>
      <c r="D665" s="14"/>
    </row>
    <row r="666" spans="3:4">
      <c r="C666" s="14"/>
      <c r="D666" s="14"/>
    </row>
    <row r="667" spans="3:4">
      <c r="C667" s="14"/>
      <c r="D667" s="14"/>
    </row>
    <row r="668" spans="3:4">
      <c r="C668" s="14"/>
      <c r="D668" s="14"/>
    </row>
    <row r="669" spans="3:4">
      <c r="C669" s="14"/>
      <c r="D669" s="14"/>
    </row>
    <row r="670" spans="3:4">
      <c r="C670" s="14"/>
      <c r="D670" s="14"/>
    </row>
    <row r="671" spans="3:4">
      <c r="C671" s="14"/>
      <c r="D671" s="14"/>
    </row>
    <row r="672" spans="3:4">
      <c r="C672" s="14"/>
      <c r="D672" s="14"/>
    </row>
    <row r="673" spans="3:4">
      <c r="C673" s="14"/>
      <c r="D673" s="14"/>
    </row>
    <row r="674" spans="3:4">
      <c r="C674" s="14"/>
      <c r="D674" s="14"/>
    </row>
    <row r="675" spans="3:4">
      <c r="C675" s="14"/>
      <c r="D675" s="14"/>
    </row>
    <row r="676" spans="3:4">
      <c r="C676" s="14"/>
      <c r="D676" s="14"/>
    </row>
    <row r="677" spans="3:4">
      <c r="C677" s="14"/>
      <c r="D677" s="14"/>
    </row>
    <row r="678" spans="3:4">
      <c r="C678" s="14"/>
      <c r="D678" s="14"/>
    </row>
    <row r="679" spans="3:4">
      <c r="C679" s="14"/>
      <c r="D679" s="14"/>
    </row>
    <row r="680" spans="3:4">
      <c r="C680" s="14"/>
      <c r="D680" s="14"/>
    </row>
    <row r="681" spans="3:4">
      <c r="C681" s="14"/>
      <c r="D681" s="14"/>
    </row>
    <row r="682" spans="3:4">
      <c r="C682" s="14"/>
      <c r="D682" s="14"/>
    </row>
    <row r="683" spans="3:4">
      <c r="C683" s="14"/>
      <c r="D683" s="14"/>
    </row>
    <row r="684" spans="3:4">
      <c r="C684" s="14"/>
      <c r="D684" s="14"/>
    </row>
    <row r="685" spans="3:4">
      <c r="C685" s="14"/>
      <c r="D685" s="14"/>
    </row>
    <row r="686" spans="3:4">
      <c r="C686" s="14"/>
      <c r="D686" s="14"/>
    </row>
    <row r="687" spans="3:4">
      <c r="C687" s="14"/>
      <c r="D687" s="14"/>
    </row>
    <row r="688" spans="3:4">
      <c r="C688" s="14"/>
      <c r="D688" s="14"/>
    </row>
    <row r="689" spans="3:4">
      <c r="C689" s="14"/>
      <c r="D689" s="14"/>
    </row>
    <row r="690" spans="3:4">
      <c r="C690" s="14"/>
      <c r="D690" s="14"/>
    </row>
    <row r="691" spans="3:4">
      <c r="C691" s="14"/>
      <c r="D691" s="14"/>
    </row>
    <row r="692" spans="3:4">
      <c r="C692" s="14"/>
      <c r="D692" s="14"/>
    </row>
    <row r="693" spans="3:4">
      <c r="C693" s="14"/>
      <c r="D693" s="14"/>
    </row>
    <row r="694" spans="3:4">
      <c r="C694" s="14"/>
      <c r="D694" s="14"/>
    </row>
    <row r="695" spans="3:4">
      <c r="C695" s="14"/>
      <c r="D695" s="14"/>
    </row>
    <row r="696" spans="3:4">
      <c r="C696" s="14"/>
      <c r="D696" s="14"/>
    </row>
    <row r="697" spans="3:4">
      <c r="C697" s="14"/>
      <c r="D697" s="14"/>
    </row>
    <row r="698" spans="3:4">
      <c r="C698" s="14"/>
      <c r="D698" s="14"/>
    </row>
    <row r="699" spans="3:4">
      <c r="C699" s="14"/>
      <c r="D699" s="14"/>
    </row>
    <row r="700" spans="3:4">
      <c r="C700" s="14"/>
      <c r="D700" s="14"/>
    </row>
    <row r="701" spans="3:4">
      <c r="C701" s="14"/>
      <c r="D701" s="14"/>
    </row>
    <row r="702" spans="3:4">
      <c r="C702" s="14"/>
      <c r="D702" s="14"/>
    </row>
    <row r="703" spans="3:4">
      <c r="C703" s="14"/>
      <c r="D703" s="14"/>
    </row>
    <row r="704" spans="3:4">
      <c r="C704" s="14"/>
      <c r="D704" s="14"/>
    </row>
    <row r="705" spans="3:4">
      <c r="C705" s="14"/>
      <c r="D705" s="14"/>
    </row>
    <row r="706" spans="3:4">
      <c r="C706" s="14"/>
      <c r="D706" s="14"/>
    </row>
    <row r="707" spans="3:4">
      <c r="C707" s="14"/>
      <c r="D707" s="14"/>
    </row>
    <row r="708" spans="3:4">
      <c r="C708" s="14"/>
      <c r="D708" s="14"/>
    </row>
    <row r="709" spans="3:4">
      <c r="C709" s="14"/>
      <c r="D709" s="14"/>
    </row>
    <row r="710" spans="3:4">
      <c r="C710" s="14"/>
      <c r="D710" s="14"/>
    </row>
    <row r="711" spans="3:4">
      <c r="C711" s="14"/>
      <c r="D711" s="14"/>
    </row>
    <row r="712" spans="3:4">
      <c r="C712" s="14"/>
      <c r="D712" s="14"/>
    </row>
    <row r="713" spans="3:4">
      <c r="C713" s="14"/>
      <c r="D713" s="14"/>
    </row>
    <row r="714" spans="3:4">
      <c r="C714" s="14"/>
      <c r="D714" s="14"/>
    </row>
    <row r="715" spans="3:4">
      <c r="C715" s="14"/>
      <c r="D715" s="14"/>
    </row>
    <row r="716" spans="3:4">
      <c r="C716" s="14"/>
      <c r="D716" s="14"/>
    </row>
    <row r="717" spans="3:4">
      <c r="C717" s="14"/>
      <c r="D717" s="14"/>
    </row>
    <row r="718" spans="3:4">
      <c r="C718" s="14"/>
      <c r="D718" s="14"/>
    </row>
    <row r="719" spans="3:4">
      <c r="C719" s="14"/>
      <c r="D719" s="14"/>
    </row>
    <row r="720" spans="3:4">
      <c r="C720" s="14"/>
      <c r="D720" s="14"/>
    </row>
    <row r="721" spans="3:4">
      <c r="C721" s="14"/>
      <c r="D721" s="14"/>
    </row>
    <row r="722" spans="3:4">
      <c r="C722" s="14"/>
      <c r="D722" s="14"/>
    </row>
    <row r="723" spans="3:4">
      <c r="C723" s="14"/>
      <c r="D723" s="14"/>
    </row>
    <row r="724" spans="3:4">
      <c r="C724" s="14"/>
      <c r="D724" s="14"/>
    </row>
    <row r="725" spans="3:4">
      <c r="C725" s="14"/>
      <c r="D725" s="14"/>
    </row>
    <row r="726" spans="3:4">
      <c r="C726" s="14"/>
      <c r="D726" s="14"/>
    </row>
    <row r="727" spans="3:4">
      <c r="C727" s="14"/>
      <c r="D727" s="14"/>
    </row>
    <row r="728" spans="3:4">
      <c r="C728" s="14"/>
      <c r="D728" s="14"/>
    </row>
    <row r="729" spans="3:4">
      <c r="C729" s="14"/>
      <c r="D729" s="14"/>
    </row>
    <row r="730" spans="3:4">
      <c r="C730" s="14"/>
      <c r="D730" s="14"/>
    </row>
    <row r="731" spans="3:4">
      <c r="C731" s="14"/>
      <c r="D731" s="14"/>
    </row>
    <row r="732" spans="3:4">
      <c r="C732" s="14"/>
      <c r="D732" s="14"/>
    </row>
    <row r="733" spans="3:4">
      <c r="C733" s="14"/>
      <c r="D733" s="14"/>
    </row>
    <row r="734" spans="3:4">
      <c r="C734" s="14"/>
      <c r="D734" s="14"/>
    </row>
    <row r="735" spans="3:4">
      <c r="C735" s="14"/>
      <c r="D735" s="14"/>
    </row>
    <row r="736" spans="3:4">
      <c r="C736" s="14"/>
      <c r="D736" s="14"/>
    </row>
    <row r="737" spans="3:4">
      <c r="C737" s="14"/>
      <c r="D737" s="14"/>
    </row>
    <row r="738" spans="3:4">
      <c r="C738" s="14"/>
      <c r="D738" s="14"/>
    </row>
    <row r="739" spans="3:4">
      <c r="C739" s="14"/>
      <c r="D739" s="14"/>
    </row>
    <row r="740" spans="3:4">
      <c r="C740" s="14"/>
      <c r="D740" s="14"/>
    </row>
    <row r="741" spans="3:4">
      <c r="C741" s="14"/>
      <c r="D741" s="14"/>
    </row>
    <row r="742" spans="3:4">
      <c r="C742" s="14"/>
      <c r="D742" s="14"/>
    </row>
    <row r="743" spans="3:4">
      <c r="C743" s="14"/>
      <c r="D743" s="14"/>
    </row>
    <row r="744" spans="3:4">
      <c r="C744" s="14"/>
      <c r="D744" s="14"/>
    </row>
    <row r="745" spans="3:4">
      <c r="C745" s="14"/>
      <c r="D745" s="14"/>
    </row>
    <row r="746" spans="3:4">
      <c r="C746" s="14"/>
      <c r="D746" s="14"/>
    </row>
    <row r="747" spans="3:4">
      <c r="C747" s="14"/>
      <c r="D747" s="14"/>
    </row>
    <row r="748" spans="3:4">
      <c r="C748" s="14"/>
      <c r="D748" s="14"/>
    </row>
    <row r="749" spans="3:4">
      <c r="C749" s="14"/>
      <c r="D749" s="14"/>
    </row>
    <row r="750" spans="3:4">
      <c r="C750" s="14"/>
      <c r="D750" s="14"/>
    </row>
    <row r="751" spans="3:4">
      <c r="C751" s="14"/>
      <c r="D751" s="14"/>
    </row>
    <row r="752" spans="3:4">
      <c r="C752" s="14"/>
      <c r="D752" s="14"/>
    </row>
    <row r="753" spans="3:4">
      <c r="C753" s="14"/>
      <c r="D753" s="14"/>
    </row>
    <row r="754" spans="3:4">
      <c r="C754" s="14"/>
      <c r="D754" s="14"/>
    </row>
    <row r="755" spans="3:4">
      <c r="C755" s="14"/>
      <c r="D755" s="14"/>
    </row>
    <row r="756" spans="3:4">
      <c r="C756" s="14"/>
      <c r="D756" s="14"/>
    </row>
    <row r="757" spans="3:4">
      <c r="C757" s="14"/>
      <c r="D757" s="14"/>
    </row>
    <row r="758" spans="3:4">
      <c r="C758" s="14"/>
      <c r="D758" s="14"/>
    </row>
    <row r="759" spans="3:4">
      <c r="C759" s="14"/>
      <c r="D759" s="14"/>
    </row>
    <row r="760" spans="3:4">
      <c r="C760" s="14"/>
      <c r="D760" s="14"/>
    </row>
    <row r="761" spans="3:4">
      <c r="C761" s="14"/>
      <c r="D761" s="14"/>
    </row>
    <row r="762" spans="3:4">
      <c r="C762" s="14"/>
      <c r="D762" s="14"/>
    </row>
    <row r="763" spans="3:4">
      <c r="C763" s="14"/>
      <c r="D763" s="14"/>
    </row>
    <row r="764" spans="3:4">
      <c r="C764" s="14"/>
      <c r="D764" s="14"/>
    </row>
    <row r="765" spans="3:4">
      <c r="C765" s="14"/>
      <c r="D765" s="14"/>
    </row>
    <row r="766" spans="3:4">
      <c r="C766" s="14"/>
      <c r="D766" s="14"/>
    </row>
    <row r="767" spans="3:4">
      <c r="C767" s="14"/>
      <c r="D767" s="14"/>
    </row>
    <row r="768" spans="3:4">
      <c r="C768" s="14"/>
      <c r="D768" s="14"/>
    </row>
    <row r="769" spans="3:4">
      <c r="C769" s="14"/>
      <c r="D769" s="14"/>
    </row>
    <row r="770" spans="3:4">
      <c r="C770" s="14"/>
      <c r="D770" s="14"/>
    </row>
    <row r="771" spans="3:4">
      <c r="C771" s="14"/>
      <c r="D771" s="14"/>
    </row>
    <row r="772" spans="3:4">
      <c r="C772" s="14"/>
      <c r="D772" s="14"/>
    </row>
    <row r="773" spans="3:4">
      <c r="C773" s="14"/>
      <c r="D773" s="14"/>
    </row>
    <row r="774" spans="3:4">
      <c r="C774" s="14"/>
      <c r="D774" s="14"/>
    </row>
    <row r="775" spans="3:4">
      <c r="C775" s="14"/>
      <c r="D775" s="14"/>
    </row>
    <row r="776" spans="3:4">
      <c r="C776" s="14"/>
      <c r="D776" s="14"/>
    </row>
    <row r="777" spans="3:4">
      <c r="C777" s="14"/>
      <c r="D777" s="14"/>
    </row>
    <row r="778" spans="3:4">
      <c r="C778" s="14"/>
      <c r="D778" s="14"/>
    </row>
    <row r="779" spans="3:4">
      <c r="C779" s="14"/>
      <c r="D779" s="14"/>
    </row>
    <row r="780" spans="3:4">
      <c r="C780" s="14"/>
      <c r="D780" s="14"/>
    </row>
    <row r="781" spans="3:4">
      <c r="C781" s="14"/>
      <c r="D781" s="14"/>
    </row>
    <row r="782" spans="3:4">
      <c r="C782" s="14"/>
      <c r="D782" s="14"/>
    </row>
    <row r="783" spans="3:4">
      <c r="C783" s="14"/>
      <c r="D783" s="14"/>
    </row>
    <row r="784" spans="3:4">
      <c r="C784" s="14"/>
      <c r="D784" s="14"/>
    </row>
    <row r="785" spans="3:4">
      <c r="C785" s="14"/>
      <c r="D785" s="14"/>
    </row>
    <row r="786" spans="3:4">
      <c r="C786" s="14"/>
      <c r="D786" s="14"/>
    </row>
    <row r="787" spans="3:4">
      <c r="C787" s="14"/>
      <c r="D787" s="14"/>
    </row>
    <row r="788" spans="3:4">
      <c r="C788" s="14"/>
      <c r="D788" s="14"/>
    </row>
    <row r="789" spans="3:4">
      <c r="C789" s="14"/>
      <c r="D789" s="14"/>
    </row>
    <row r="790" spans="3:4">
      <c r="C790" s="14"/>
      <c r="D790" s="14"/>
    </row>
    <row r="791" spans="3:4">
      <c r="C791" s="14"/>
      <c r="D791" s="14"/>
    </row>
    <row r="792" spans="3:4">
      <c r="C792" s="14"/>
      <c r="D792" s="14"/>
    </row>
    <row r="793" spans="3:4">
      <c r="C793" s="14"/>
      <c r="D793" s="14"/>
    </row>
    <row r="794" spans="3:4">
      <c r="C794" s="14"/>
      <c r="D794" s="14"/>
    </row>
    <row r="795" spans="3:4">
      <c r="C795" s="14"/>
      <c r="D795" s="14"/>
    </row>
    <row r="796" spans="3:4">
      <c r="C796" s="14"/>
      <c r="D796" s="14"/>
    </row>
    <row r="797" spans="3:4">
      <c r="C797" s="14"/>
      <c r="D797" s="14"/>
    </row>
    <row r="798" spans="3:4">
      <c r="C798" s="14"/>
      <c r="D798" s="14"/>
    </row>
    <row r="799" spans="3:4">
      <c r="C799" s="14"/>
      <c r="D799" s="14"/>
    </row>
    <row r="800" spans="3:4">
      <c r="C800" s="14"/>
      <c r="D800" s="14"/>
    </row>
    <row r="801" spans="3:4">
      <c r="C801" s="14"/>
      <c r="D801" s="14"/>
    </row>
    <row r="802" spans="3:4">
      <c r="C802" s="14"/>
      <c r="D802" s="14"/>
    </row>
    <row r="803" spans="3:4">
      <c r="C803" s="14"/>
      <c r="D803" s="14"/>
    </row>
    <row r="804" spans="3:4">
      <c r="C804" s="14"/>
      <c r="D804" s="14"/>
    </row>
    <row r="805" spans="3:4">
      <c r="C805" s="14"/>
      <c r="D805" s="14"/>
    </row>
    <row r="806" spans="3:4">
      <c r="C806" s="14"/>
      <c r="D806" s="14"/>
    </row>
    <row r="807" spans="3:4">
      <c r="C807" s="14"/>
      <c r="D807" s="14"/>
    </row>
    <row r="808" spans="3:4">
      <c r="C808" s="14"/>
      <c r="D808" s="14"/>
    </row>
    <row r="809" spans="3:4">
      <c r="C809" s="14"/>
      <c r="D809" s="14"/>
    </row>
    <row r="810" spans="3:4">
      <c r="C810" s="14"/>
      <c r="D810" s="14"/>
    </row>
    <row r="811" spans="3:4">
      <c r="C811" s="14"/>
      <c r="D811" s="14"/>
    </row>
    <row r="812" spans="3:4">
      <c r="C812" s="14"/>
      <c r="D812" s="14"/>
    </row>
    <row r="813" spans="3:4">
      <c r="C813" s="14"/>
      <c r="D813" s="14"/>
    </row>
    <row r="814" spans="3:4">
      <c r="C814" s="14"/>
      <c r="D814" s="14"/>
    </row>
    <row r="815" spans="3:4">
      <c r="C815" s="14"/>
      <c r="D815" s="14"/>
    </row>
    <row r="816" spans="3:4">
      <c r="C816" s="14"/>
      <c r="D816" s="14"/>
    </row>
    <row r="817" spans="3:4">
      <c r="C817" s="14"/>
      <c r="D817" s="14"/>
    </row>
    <row r="818" spans="3:4">
      <c r="C818" s="14"/>
      <c r="D818" s="14"/>
    </row>
    <row r="819" spans="3:4">
      <c r="C819" s="14"/>
      <c r="D819" s="14"/>
    </row>
    <row r="820" spans="3:4">
      <c r="C820" s="14"/>
      <c r="D820" s="14"/>
    </row>
    <row r="821" spans="3:4">
      <c r="C821" s="14"/>
      <c r="D821" s="14"/>
    </row>
    <row r="822" spans="3:4">
      <c r="C822" s="14"/>
      <c r="D822" s="14"/>
    </row>
    <row r="823" spans="3:4">
      <c r="C823" s="14"/>
      <c r="D823" s="14"/>
    </row>
    <row r="824" spans="3:4">
      <c r="C824" s="14"/>
      <c r="D824" s="14"/>
    </row>
    <row r="825" spans="3:4">
      <c r="C825" s="14"/>
      <c r="D825" s="14"/>
    </row>
    <row r="826" spans="3:4">
      <c r="C826" s="14"/>
      <c r="D826" s="14"/>
    </row>
    <row r="827" spans="3:4">
      <c r="C827" s="14"/>
      <c r="D827" s="14"/>
    </row>
    <row r="828" spans="3:4">
      <c r="C828" s="14"/>
      <c r="D828" s="14"/>
    </row>
    <row r="829" spans="3:4">
      <c r="C829" s="14"/>
      <c r="D829" s="14"/>
    </row>
    <row r="830" spans="3:4">
      <c r="C830" s="14"/>
      <c r="D830" s="14"/>
    </row>
    <row r="831" spans="3:4">
      <c r="C831" s="14"/>
      <c r="D831" s="14"/>
    </row>
    <row r="832" spans="3:4">
      <c r="C832" s="14"/>
      <c r="D832" s="14"/>
    </row>
    <row r="833" spans="3:4">
      <c r="C833" s="14"/>
      <c r="D833" s="14"/>
    </row>
    <row r="834" spans="3:4">
      <c r="C834" s="14"/>
      <c r="D834" s="14"/>
    </row>
    <row r="835" spans="3:4">
      <c r="C835" s="14"/>
      <c r="D835" s="14"/>
    </row>
    <row r="836" spans="3:4">
      <c r="C836" s="14"/>
      <c r="D836" s="14"/>
    </row>
    <row r="837" spans="3:4">
      <c r="C837" s="14"/>
      <c r="D837" s="14"/>
    </row>
    <row r="838" spans="3:4">
      <c r="C838" s="14"/>
      <c r="D838" s="14"/>
    </row>
    <row r="839" spans="3:4">
      <c r="C839" s="14"/>
      <c r="D839" s="14"/>
    </row>
    <row r="840" spans="3:4">
      <c r="C840" s="14"/>
      <c r="D840" s="14"/>
    </row>
    <row r="841" spans="3:4">
      <c r="C841" s="14"/>
      <c r="D841" s="14"/>
    </row>
    <row r="842" spans="3:4">
      <c r="C842" s="14"/>
      <c r="D842" s="14"/>
    </row>
    <row r="843" spans="3:4">
      <c r="C843" s="14"/>
      <c r="D843" s="14"/>
    </row>
    <row r="844" spans="3:4">
      <c r="C844" s="14"/>
      <c r="D844" s="14"/>
    </row>
    <row r="845" spans="3:4">
      <c r="C845" s="14"/>
      <c r="D845" s="14"/>
    </row>
    <row r="846" spans="3:4">
      <c r="C846" s="14"/>
      <c r="D846" s="14"/>
    </row>
    <row r="847" spans="3:4">
      <c r="C847" s="14"/>
      <c r="D847" s="14"/>
    </row>
    <row r="848" spans="3:4">
      <c r="C848" s="14"/>
      <c r="D848" s="14"/>
    </row>
    <row r="849" spans="3:4">
      <c r="C849" s="14"/>
      <c r="D849" s="14"/>
    </row>
    <row r="850" spans="3:4">
      <c r="C850" s="14"/>
      <c r="D850" s="14"/>
    </row>
    <row r="851" spans="3:4">
      <c r="C851" s="14"/>
      <c r="D851" s="14"/>
    </row>
    <row r="852" spans="3:4">
      <c r="C852" s="14"/>
      <c r="D852" s="14"/>
    </row>
    <row r="853" spans="3:4">
      <c r="C853" s="14"/>
      <c r="D853" s="14"/>
    </row>
    <row r="854" spans="3:4">
      <c r="C854" s="14"/>
      <c r="D854" s="14"/>
    </row>
    <row r="855" spans="3:4">
      <c r="C855" s="14"/>
      <c r="D855" s="14"/>
    </row>
    <row r="856" spans="3:4">
      <c r="C856" s="14"/>
      <c r="D856" s="14"/>
    </row>
    <row r="857" spans="3:4">
      <c r="C857" s="14"/>
      <c r="D857" s="14"/>
    </row>
    <row r="858" spans="3:4">
      <c r="C858" s="14"/>
      <c r="D858" s="14"/>
    </row>
    <row r="859" spans="3:4">
      <c r="C859" s="14"/>
      <c r="D859" s="14"/>
    </row>
    <row r="860" spans="3:4">
      <c r="C860" s="14"/>
      <c r="D860" s="14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4" customWidth="1"/>
    <col min="2" max="2" width="48.28515625" style="13" bestFit="1" customWidth="1"/>
    <col min="3" max="4" width="10.7109375" style="13" customWidth="1"/>
    <col min="5" max="11" width="10.7109375" style="14" customWidth="1"/>
    <col min="12" max="12" width="14.7109375" style="14" customWidth="1"/>
    <col min="13" max="13" width="12.7109375" style="14" customWidth="1"/>
    <col min="14" max="16" width="10.7109375" style="14" customWidth="1"/>
    <col min="17" max="17" width="7.5703125" style="14" customWidth="1"/>
    <col min="18" max="18" width="6.7109375" style="14" customWidth="1"/>
    <col min="19" max="19" width="7.7109375" style="14" customWidth="1"/>
    <col min="20" max="20" width="7.140625" style="14" customWidth="1"/>
    <col min="21" max="21" width="6" style="14" customWidth="1"/>
    <col min="22" max="22" width="7.85546875" style="14" customWidth="1"/>
    <col min="23" max="23" width="8.140625" style="14" customWidth="1"/>
    <col min="24" max="24" width="6.28515625" style="14" customWidth="1"/>
    <col min="25" max="25" width="8" style="14" customWidth="1"/>
    <col min="26" max="26" width="8.7109375" style="14" customWidth="1"/>
    <col min="27" max="27" width="10" style="14" customWidth="1"/>
    <col min="28" max="28" width="9.5703125" style="14" customWidth="1"/>
    <col min="29" max="29" width="6.140625" style="14" customWidth="1"/>
    <col min="30" max="31" width="5.7109375" style="14" customWidth="1"/>
    <col min="32" max="32" width="6.85546875" style="14" customWidth="1"/>
    <col min="33" max="33" width="6.42578125" style="14" customWidth="1"/>
    <col min="34" max="34" width="6.7109375" style="14" customWidth="1"/>
    <col min="35" max="35" width="7.28515625" style="14" customWidth="1"/>
    <col min="36" max="47" width="5.7109375" style="14" customWidth="1"/>
    <col min="48" max="16384" width="9.140625" style="14"/>
  </cols>
  <sheetData>
    <row r="1" spans="2:23">
      <c r="B1" s="2" t="s">
        <v>0</v>
      </c>
      <c r="C1" t="s">
        <v>195</v>
      </c>
    </row>
    <row r="2" spans="2:23">
      <c r="B2" s="2" t="s">
        <v>1</v>
      </c>
    </row>
    <row r="3" spans="2:23">
      <c r="B3" s="2" t="s">
        <v>2</v>
      </c>
      <c r="C3" t="s">
        <v>196</v>
      </c>
    </row>
    <row r="4" spans="2:23">
      <c r="B4" s="2" t="s">
        <v>3</v>
      </c>
    </row>
    <row r="5" spans="2:23">
      <c r="B5" s="2"/>
    </row>
    <row r="7" spans="2:23" ht="26.25" customHeight="1">
      <c r="B7" s="111" t="s">
        <v>177</v>
      </c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3"/>
    </row>
    <row r="8" spans="2:23" s="17" customFormat="1" ht="63">
      <c r="B8" s="4" t="s">
        <v>94</v>
      </c>
      <c r="C8" s="26" t="s">
        <v>47</v>
      </c>
      <c r="D8" s="26" t="s">
        <v>82</v>
      </c>
      <c r="E8" s="26" t="s">
        <v>49</v>
      </c>
      <c r="F8" s="26" t="s">
        <v>50</v>
      </c>
      <c r="G8" s="26" t="s">
        <v>69</v>
      </c>
      <c r="H8" s="26" t="s">
        <v>70</v>
      </c>
      <c r="I8" s="26" t="s">
        <v>51</v>
      </c>
      <c r="J8" s="26" t="s">
        <v>52</v>
      </c>
      <c r="K8" s="26" t="s">
        <v>172</v>
      </c>
      <c r="L8" s="26" t="s">
        <v>185</v>
      </c>
      <c r="M8" s="26" t="s">
        <v>173</v>
      </c>
      <c r="N8" s="26" t="s">
        <v>71</v>
      </c>
      <c r="O8" s="26" t="s">
        <v>55</v>
      </c>
      <c r="P8" s="34" t="s">
        <v>181</v>
      </c>
      <c r="R8" s="14"/>
    </row>
    <row r="9" spans="2:23" s="17" customFormat="1" ht="17.25" customHeight="1">
      <c r="B9" s="18"/>
      <c r="C9" s="29"/>
      <c r="D9" s="29"/>
      <c r="E9" s="29"/>
      <c r="F9" s="29"/>
      <c r="G9" s="29" t="s">
        <v>72</v>
      </c>
      <c r="H9" s="29" t="s">
        <v>73</v>
      </c>
      <c r="I9" s="29"/>
      <c r="J9" s="29" t="s">
        <v>7</v>
      </c>
      <c r="K9" s="29" t="s">
        <v>7</v>
      </c>
      <c r="L9" s="29" t="s">
        <v>182</v>
      </c>
      <c r="M9" s="29" t="s">
        <v>6</v>
      </c>
      <c r="N9" s="29" t="s">
        <v>7</v>
      </c>
      <c r="O9" s="29" t="s">
        <v>7</v>
      </c>
      <c r="P9" s="30" t="s">
        <v>7</v>
      </c>
    </row>
    <row r="10" spans="2:23" s="21" customFormat="1" ht="18" customHeight="1">
      <c r="B10" s="20"/>
      <c r="C10" s="6" t="s">
        <v>8</v>
      </c>
      <c r="D10" s="6" t="s">
        <v>9</v>
      </c>
      <c r="E10" s="6" t="s">
        <v>57</v>
      </c>
      <c r="F10" s="6" t="s">
        <v>58</v>
      </c>
      <c r="G10" s="6" t="s">
        <v>59</v>
      </c>
      <c r="H10" s="6" t="s">
        <v>60</v>
      </c>
      <c r="I10" s="6" t="s">
        <v>61</v>
      </c>
      <c r="J10" s="6" t="s">
        <v>62</v>
      </c>
      <c r="K10" s="6" t="s">
        <v>63</v>
      </c>
      <c r="L10" s="6" t="s">
        <v>64</v>
      </c>
      <c r="M10" s="6" t="s">
        <v>74</v>
      </c>
      <c r="N10" s="6" t="s">
        <v>75</v>
      </c>
      <c r="O10" s="6" t="s">
        <v>76</v>
      </c>
      <c r="P10" s="32" t="s">
        <v>77</v>
      </c>
      <c r="Q10" s="33"/>
    </row>
    <row r="11" spans="2:23" s="21" customFormat="1" ht="18" customHeight="1">
      <c r="B11" s="22" t="s">
        <v>178</v>
      </c>
      <c r="C11" s="6"/>
      <c r="D11" s="6"/>
      <c r="E11" s="6"/>
      <c r="F11" s="6"/>
      <c r="G11" s="6"/>
      <c r="H11" s="6"/>
      <c r="I11" s="6"/>
      <c r="J11" s="6"/>
      <c r="K11" s="6"/>
      <c r="L11" s="73">
        <v>0</v>
      </c>
      <c r="M11" s="73">
        <v>0</v>
      </c>
      <c r="N11" s="6"/>
      <c r="O11" s="74">
        <v>0</v>
      </c>
      <c r="P11" s="74">
        <v>0</v>
      </c>
      <c r="Q11" s="33"/>
    </row>
    <row r="12" spans="2:23">
      <c r="B12" s="77" t="s">
        <v>203</v>
      </c>
      <c r="E12" s="13"/>
      <c r="F12" s="13"/>
      <c r="G12" s="13"/>
      <c r="H12" s="79">
        <v>0</v>
      </c>
      <c r="I12" s="13"/>
      <c r="J12" s="13"/>
      <c r="K12" s="13"/>
      <c r="L12" s="79">
        <v>0</v>
      </c>
      <c r="M12" s="79">
        <v>0</v>
      </c>
      <c r="N12" s="13"/>
      <c r="O12" s="78">
        <v>0</v>
      </c>
      <c r="P12" s="78">
        <v>0</v>
      </c>
      <c r="Q12" s="13"/>
      <c r="R12" s="13"/>
      <c r="S12" s="13"/>
      <c r="T12" s="13"/>
      <c r="U12" s="13"/>
      <c r="V12" s="13"/>
      <c r="W12" s="13"/>
    </row>
    <row r="13" spans="2:23">
      <c r="B13" s="77" t="s">
        <v>3332</v>
      </c>
      <c r="E13" s="13"/>
      <c r="F13" s="13"/>
      <c r="G13" s="13"/>
      <c r="H13" s="79">
        <v>0</v>
      </c>
      <c r="I13" s="13"/>
      <c r="J13" s="13"/>
      <c r="K13" s="13"/>
      <c r="L13" s="79">
        <v>0</v>
      </c>
      <c r="M13" s="79">
        <v>0</v>
      </c>
      <c r="N13" s="13"/>
      <c r="O13" s="78">
        <v>0</v>
      </c>
      <c r="P13" s="78">
        <v>0</v>
      </c>
      <c r="Q13" s="13"/>
      <c r="R13" s="13"/>
      <c r="S13" s="13"/>
      <c r="T13" s="13"/>
      <c r="U13" s="13"/>
      <c r="V13" s="13"/>
      <c r="W13" s="13"/>
    </row>
    <row r="14" spans="2:23">
      <c r="B14" t="s">
        <v>249</v>
      </c>
      <c r="C14" t="s">
        <v>249</v>
      </c>
      <c r="D14" t="s">
        <v>249</v>
      </c>
      <c r="E14" t="s">
        <v>249</v>
      </c>
      <c r="F14" s="13"/>
      <c r="G14" s="13"/>
      <c r="H14" s="75">
        <v>0</v>
      </c>
      <c r="I14" t="s">
        <v>249</v>
      </c>
      <c r="J14" s="76">
        <v>0</v>
      </c>
      <c r="K14" s="76">
        <v>0</v>
      </c>
      <c r="L14" s="75">
        <v>0</v>
      </c>
      <c r="M14" s="75">
        <v>0</v>
      </c>
      <c r="N14" s="76">
        <v>0</v>
      </c>
      <c r="O14" s="76">
        <v>0</v>
      </c>
      <c r="P14" s="76">
        <v>0</v>
      </c>
      <c r="Q14" s="13"/>
      <c r="R14" s="13"/>
      <c r="S14" s="13"/>
      <c r="T14" s="13"/>
      <c r="U14" s="13"/>
      <c r="V14" s="13"/>
      <c r="W14" s="13"/>
    </row>
    <row r="15" spans="2:23">
      <c r="B15" s="77" t="s">
        <v>3333</v>
      </c>
      <c r="E15" s="13"/>
      <c r="F15" s="13"/>
      <c r="G15" s="13"/>
      <c r="H15" s="79">
        <v>0</v>
      </c>
      <c r="I15" s="13"/>
      <c r="J15" s="13"/>
      <c r="K15" s="13"/>
      <c r="L15" s="79">
        <v>0</v>
      </c>
      <c r="M15" s="79">
        <v>0</v>
      </c>
      <c r="N15" s="13"/>
      <c r="O15" s="78">
        <v>0</v>
      </c>
      <c r="P15" s="78">
        <v>0</v>
      </c>
      <c r="Q15" s="13"/>
      <c r="R15" s="13"/>
      <c r="S15" s="13"/>
      <c r="T15" s="13"/>
      <c r="U15" s="13"/>
      <c r="V15" s="13"/>
      <c r="W15" s="13"/>
    </row>
    <row r="16" spans="2:23">
      <c r="B16" t="s">
        <v>249</v>
      </c>
      <c r="C16" t="s">
        <v>249</v>
      </c>
      <c r="D16" t="s">
        <v>249</v>
      </c>
      <c r="E16" t="s">
        <v>249</v>
      </c>
      <c r="F16" s="13"/>
      <c r="G16" s="13"/>
      <c r="H16" s="75">
        <v>0</v>
      </c>
      <c r="I16" t="s">
        <v>249</v>
      </c>
      <c r="J16" s="76">
        <v>0</v>
      </c>
      <c r="K16" s="76">
        <v>0</v>
      </c>
      <c r="L16" s="75">
        <v>0</v>
      </c>
      <c r="M16" s="75">
        <v>0</v>
      </c>
      <c r="N16" s="76">
        <v>0</v>
      </c>
      <c r="O16" s="76">
        <v>0</v>
      </c>
      <c r="P16" s="76">
        <v>0</v>
      </c>
      <c r="Q16" s="13"/>
      <c r="R16" s="13"/>
      <c r="S16" s="13"/>
      <c r="T16" s="13"/>
      <c r="U16" s="13"/>
      <c r="V16" s="13"/>
      <c r="W16" s="13"/>
    </row>
    <row r="17" spans="2:23">
      <c r="B17" s="77" t="s">
        <v>388</v>
      </c>
      <c r="E17" s="13"/>
      <c r="F17" s="13"/>
      <c r="G17" s="13"/>
      <c r="H17" s="79">
        <v>0</v>
      </c>
      <c r="I17" s="13"/>
      <c r="J17" s="13"/>
      <c r="K17" s="13"/>
      <c r="L17" s="79">
        <v>0</v>
      </c>
      <c r="M17" s="79">
        <v>0</v>
      </c>
      <c r="N17" s="13"/>
      <c r="O17" s="78">
        <v>0</v>
      </c>
      <c r="P17" s="78">
        <v>0</v>
      </c>
      <c r="Q17" s="13"/>
      <c r="R17" s="13"/>
      <c r="S17" s="13"/>
      <c r="T17" s="13"/>
      <c r="U17" s="13"/>
      <c r="V17" s="13"/>
      <c r="W17" s="13"/>
    </row>
    <row r="18" spans="2:23">
      <c r="B18" t="s">
        <v>249</v>
      </c>
      <c r="C18" t="s">
        <v>249</v>
      </c>
      <c r="D18" t="s">
        <v>249</v>
      </c>
      <c r="E18" t="s">
        <v>249</v>
      </c>
      <c r="F18" s="13"/>
      <c r="G18" s="13"/>
      <c r="H18" s="75">
        <v>0</v>
      </c>
      <c r="I18" t="s">
        <v>249</v>
      </c>
      <c r="J18" s="76">
        <v>0</v>
      </c>
      <c r="K18" s="76">
        <v>0</v>
      </c>
      <c r="L18" s="75">
        <v>0</v>
      </c>
      <c r="M18" s="75">
        <v>0</v>
      </c>
      <c r="N18" s="76">
        <v>0</v>
      </c>
      <c r="O18" s="76">
        <v>0</v>
      </c>
      <c r="P18" s="76">
        <v>0</v>
      </c>
      <c r="Q18" s="13"/>
      <c r="R18" s="13"/>
      <c r="S18" s="13"/>
      <c r="T18" s="13"/>
      <c r="U18" s="13"/>
      <c r="V18" s="13"/>
      <c r="W18" s="13"/>
    </row>
    <row r="19" spans="2:23">
      <c r="B19" s="77" t="s">
        <v>1806</v>
      </c>
      <c r="E19" s="13"/>
      <c r="F19" s="13"/>
      <c r="G19" s="13"/>
      <c r="H19" s="79">
        <v>0</v>
      </c>
      <c r="I19" s="13"/>
      <c r="J19" s="13"/>
      <c r="K19" s="13"/>
      <c r="L19" s="79">
        <v>0</v>
      </c>
      <c r="M19" s="79">
        <v>0</v>
      </c>
      <c r="N19" s="13"/>
      <c r="O19" s="78">
        <v>0</v>
      </c>
      <c r="P19" s="78">
        <v>0</v>
      </c>
      <c r="Q19" s="13"/>
      <c r="R19" s="13"/>
      <c r="S19" s="13"/>
      <c r="T19" s="13"/>
      <c r="U19" s="13"/>
      <c r="V19" s="13"/>
      <c r="W19" s="13"/>
    </row>
    <row r="20" spans="2:23">
      <c r="B20" t="s">
        <v>249</v>
      </c>
      <c r="C20" t="s">
        <v>249</v>
      </c>
      <c r="D20" t="s">
        <v>249</v>
      </c>
      <c r="E20" t="s">
        <v>249</v>
      </c>
      <c r="F20" s="13"/>
      <c r="G20" s="13"/>
      <c r="H20" s="75">
        <v>0</v>
      </c>
      <c r="I20" t="s">
        <v>249</v>
      </c>
      <c r="J20" s="76">
        <v>0</v>
      </c>
      <c r="K20" s="76">
        <v>0</v>
      </c>
      <c r="L20" s="75">
        <v>0</v>
      </c>
      <c r="M20" s="75">
        <v>0</v>
      </c>
      <c r="N20" s="76">
        <v>0</v>
      </c>
      <c r="O20" s="76">
        <v>0</v>
      </c>
      <c r="P20" s="76">
        <v>0</v>
      </c>
      <c r="Q20" s="13"/>
      <c r="R20" s="13"/>
      <c r="S20" s="13"/>
      <c r="T20" s="13"/>
      <c r="U20" s="13"/>
      <c r="V20" s="13"/>
      <c r="W20" s="13"/>
    </row>
    <row r="21" spans="2:23">
      <c r="B21" s="77" t="s">
        <v>254</v>
      </c>
      <c r="D21" s="14"/>
      <c r="H21" s="79">
        <v>0</v>
      </c>
      <c r="L21" s="79">
        <v>0</v>
      </c>
      <c r="M21" s="79">
        <v>0</v>
      </c>
      <c r="O21" s="78">
        <v>0</v>
      </c>
      <c r="P21" s="78">
        <v>0</v>
      </c>
    </row>
    <row r="22" spans="2:23">
      <c r="B22" s="77" t="s">
        <v>389</v>
      </c>
      <c r="D22" s="14"/>
      <c r="H22" s="79">
        <v>0</v>
      </c>
      <c r="L22" s="79">
        <v>0</v>
      </c>
      <c r="M22" s="79">
        <v>0</v>
      </c>
      <c r="O22" s="78">
        <v>0</v>
      </c>
      <c r="P22" s="78">
        <v>0</v>
      </c>
    </row>
    <row r="23" spans="2:23">
      <c r="B23" t="s">
        <v>249</v>
      </c>
      <c r="C23" t="s">
        <v>249</v>
      </c>
      <c r="D23" t="s">
        <v>249</v>
      </c>
      <c r="E23" t="s">
        <v>249</v>
      </c>
      <c r="H23" s="75">
        <v>0</v>
      </c>
      <c r="I23" t="s">
        <v>249</v>
      </c>
      <c r="J23" s="76">
        <v>0</v>
      </c>
      <c r="K23" s="76">
        <v>0</v>
      </c>
      <c r="L23" s="75">
        <v>0</v>
      </c>
      <c r="M23" s="75">
        <v>0</v>
      </c>
      <c r="N23" s="76">
        <v>0</v>
      </c>
      <c r="O23" s="76">
        <v>0</v>
      </c>
      <c r="P23" s="76">
        <v>0</v>
      </c>
    </row>
    <row r="24" spans="2:23">
      <c r="B24" s="77" t="s">
        <v>390</v>
      </c>
      <c r="D24" s="14"/>
      <c r="H24" s="79">
        <v>0</v>
      </c>
      <c r="L24" s="79">
        <v>0</v>
      </c>
      <c r="M24" s="79">
        <v>0</v>
      </c>
      <c r="O24" s="78">
        <v>0</v>
      </c>
      <c r="P24" s="78">
        <v>0</v>
      </c>
    </row>
    <row r="25" spans="2:23">
      <c r="B25" t="s">
        <v>249</v>
      </c>
      <c r="C25" t="s">
        <v>249</v>
      </c>
      <c r="D25" t="s">
        <v>249</v>
      </c>
      <c r="E25" t="s">
        <v>249</v>
      </c>
      <c r="H25" s="75">
        <v>0</v>
      </c>
      <c r="I25" t="s">
        <v>249</v>
      </c>
      <c r="J25" s="76">
        <v>0</v>
      </c>
      <c r="K25" s="76">
        <v>0</v>
      </c>
      <c r="L25" s="75">
        <v>0</v>
      </c>
      <c r="M25" s="75">
        <v>0</v>
      </c>
      <c r="N25" s="76">
        <v>0</v>
      </c>
      <c r="O25" s="76">
        <v>0</v>
      </c>
      <c r="P25" s="76">
        <v>0</v>
      </c>
    </row>
    <row r="26" spans="2:23">
      <c r="B26" t="s">
        <v>256</v>
      </c>
      <c r="D26" s="14"/>
    </row>
    <row r="27" spans="2:23">
      <c r="B27" t="s">
        <v>383</v>
      </c>
      <c r="D27" s="14"/>
    </row>
    <row r="28" spans="2:23">
      <c r="B28" t="s">
        <v>384</v>
      </c>
      <c r="D28" s="14"/>
    </row>
    <row r="29" spans="2:23">
      <c r="B29" t="s">
        <v>385</v>
      </c>
      <c r="D29" s="14"/>
    </row>
    <row r="30" spans="2:23">
      <c r="D30" s="14"/>
    </row>
    <row r="31" spans="2:23">
      <c r="D31" s="14"/>
    </row>
    <row r="32" spans="2:23">
      <c r="D32" s="14"/>
    </row>
    <row r="33" spans="4:4">
      <c r="D33" s="14"/>
    </row>
    <row r="34" spans="4:4">
      <c r="D34" s="14"/>
    </row>
    <row r="35" spans="4:4">
      <c r="D35" s="14"/>
    </row>
    <row r="36" spans="4:4">
      <c r="D36" s="14"/>
    </row>
    <row r="37" spans="4:4">
      <c r="D37" s="14"/>
    </row>
    <row r="38" spans="4:4">
      <c r="D38" s="14"/>
    </row>
    <row r="39" spans="4:4">
      <c r="D39" s="14"/>
    </row>
    <row r="40" spans="4:4">
      <c r="D40" s="14"/>
    </row>
    <row r="41" spans="4:4">
      <c r="D41" s="14"/>
    </row>
    <row r="42" spans="4:4">
      <c r="D42" s="14"/>
    </row>
    <row r="43" spans="4:4">
      <c r="D43" s="14"/>
    </row>
    <row r="44" spans="4:4">
      <c r="D44" s="14"/>
    </row>
    <row r="45" spans="4:4">
      <c r="D45" s="14"/>
    </row>
    <row r="46" spans="4:4">
      <c r="D46" s="14"/>
    </row>
    <row r="47" spans="4:4">
      <c r="D47" s="14"/>
    </row>
    <row r="48" spans="4:4">
      <c r="D48" s="14"/>
    </row>
    <row r="49" spans="4:4">
      <c r="D49" s="14"/>
    </row>
    <row r="50" spans="4:4">
      <c r="D50" s="14"/>
    </row>
    <row r="51" spans="4:4">
      <c r="D51" s="14"/>
    </row>
    <row r="52" spans="4:4">
      <c r="D52" s="14"/>
    </row>
    <row r="53" spans="4:4">
      <c r="D53" s="14"/>
    </row>
    <row r="54" spans="4:4">
      <c r="D54" s="14"/>
    </row>
    <row r="55" spans="4:4">
      <c r="D55" s="14"/>
    </row>
    <row r="56" spans="4:4">
      <c r="D56" s="14"/>
    </row>
    <row r="57" spans="4:4">
      <c r="D57" s="14"/>
    </row>
    <row r="58" spans="4:4">
      <c r="D58" s="14"/>
    </row>
    <row r="59" spans="4:4">
      <c r="D59" s="14"/>
    </row>
    <row r="60" spans="4:4">
      <c r="D60" s="14"/>
    </row>
    <row r="61" spans="4:4">
      <c r="D61" s="14"/>
    </row>
    <row r="62" spans="4:4">
      <c r="D62" s="14"/>
    </row>
    <row r="63" spans="4:4">
      <c r="D63" s="14"/>
    </row>
    <row r="64" spans="4:4">
      <c r="D64" s="14"/>
    </row>
    <row r="65" spans="4:4">
      <c r="D65" s="14"/>
    </row>
    <row r="66" spans="4:4">
      <c r="D66" s="14"/>
    </row>
    <row r="67" spans="4:4">
      <c r="D67" s="14"/>
    </row>
    <row r="68" spans="4:4">
      <c r="D68" s="14"/>
    </row>
    <row r="69" spans="4:4">
      <c r="D69" s="14"/>
    </row>
    <row r="70" spans="4:4">
      <c r="D70" s="14"/>
    </row>
    <row r="71" spans="4:4">
      <c r="D71" s="14"/>
    </row>
    <row r="72" spans="4:4">
      <c r="D72" s="14"/>
    </row>
    <row r="73" spans="4:4">
      <c r="D73" s="14"/>
    </row>
    <row r="74" spans="4:4">
      <c r="D74" s="14"/>
    </row>
    <row r="75" spans="4:4">
      <c r="D75" s="14"/>
    </row>
    <row r="76" spans="4:4">
      <c r="D76" s="14"/>
    </row>
    <row r="77" spans="4:4">
      <c r="D77" s="14"/>
    </row>
    <row r="78" spans="4:4">
      <c r="D78" s="14"/>
    </row>
    <row r="79" spans="4:4">
      <c r="D79" s="14"/>
    </row>
    <row r="80" spans="4:4">
      <c r="D80" s="14"/>
    </row>
    <row r="81" spans="4:4">
      <c r="D81" s="14"/>
    </row>
    <row r="82" spans="4:4">
      <c r="D82" s="14"/>
    </row>
    <row r="83" spans="4:4">
      <c r="D83" s="14"/>
    </row>
    <row r="84" spans="4:4">
      <c r="D84" s="14"/>
    </row>
    <row r="85" spans="4:4">
      <c r="D85" s="14"/>
    </row>
    <row r="86" spans="4:4">
      <c r="D86" s="14"/>
    </row>
    <row r="87" spans="4:4">
      <c r="D87" s="14"/>
    </row>
    <row r="88" spans="4:4">
      <c r="D88" s="14"/>
    </row>
    <row r="89" spans="4:4">
      <c r="D89" s="14"/>
    </row>
    <row r="90" spans="4:4">
      <c r="D90" s="14"/>
    </row>
    <row r="91" spans="4:4">
      <c r="D91" s="14"/>
    </row>
    <row r="92" spans="4:4">
      <c r="D92" s="14"/>
    </row>
    <row r="93" spans="4:4">
      <c r="D93" s="14"/>
    </row>
    <row r="94" spans="4:4">
      <c r="D94" s="14"/>
    </row>
    <row r="95" spans="4:4">
      <c r="D95" s="14"/>
    </row>
    <row r="96" spans="4:4">
      <c r="D96" s="14"/>
    </row>
    <row r="97" spans="4:4">
      <c r="D97" s="14"/>
    </row>
    <row r="98" spans="4:4">
      <c r="D98" s="14"/>
    </row>
    <row r="99" spans="4:4">
      <c r="D99" s="14"/>
    </row>
    <row r="100" spans="4:4">
      <c r="D100" s="14"/>
    </row>
    <row r="101" spans="4:4">
      <c r="D101" s="14"/>
    </row>
    <row r="102" spans="4:4">
      <c r="D102" s="14"/>
    </row>
    <row r="103" spans="4:4">
      <c r="D103" s="14"/>
    </row>
    <row r="104" spans="4:4">
      <c r="D104" s="14"/>
    </row>
    <row r="105" spans="4:4">
      <c r="D105" s="14"/>
    </row>
    <row r="106" spans="4:4">
      <c r="D106" s="14"/>
    </row>
    <row r="107" spans="4:4">
      <c r="D107" s="14"/>
    </row>
    <row r="108" spans="4:4">
      <c r="D108" s="14"/>
    </row>
    <row r="109" spans="4:4">
      <c r="D109" s="14"/>
    </row>
    <row r="110" spans="4:4">
      <c r="D110" s="14"/>
    </row>
    <row r="111" spans="4:4">
      <c r="D111" s="14"/>
    </row>
    <row r="112" spans="4:4">
      <c r="D112" s="14"/>
    </row>
    <row r="113" spans="4:4">
      <c r="D113" s="14"/>
    </row>
    <row r="114" spans="4:4">
      <c r="D114" s="14"/>
    </row>
    <row r="115" spans="4:4">
      <c r="D115" s="14"/>
    </row>
    <row r="116" spans="4:4">
      <c r="D116" s="14"/>
    </row>
    <row r="117" spans="4:4">
      <c r="D117" s="14"/>
    </row>
    <row r="118" spans="4:4">
      <c r="D118" s="14"/>
    </row>
    <row r="119" spans="4:4">
      <c r="D119" s="14"/>
    </row>
    <row r="120" spans="4:4">
      <c r="D120" s="14"/>
    </row>
    <row r="121" spans="4:4">
      <c r="D121" s="14"/>
    </row>
    <row r="122" spans="4:4">
      <c r="D122" s="14"/>
    </row>
    <row r="123" spans="4:4">
      <c r="D123" s="14"/>
    </row>
    <row r="124" spans="4:4">
      <c r="D124" s="14"/>
    </row>
    <row r="125" spans="4:4">
      <c r="D125" s="14"/>
    </row>
    <row r="126" spans="4:4">
      <c r="D126" s="14"/>
    </row>
    <row r="127" spans="4:4">
      <c r="D127" s="14"/>
    </row>
    <row r="128" spans="4:4">
      <c r="D128" s="14"/>
    </row>
    <row r="129" spans="4:4">
      <c r="D129" s="14"/>
    </row>
    <row r="130" spans="4:4">
      <c r="D130" s="14"/>
    </row>
    <row r="131" spans="4:4">
      <c r="D131" s="14"/>
    </row>
    <row r="132" spans="4:4">
      <c r="D132" s="14"/>
    </row>
    <row r="133" spans="4:4">
      <c r="D133" s="14"/>
    </row>
    <row r="134" spans="4:4">
      <c r="D134" s="14"/>
    </row>
    <row r="135" spans="4:4">
      <c r="D135" s="14"/>
    </row>
    <row r="136" spans="4:4">
      <c r="D136" s="14"/>
    </row>
    <row r="137" spans="4:4">
      <c r="D137" s="14"/>
    </row>
    <row r="138" spans="4:4">
      <c r="D138" s="14"/>
    </row>
    <row r="139" spans="4:4">
      <c r="D139" s="14"/>
    </row>
    <row r="140" spans="4:4">
      <c r="D140" s="14"/>
    </row>
    <row r="141" spans="4:4">
      <c r="D141" s="14"/>
    </row>
    <row r="142" spans="4:4">
      <c r="D142" s="14"/>
    </row>
    <row r="143" spans="4:4">
      <c r="D143" s="14"/>
    </row>
    <row r="144" spans="4:4">
      <c r="D144" s="14"/>
    </row>
    <row r="145" spans="4:4">
      <c r="D145" s="14"/>
    </row>
    <row r="146" spans="4:4">
      <c r="D146" s="14"/>
    </row>
    <row r="147" spans="4:4">
      <c r="D147" s="14"/>
    </row>
    <row r="148" spans="4:4">
      <c r="D148" s="14"/>
    </row>
    <row r="149" spans="4:4">
      <c r="D149" s="14"/>
    </row>
    <row r="150" spans="4:4">
      <c r="D150" s="14"/>
    </row>
    <row r="151" spans="4:4">
      <c r="D151" s="14"/>
    </row>
    <row r="152" spans="4:4">
      <c r="D152" s="14"/>
    </row>
    <row r="153" spans="4:4">
      <c r="D153" s="14"/>
    </row>
    <row r="154" spans="4:4">
      <c r="D154" s="14"/>
    </row>
    <row r="155" spans="4:4">
      <c r="D155" s="14"/>
    </row>
    <row r="156" spans="4:4">
      <c r="D156" s="14"/>
    </row>
    <row r="157" spans="4:4">
      <c r="D157" s="14"/>
    </row>
    <row r="158" spans="4:4">
      <c r="D158" s="14"/>
    </row>
    <row r="159" spans="4:4">
      <c r="D159" s="14"/>
    </row>
    <row r="160" spans="4:4">
      <c r="D160" s="14"/>
    </row>
    <row r="161" spans="4:4">
      <c r="D161" s="14"/>
    </row>
    <row r="162" spans="4:4">
      <c r="D162" s="14"/>
    </row>
    <row r="163" spans="4:4">
      <c r="D163" s="14"/>
    </row>
    <row r="164" spans="4:4">
      <c r="D164" s="14"/>
    </row>
    <row r="165" spans="4:4">
      <c r="D165" s="14"/>
    </row>
    <row r="166" spans="4:4">
      <c r="D166" s="14"/>
    </row>
    <row r="167" spans="4:4">
      <c r="D167" s="14"/>
    </row>
    <row r="168" spans="4:4">
      <c r="D168" s="14"/>
    </row>
    <row r="169" spans="4:4">
      <c r="D169" s="14"/>
    </row>
    <row r="170" spans="4:4">
      <c r="D170" s="14"/>
    </row>
    <row r="171" spans="4:4">
      <c r="D171" s="14"/>
    </row>
    <row r="172" spans="4:4">
      <c r="D172" s="14"/>
    </row>
    <row r="173" spans="4:4">
      <c r="D173" s="14"/>
    </row>
    <row r="174" spans="4:4">
      <c r="D174" s="14"/>
    </row>
    <row r="175" spans="4:4">
      <c r="D175" s="14"/>
    </row>
    <row r="176" spans="4:4">
      <c r="D176" s="14"/>
    </row>
    <row r="177" spans="4:4">
      <c r="D177" s="14"/>
    </row>
    <row r="178" spans="4:4">
      <c r="D178" s="14"/>
    </row>
    <row r="179" spans="4:4">
      <c r="D179" s="14"/>
    </row>
    <row r="180" spans="4:4">
      <c r="D180" s="14"/>
    </row>
    <row r="181" spans="4:4">
      <c r="D181" s="14"/>
    </row>
    <row r="182" spans="4:4">
      <c r="D182" s="14"/>
    </row>
    <row r="183" spans="4:4">
      <c r="D183" s="14"/>
    </row>
    <row r="184" spans="4:4">
      <c r="D184" s="14"/>
    </row>
    <row r="185" spans="4:4">
      <c r="D185" s="14"/>
    </row>
    <row r="186" spans="4:4">
      <c r="D186" s="14"/>
    </row>
    <row r="187" spans="4:4">
      <c r="D187" s="14"/>
    </row>
    <row r="188" spans="4:4">
      <c r="D188" s="14"/>
    </row>
    <row r="189" spans="4:4">
      <c r="D189" s="14"/>
    </row>
    <row r="190" spans="4:4">
      <c r="D190" s="14"/>
    </row>
    <row r="191" spans="4:4">
      <c r="D191" s="14"/>
    </row>
    <row r="192" spans="4:4">
      <c r="D192" s="14"/>
    </row>
    <row r="193" spans="4:4">
      <c r="D193" s="14"/>
    </row>
    <row r="194" spans="4:4">
      <c r="D194" s="14"/>
    </row>
    <row r="195" spans="4:4">
      <c r="D195" s="14"/>
    </row>
    <row r="196" spans="4:4">
      <c r="D196" s="14"/>
    </row>
    <row r="197" spans="4:4">
      <c r="D197" s="14"/>
    </row>
    <row r="198" spans="4:4">
      <c r="D198" s="14"/>
    </row>
    <row r="199" spans="4:4">
      <c r="D199" s="14"/>
    </row>
    <row r="200" spans="4:4">
      <c r="D200" s="14"/>
    </row>
    <row r="201" spans="4:4">
      <c r="D201" s="14"/>
    </row>
    <row r="202" spans="4:4">
      <c r="D202" s="14"/>
    </row>
    <row r="203" spans="4:4">
      <c r="D203" s="14"/>
    </row>
    <row r="204" spans="4:4">
      <c r="D204" s="14"/>
    </row>
    <row r="205" spans="4:4">
      <c r="D205" s="14"/>
    </row>
    <row r="206" spans="4:4">
      <c r="D206" s="14"/>
    </row>
    <row r="207" spans="4:4">
      <c r="D207" s="14"/>
    </row>
    <row r="208" spans="4:4">
      <c r="D208" s="14"/>
    </row>
    <row r="209" spans="4:4">
      <c r="D209" s="14"/>
    </row>
    <row r="210" spans="4:4">
      <c r="D210" s="14"/>
    </row>
    <row r="211" spans="4:4">
      <c r="D211" s="14"/>
    </row>
    <row r="212" spans="4:4">
      <c r="D212" s="14"/>
    </row>
    <row r="213" spans="4:4">
      <c r="D213" s="14"/>
    </row>
    <row r="214" spans="4:4">
      <c r="D214" s="14"/>
    </row>
    <row r="215" spans="4:4">
      <c r="D215" s="14"/>
    </row>
    <row r="216" spans="4:4">
      <c r="D216" s="14"/>
    </row>
    <row r="217" spans="4:4">
      <c r="D217" s="14"/>
    </row>
    <row r="218" spans="4:4">
      <c r="D218" s="14"/>
    </row>
    <row r="219" spans="4:4">
      <c r="D219" s="14"/>
    </row>
    <row r="220" spans="4:4">
      <c r="D220" s="14"/>
    </row>
    <row r="221" spans="4:4">
      <c r="D221" s="14"/>
    </row>
    <row r="222" spans="4:4">
      <c r="D222" s="14"/>
    </row>
    <row r="223" spans="4:4">
      <c r="D223" s="14"/>
    </row>
    <row r="224" spans="4:4">
      <c r="D224" s="14"/>
    </row>
    <row r="225" spans="4:4">
      <c r="D225" s="14"/>
    </row>
    <row r="226" spans="4:4">
      <c r="D226" s="14"/>
    </row>
    <row r="227" spans="4:4">
      <c r="D227" s="14"/>
    </row>
    <row r="228" spans="4:4">
      <c r="D228" s="14"/>
    </row>
    <row r="229" spans="4:4">
      <c r="D229" s="14"/>
    </row>
    <row r="230" spans="4:4">
      <c r="D230" s="14"/>
    </row>
    <row r="231" spans="4:4">
      <c r="D231" s="14"/>
    </row>
    <row r="232" spans="4:4">
      <c r="D232" s="14"/>
    </row>
    <row r="233" spans="4:4">
      <c r="D233" s="14"/>
    </row>
    <row r="234" spans="4:4">
      <c r="D234" s="14"/>
    </row>
    <row r="235" spans="4:4">
      <c r="D235" s="14"/>
    </row>
    <row r="236" spans="4:4">
      <c r="D236" s="14"/>
    </row>
    <row r="237" spans="4:4">
      <c r="D237" s="14"/>
    </row>
    <row r="238" spans="4:4">
      <c r="D238" s="14"/>
    </row>
    <row r="239" spans="4:4">
      <c r="D239" s="14"/>
    </row>
    <row r="240" spans="4:4">
      <c r="D240" s="14"/>
    </row>
    <row r="241" spans="4:4">
      <c r="D241" s="14"/>
    </row>
    <row r="242" spans="4:4">
      <c r="D242" s="14"/>
    </row>
    <row r="243" spans="4:4">
      <c r="D243" s="14"/>
    </row>
    <row r="244" spans="4:4">
      <c r="D244" s="14"/>
    </row>
    <row r="245" spans="4:4">
      <c r="D245" s="14"/>
    </row>
    <row r="246" spans="4:4">
      <c r="D246" s="14"/>
    </row>
    <row r="247" spans="4:4">
      <c r="D247" s="14"/>
    </row>
    <row r="248" spans="4:4">
      <c r="D248" s="14"/>
    </row>
    <row r="249" spans="4:4">
      <c r="D249" s="14"/>
    </row>
    <row r="250" spans="4:4">
      <c r="D250" s="14"/>
    </row>
    <row r="251" spans="4:4">
      <c r="D251" s="14"/>
    </row>
    <row r="252" spans="4:4">
      <c r="D252" s="14"/>
    </row>
    <row r="253" spans="4:4">
      <c r="D253" s="14"/>
    </row>
    <row r="254" spans="4:4">
      <c r="D254" s="14"/>
    </row>
    <row r="255" spans="4:4">
      <c r="D255" s="14"/>
    </row>
    <row r="256" spans="4:4">
      <c r="D256" s="14"/>
    </row>
    <row r="257" spans="4:4">
      <c r="D257" s="14"/>
    </row>
    <row r="258" spans="4:4">
      <c r="D258" s="14"/>
    </row>
    <row r="259" spans="4:4">
      <c r="D259" s="14"/>
    </row>
    <row r="260" spans="4:4">
      <c r="D260" s="14"/>
    </row>
    <row r="261" spans="4:4">
      <c r="D261" s="14"/>
    </row>
    <row r="262" spans="4:4">
      <c r="D262" s="14"/>
    </row>
    <row r="263" spans="4:4">
      <c r="D263" s="14"/>
    </row>
    <row r="264" spans="4:4">
      <c r="D264" s="14"/>
    </row>
    <row r="265" spans="4:4">
      <c r="D265" s="14"/>
    </row>
    <row r="266" spans="4:4">
      <c r="D266" s="14"/>
    </row>
    <row r="267" spans="4:4">
      <c r="D267" s="14"/>
    </row>
    <row r="268" spans="4:4">
      <c r="D268" s="14"/>
    </row>
    <row r="269" spans="4:4">
      <c r="D269" s="14"/>
    </row>
    <row r="270" spans="4:4">
      <c r="D270" s="14"/>
    </row>
    <row r="271" spans="4:4">
      <c r="D271" s="14"/>
    </row>
    <row r="272" spans="4:4">
      <c r="D272" s="14"/>
    </row>
    <row r="273" spans="4:4">
      <c r="D273" s="14"/>
    </row>
    <row r="274" spans="4:4">
      <c r="D274" s="14"/>
    </row>
    <row r="275" spans="4:4">
      <c r="D275" s="14"/>
    </row>
    <row r="276" spans="4:4">
      <c r="D276" s="14"/>
    </row>
    <row r="277" spans="4:4">
      <c r="D277" s="14"/>
    </row>
    <row r="278" spans="4:4">
      <c r="D278" s="14"/>
    </row>
    <row r="279" spans="4:4">
      <c r="D279" s="14"/>
    </row>
    <row r="280" spans="4:4">
      <c r="D280" s="14"/>
    </row>
    <row r="281" spans="4:4">
      <c r="D281" s="14"/>
    </row>
    <row r="282" spans="4:4">
      <c r="D282" s="14"/>
    </row>
    <row r="283" spans="4:4">
      <c r="D283" s="14"/>
    </row>
    <row r="284" spans="4:4">
      <c r="D284" s="14"/>
    </row>
    <row r="285" spans="4:4">
      <c r="D285" s="14"/>
    </row>
    <row r="286" spans="4:4">
      <c r="D286" s="14"/>
    </row>
    <row r="287" spans="4:4">
      <c r="D287" s="14"/>
    </row>
    <row r="288" spans="4:4">
      <c r="D288" s="14"/>
    </row>
    <row r="289" spans="4:4">
      <c r="D289" s="14"/>
    </row>
    <row r="290" spans="4:4">
      <c r="D290" s="14"/>
    </row>
    <row r="291" spans="4:4">
      <c r="D291" s="14"/>
    </row>
    <row r="292" spans="4:4">
      <c r="D292" s="14"/>
    </row>
    <row r="293" spans="4:4">
      <c r="D293" s="14"/>
    </row>
    <row r="294" spans="4:4">
      <c r="D294" s="14"/>
    </row>
    <row r="295" spans="4:4">
      <c r="D295" s="14"/>
    </row>
    <row r="296" spans="4:4">
      <c r="D296" s="14"/>
    </row>
    <row r="297" spans="4:4">
      <c r="D297" s="14"/>
    </row>
    <row r="298" spans="4:4">
      <c r="D298" s="14"/>
    </row>
    <row r="299" spans="4:4">
      <c r="D299" s="14"/>
    </row>
    <row r="300" spans="4:4">
      <c r="D300" s="14"/>
    </row>
    <row r="301" spans="4:4">
      <c r="D301" s="14"/>
    </row>
    <row r="302" spans="4:4">
      <c r="D302" s="14"/>
    </row>
    <row r="303" spans="4:4">
      <c r="D303" s="14"/>
    </row>
    <row r="304" spans="4:4">
      <c r="D304" s="14"/>
    </row>
    <row r="305" spans="4:4">
      <c r="D305" s="14"/>
    </row>
    <row r="306" spans="4:4">
      <c r="D306" s="14"/>
    </row>
    <row r="307" spans="4:4">
      <c r="D307" s="14"/>
    </row>
    <row r="308" spans="4:4">
      <c r="D308" s="14"/>
    </row>
    <row r="309" spans="4:4">
      <c r="D309" s="14"/>
    </row>
    <row r="310" spans="4:4">
      <c r="D310" s="14"/>
    </row>
    <row r="311" spans="4:4">
      <c r="D311" s="14"/>
    </row>
    <row r="312" spans="4:4">
      <c r="D312" s="14"/>
    </row>
    <row r="313" spans="4:4">
      <c r="D313" s="14"/>
    </row>
    <row r="314" spans="4:4">
      <c r="D314" s="14"/>
    </row>
    <row r="315" spans="4:4">
      <c r="D315" s="14"/>
    </row>
    <row r="316" spans="4:4">
      <c r="D316" s="14"/>
    </row>
    <row r="317" spans="4:4">
      <c r="D317" s="14"/>
    </row>
    <row r="318" spans="4:4">
      <c r="D318" s="14"/>
    </row>
    <row r="319" spans="4:4">
      <c r="D319" s="14"/>
    </row>
    <row r="320" spans="4:4">
      <c r="D320" s="14"/>
    </row>
    <row r="321" spans="4:4">
      <c r="D321" s="14"/>
    </row>
    <row r="322" spans="4:4">
      <c r="D322" s="14"/>
    </row>
    <row r="323" spans="4:4">
      <c r="D323" s="14"/>
    </row>
    <row r="324" spans="4:4">
      <c r="D324" s="14"/>
    </row>
    <row r="325" spans="4:4">
      <c r="D325" s="14"/>
    </row>
    <row r="326" spans="4:4">
      <c r="D326" s="14"/>
    </row>
    <row r="327" spans="4:4">
      <c r="D327" s="14"/>
    </row>
    <row r="328" spans="4:4">
      <c r="D328" s="14"/>
    </row>
    <row r="329" spans="4:4">
      <c r="D329" s="14"/>
    </row>
    <row r="330" spans="4:4">
      <c r="D330" s="14"/>
    </row>
    <row r="331" spans="4:4">
      <c r="D331" s="14"/>
    </row>
    <row r="332" spans="4:4">
      <c r="D332" s="14"/>
    </row>
    <row r="333" spans="4:4">
      <c r="D333" s="14"/>
    </row>
    <row r="334" spans="4:4">
      <c r="D334" s="14"/>
    </row>
    <row r="335" spans="4:4">
      <c r="D335" s="14"/>
    </row>
    <row r="336" spans="4:4">
      <c r="D336" s="14"/>
    </row>
    <row r="337" spans="4:4">
      <c r="D337" s="14"/>
    </row>
    <row r="338" spans="4:4">
      <c r="D338" s="14"/>
    </row>
    <row r="339" spans="4:4">
      <c r="D339" s="14"/>
    </row>
    <row r="340" spans="4:4">
      <c r="D340" s="14"/>
    </row>
    <row r="341" spans="4:4">
      <c r="D341" s="14"/>
    </row>
    <row r="342" spans="4:4">
      <c r="D342" s="14"/>
    </row>
    <row r="343" spans="4:4">
      <c r="D343" s="14"/>
    </row>
    <row r="344" spans="4:4">
      <c r="D344" s="14"/>
    </row>
    <row r="345" spans="4:4">
      <c r="D345" s="14"/>
    </row>
    <row r="346" spans="4:4">
      <c r="D346" s="14"/>
    </row>
    <row r="347" spans="4:4">
      <c r="D347" s="14"/>
    </row>
    <row r="348" spans="4:4">
      <c r="D348" s="14"/>
    </row>
    <row r="349" spans="4:4">
      <c r="D349" s="14"/>
    </row>
    <row r="350" spans="4:4">
      <c r="D350" s="14"/>
    </row>
    <row r="351" spans="4:4">
      <c r="D351" s="14"/>
    </row>
    <row r="352" spans="4:4">
      <c r="D352" s="14"/>
    </row>
    <row r="353" spans="4:4">
      <c r="D353" s="14"/>
    </row>
    <row r="354" spans="4:4">
      <c r="D354" s="14"/>
    </row>
    <row r="355" spans="4:4">
      <c r="D355" s="14"/>
    </row>
    <row r="356" spans="4:4">
      <c r="D356" s="14"/>
    </row>
    <row r="357" spans="4:4">
      <c r="D357" s="14"/>
    </row>
    <row r="358" spans="4:4">
      <c r="D358" s="14"/>
    </row>
    <row r="359" spans="4:4">
      <c r="D359" s="14"/>
    </row>
    <row r="360" spans="4:4">
      <c r="D360" s="14"/>
    </row>
    <row r="361" spans="4:4">
      <c r="D361" s="14"/>
    </row>
    <row r="362" spans="4:4">
      <c r="D362" s="14"/>
    </row>
    <row r="363" spans="4:4">
      <c r="D363" s="14"/>
    </row>
    <row r="364" spans="4:4">
      <c r="D364" s="14"/>
    </row>
    <row r="365" spans="4:4">
      <c r="D365" s="14"/>
    </row>
    <row r="366" spans="4:4">
      <c r="D366" s="14"/>
    </row>
    <row r="367" spans="4:4">
      <c r="D367" s="14"/>
    </row>
    <row r="368" spans="4:4">
      <c r="D368" s="14"/>
    </row>
    <row r="369" spans="2:4">
      <c r="D369" s="14"/>
    </row>
    <row r="370" spans="2:4">
      <c r="D370" s="14"/>
    </row>
    <row r="371" spans="2:4">
      <c r="D371" s="14"/>
    </row>
    <row r="372" spans="2:4">
      <c r="D372" s="14"/>
    </row>
    <row r="373" spans="2:4">
      <c r="D373" s="14"/>
    </row>
    <row r="374" spans="2:4">
      <c r="D374" s="14"/>
    </row>
    <row r="375" spans="2:4">
      <c r="B375" s="14"/>
      <c r="D375" s="14"/>
    </row>
    <row r="376" spans="2:4">
      <c r="B376" s="14"/>
      <c r="D376" s="14"/>
    </row>
    <row r="377" spans="2:4">
      <c r="B377" s="17"/>
      <c r="D377" s="14"/>
    </row>
    <row r="378" spans="2:4">
      <c r="D378" s="14"/>
    </row>
    <row r="379" spans="2:4">
      <c r="D379" s="14"/>
    </row>
    <row r="380" spans="2:4">
      <c r="D380" s="14"/>
    </row>
    <row r="381" spans="2:4">
      <c r="D381" s="14"/>
    </row>
    <row r="382" spans="2:4">
      <c r="D382" s="14"/>
    </row>
    <row r="383" spans="2:4">
      <c r="D383" s="14"/>
    </row>
    <row r="384" spans="2:4">
      <c r="D384" s="14"/>
    </row>
    <row r="385" spans="4:4">
      <c r="D385" s="14"/>
    </row>
    <row r="386" spans="4:4">
      <c r="D386" s="14"/>
    </row>
    <row r="387" spans="4:4">
      <c r="D387" s="14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4" customWidth="1"/>
    <col min="2" max="2" width="38.42578125" style="13" customWidth="1"/>
    <col min="3" max="7" width="10.7109375" style="13" customWidth="1"/>
    <col min="8" max="14" width="10.7109375" style="14" customWidth="1"/>
    <col min="15" max="15" width="14.7109375" style="14" customWidth="1"/>
    <col min="16" max="17" width="11.7109375" style="14" customWidth="1"/>
    <col min="18" max="18" width="14.7109375" style="14" customWidth="1"/>
    <col min="19" max="21" width="10.7109375" style="14" customWidth="1"/>
    <col min="22" max="22" width="7.5703125" style="14" customWidth="1"/>
    <col min="23" max="23" width="6.7109375" style="14" customWidth="1"/>
    <col min="24" max="24" width="7.7109375" style="14" customWidth="1"/>
    <col min="25" max="25" width="7.140625" style="14" customWidth="1"/>
    <col min="26" max="26" width="6" style="14" customWidth="1"/>
    <col min="27" max="27" width="7.85546875" style="14" customWidth="1"/>
    <col min="28" max="28" width="8.140625" style="14" customWidth="1"/>
    <col min="29" max="29" width="6.28515625" style="14" customWidth="1"/>
    <col min="30" max="30" width="8" style="14" customWidth="1"/>
    <col min="31" max="31" width="8.7109375" style="14" customWidth="1"/>
    <col min="32" max="32" width="10" style="14" customWidth="1"/>
    <col min="33" max="33" width="9.5703125" style="14" customWidth="1"/>
    <col min="34" max="34" width="6.140625" style="14" customWidth="1"/>
    <col min="35" max="36" width="5.7109375" style="14" customWidth="1"/>
    <col min="37" max="37" width="6.85546875" style="14" customWidth="1"/>
    <col min="38" max="38" width="6.42578125" style="14" customWidth="1"/>
    <col min="39" max="39" width="6.7109375" style="14" customWidth="1"/>
    <col min="40" max="40" width="7.28515625" style="14" customWidth="1"/>
    <col min="41" max="52" width="5.7109375" style="14" customWidth="1"/>
    <col min="53" max="16384" width="9.140625" style="14"/>
  </cols>
  <sheetData>
    <row r="1" spans="2:68">
      <c r="B1" s="2" t="s">
        <v>0</v>
      </c>
      <c r="C1" t="s">
        <v>195</v>
      </c>
    </row>
    <row r="2" spans="2:68">
      <c r="B2" s="2" t="s">
        <v>1</v>
      </c>
    </row>
    <row r="3" spans="2:68">
      <c r="B3" s="2" t="s">
        <v>2</v>
      </c>
      <c r="C3" t="s">
        <v>196</v>
      </c>
    </row>
    <row r="4" spans="2:68">
      <c r="B4" s="2" t="s">
        <v>3</v>
      </c>
    </row>
    <row r="6" spans="2:68" ht="26.25" customHeight="1">
      <c r="B6" s="106" t="s">
        <v>66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10"/>
      <c r="BP6" s="17"/>
    </row>
    <row r="7" spans="2:68" ht="26.25" customHeight="1">
      <c r="B7" s="106" t="s">
        <v>80</v>
      </c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10"/>
      <c r="BK7" s="17"/>
      <c r="BP7" s="17"/>
    </row>
    <row r="8" spans="2:68" s="17" customFormat="1" ht="63">
      <c r="B8" s="35" t="s">
        <v>46</v>
      </c>
      <c r="C8" s="16" t="s">
        <v>47</v>
      </c>
      <c r="D8" s="16" t="s">
        <v>68</v>
      </c>
      <c r="E8" s="16" t="s">
        <v>81</v>
      </c>
      <c r="F8" s="16" t="s">
        <v>48</v>
      </c>
      <c r="G8" s="16" t="s">
        <v>82</v>
      </c>
      <c r="H8" s="16" t="s">
        <v>49</v>
      </c>
      <c r="I8" s="16" t="s">
        <v>50</v>
      </c>
      <c r="J8" s="16" t="s">
        <v>69</v>
      </c>
      <c r="K8" s="16" t="s">
        <v>70</v>
      </c>
      <c r="L8" s="16" t="s">
        <v>51</v>
      </c>
      <c r="M8" s="16" t="s">
        <v>52</v>
      </c>
      <c r="N8" s="16" t="s">
        <v>53</v>
      </c>
      <c r="O8" s="16" t="s">
        <v>185</v>
      </c>
      <c r="P8" s="16" t="s">
        <v>186</v>
      </c>
      <c r="Q8" s="36" t="s">
        <v>190</v>
      </c>
      <c r="R8" s="16" t="s">
        <v>54</v>
      </c>
      <c r="S8" s="16" t="s">
        <v>71</v>
      </c>
      <c r="T8" s="16" t="s">
        <v>55</v>
      </c>
      <c r="U8" s="37" t="s">
        <v>181</v>
      </c>
      <c r="W8" s="14"/>
      <c r="BA8" s="14"/>
      <c r="BK8" s="14"/>
      <c r="BL8" s="14"/>
      <c r="BM8" s="14"/>
      <c r="BP8" s="21"/>
    </row>
    <row r="9" spans="2:68" s="17" customFormat="1" ht="20.25" customHeight="1">
      <c r="B9" s="38"/>
      <c r="C9" s="19"/>
      <c r="D9" s="19"/>
      <c r="E9" s="19"/>
      <c r="F9" s="19"/>
      <c r="G9" s="19"/>
      <c r="H9" s="19"/>
      <c r="I9" s="19"/>
      <c r="J9" s="19" t="s">
        <v>72</v>
      </c>
      <c r="K9" s="19" t="s">
        <v>73</v>
      </c>
      <c r="L9" s="19"/>
      <c r="M9" s="19" t="s">
        <v>7</v>
      </c>
      <c r="N9" s="19" t="s">
        <v>7</v>
      </c>
      <c r="O9" s="19" t="s">
        <v>182</v>
      </c>
      <c r="P9" s="19"/>
      <c r="Q9" s="19" t="s">
        <v>183</v>
      </c>
      <c r="R9" s="19" t="s">
        <v>6</v>
      </c>
      <c r="S9" s="19" t="s">
        <v>7</v>
      </c>
      <c r="T9" s="19" t="s">
        <v>7</v>
      </c>
      <c r="U9" s="39" t="s">
        <v>7</v>
      </c>
      <c r="BK9" s="14"/>
      <c r="BM9" s="14"/>
      <c r="BP9" s="21"/>
    </row>
    <row r="10" spans="2:68" s="21" customFormat="1" ht="18" customHeight="1">
      <c r="B10" s="40"/>
      <c r="C10" s="6" t="s">
        <v>8</v>
      </c>
      <c r="D10" s="6" t="s">
        <v>9</v>
      </c>
      <c r="E10" s="6" t="s">
        <v>57</v>
      </c>
      <c r="F10" s="6" t="s">
        <v>58</v>
      </c>
      <c r="G10" s="6" t="s">
        <v>59</v>
      </c>
      <c r="H10" s="6" t="s">
        <v>60</v>
      </c>
      <c r="I10" s="6" t="s">
        <v>61</v>
      </c>
      <c r="J10" s="6" t="s">
        <v>62</v>
      </c>
      <c r="K10" s="6" t="s">
        <v>63</v>
      </c>
      <c r="L10" s="6" t="s">
        <v>64</v>
      </c>
      <c r="M10" s="6" t="s">
        <v>74</v>
      </c>
      <c r="N10" s="6" t="s">
        <v>75</v>
      </c>
      <c r="O10" s="6" t="s">
        <v>76</v>
      </c>
      <c r="P10" s="6" t="s">
        <v>77</v>
      </c>
      <c r="Q10" s="6" t="s">
        <v>78</v>
      </c>
      <c r="R10" s="6" t="s">
        <v>83</v>
      </c>
      <c r="S10" s="6" t="s">
        <v>84</v>
      </c>
      <c r="T10" s="23" t="s">
        <v>85</v>
      </c>
      <c r="U10" s="41" t="s">
        <v>184</v>
      </c>
      <c r="V10" s="33"/>
      <c r="BK10" s="14"/>
      <c r="BL10" s="17"/>
      <c r="BM10" s="14"/>
      <c r="BP10" s="14"/>
    </row>
    <row r="11" spans="2:68" s="21" customFormat="1" ht="18" customHeight="1" thickBot="1">
      <c r="B11" s="42" t="s">
        <v>86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73">
        <v>0</v>
      </c>
      <c r="P11" s="31"/>
      <c r="Q11" s="73">
        <v>0</v>
      </c>
      <c r="R11" s="73">
        <v>0</v>
      </c>
      <c r="S11" s="6"/>
      <c r="T11" s="74">
        <v>0</v>
      </c>
      <c r="U11" s="74">
        <v>0</v>
      </c>
      <c r="V11" s="33"/>
      <c r="BK11" s="14"/>
      <c r="BL11" s="17"/>
      <c r="BM11" s="14"/>
      <c r="BP11" s="14"/>
    </row>
    <row r="12" spans="2:68">
      <c r="B12" s="77" t="s">
        <v>203</v>
      </c>
      <c r="C12" s="14"/>
      <c r="D12" s="14"/>
      <c r="E12" s="14"/>
      <c r="F12" s="14"/>
      <c r="G12" s="14"/>
      <c r="K12" s="79">
        <v>0</v>
      </c>
      <c r="N12" s="78">
        <v>0</v>
      </c>
      <c r="O12" s="79">
        <v>0</v>
      </c>
      <c r="Q12" s="79">
        <v>0</v>
      </c>
      <c r="R12" s="79">
        <v>0</v>
      </c>
      <c r="T12" s="78">
        <v>0</v>
      </c>
      <c r="U12" s="78">
        <v>0</v>
      </c>
    </row>
    <row r="13" spans="2:68">
      <c r="B13" s="77" t="s">
        <v>387</v>
      </c>
      <c r="C13" s="14"/>
      <c r="D13" s="14"/>
      <c r="E13" s="14"/>
      <c r="F13" s="14"/>
      <c r="G13" s="14"/>
      <c r="K13" s="79">
        <v>0</v>
      </c>
      <c r="N13" s="78">
        <v>0</v>
      </c>
      <c r="O13" s="79">
        <v>0</v>
      </c>
      <c r="Q13" s="79">
        <v>0</v>
      </c>
      <c r="R13" s="79">
        <v>0</v>
      </c>
      <c r="T13" s="78">
        <v>0</v>
      </c>
      <c r="U13" s="78">
        <v>0</v>
      </c>
    </row>
    <row r="14" spans="2:68">
      <c r="B14" t="s">
        <v>249</v>
      </c>
      <c r="C14" t="s">
        <v>249</v>
      </c>
      <c r="D14" s="14"/>
      <c r="E14" s="14"/>
      <c r="F14" s="14"/>
      <c r="G14" t="s">
        <v>249</v>
      </c>
      <c r="H14" t="s">
        <v>249</v>
      </c>
      <c r="K14" s="75">
        <v>0</v>
      </c>
      <c r="L14" t="s">
        <v>249</v>
      </c>
      <c r="M14" s="76">
        <v>0</v>
      </c>
      <c r="N14" s="76">
        <v>0</v>
      </c>
      <c r="O14" s="75">
        <v>0</v>
      </c>
      <c r="P14" s="75">
        <v>0</v>
      </c>
      <c r="R14" s="75">
        <v>0</v>
      </c>
      <c r="S14" s="76">
        <v>0</v>
      </c>
      <c r="T14" s="76">
        <v>0</v>
      </c>
      <c r="U14" s="76">
        <v>0</v>
      </c>
    </row>
    <row r="15" spans="2:68">
      <c r="B15" s="77" t="s">
        <v>283</v>
      </c>
      <c r="C15" s="14"/>
      <c r="D15" s="14"/>
      <c r="E15" s="14"/>
      <c r="F15" s="14"/>
      <c r="G15" s="14"/>
      <c r="K15" s="79">
        <v>0</v>
      </c>
      <c r="N15" s="78">
        <v>0</v>
      </c>
      <c r="O15" s="79">
        <v>0</v>
      </c>
      <c r="Q15" s="79">
        <v>0</v>
      </c>
      <c r="R15" s="79">
        <v>0</v>
      </c>
      <c r="T15" s="78">
        <v>0</v>
      </c>
      <c r="U15" s="78">
        <v>0</v>
      </c>
    </row>
    <row r="16" spans="2:68">
      <c r="B16" t="s">
        <v>249</v>
      </c>
      <c r="C16" t="s">
        <v>249</v>
      </c>
      <c r="D16" s="14"/>
      <c r="E16" s="14"/>
      <c r="F16" s="14"/>
      <c r="G16" t="s">
        <v>249</v>
      </c>
      <c r="H16" t="s">
        <v>249</v>
      </c>
      <c r="K16" s="75">
        <v>0</v>
      </c>
      <c r="L16" t="s">
        <v>249</v>
      </c>
      <c r="M16" s="76">
        <v>0</v>
      </c>
      <c r="N16" s="76">
        <v>0</v>
      </c>
      <c r="O16" s="75">
        <v>0</v>
      </c>
      <c r="P16" s="75">
        <v>0</v>
      </c>
      <c r="R16" s="75">
        <v>0</v>
      </c>
      <c r="S16" s="76">
        <v>0</v>
      </c>
      <c r="T16" s="76">
        <v>0</v>
      </c>
      <c r="U16" s="76">
        <v>0</v>
      </c>
    </row>
    <row r="17" spans="2:21">
      <c r="B17" s="77" t="s">
        <v>388</v>
      </c>
      <c r="C17" s="14"/>
      <c r="D17" s="14"/>
      <c r="E17" s="14"/>
      <c r="F17" s="14"/>
      <c r="G17" s="14"/>
      <c r="K17" s="79">
        <v>0</v>
      </c>
      <c r="N17" s="78">
        <v>0</v>
      </c>
      <c r="O17" s="79">
        <v>0</v>
      </c>
      <c r="Q17" s="79">
        <v>0</v>
      </c>
      <c r="R17" s="79">
        <v>0</v>
      </c>
      <c r="T17" s="78">
        <v>0</v>
      </c>
      <c r="U17" s="78">
        <v>0</v>
      </c>
    </row>
    <row r="18" spans="2:21">
      <c r="B18" t="s">
        <v>249</v>
      </c>
      <c r="C18" t="s">
        <v>249</v>
      </c>
      <c r="D18" s="14"/>
      <c r="E18" s="14"/>
      <c r="F18" s="14"/>
      <c r="G18" t="s">
        <v>249</v>
      </c>
      <c r="H18" t="s">
        <v>249</v>
      </c>
      <c r="K18" s="75">
        <v>0</v>
      </c>
      <c r="L18" t="s">
        <v>249</v>
      </c>
      <c r="M18" s="76">
        <v>0</v>
      </c>
      <c r="N18" s="76">
        <v>0</v>
      </c>
      <c r="O18" s="75">
        <v>0</v>
      </c>
      <c r="P18" s="75">
        <v>0</v>
      </c>
      <c r="R18" s="75">
        <v>0</v>
      </c>
      <c r="S18" s="76">
        <v>0</v>
      </c>
      <c r="T18" s="76">
        <v>0</v>
      </c>
      <c r="U18" s="76">
        <v>0</v>
      </c>
    </row>
    <row r="19" spans="2:21">
      <c r="B19" s="77" t="s">
        <v>254</v>
      </c>
      <c r="C19" s="14"/>
      <c r="D19" s="14"/>
      <c r="E19" s="14"/>
      <c r="F19" s="14"/>
      <c r="G19" s="14"/>
      <c r="K19" s="79">
        <v>0</v>
      </c>
      <c r="N19" s="78">
        <v>0</v>
      </c>
      <c r="O19" s="79">
        <v>0</v>
      </c>
      <c r="Q19" s="79">
        <v>0</v>
      </c>
      <c r="R19" s="79">
        <v>0</v>
      </c>
      <c r="T19" s="78">
        <v>0</v>
      </c>
      <c r="U19" s="78">
        <v>0</v>
      </c>
    </row>
    <row r="20" spans="2:21">
      <c r="B20" s="77" t="s">
        <v>389</v>
      </c>
      <c r="C20" s="14"/>
      <c r="D20" s="14"/>
      <c r="E20" s="14"/>
      <c r="F20" s="14"/>
      <c r="G20" s="14"/>
      <c r="K20" s="79">
        <v>0</v>
      </c>
      <c r="N20" s="78">
        <v>0</v>
      </c>
      <c r="O20" s="79">
        <v>0</v>
      </c>
      <c r="Q20" s="79">
        <v>0</v>
      </c>
      <c r="R20" s="79">
        <v>0</v>
      </c>
      <c r="T20" s="78">
        <v>0</v>
      </c>
      <c r="U20" s="78">
        <v>0</v>
      </c>
    </row>
    <row r="21" spans="2:21">
      <c r="B21" t="s">
        <v>249</v>
      </c>
      <c r="C21" t="s">
        <v>249</v>
      </c>
      <c r="D21" s="14"/>
      <c r="E21" s="14"/>
      <c r="F21" s="14"/>
      <c r="G21" t="s">
        <v>249</v>
      </c>
      <c r="H21" t="s">
        <v>249</v>
      </c>
      <c r="K21" s="75">
        <v>0</v>
      </c>
      <c r="L21" t="s">
        <v>249</v>
      </c>
      <c r="M21" s="76">
        <v>0</v>
      </c>
      <c r="N21" s="76">
        <v>0</v>
      </c>
      <c r="O21" s="75">
        <v>0</v>
      </c>
      <c r="P21" s="75">
        <v>0</v>
      </c>
      <c r="R21" s="75">
        <v>0</v>
      </c>
      <c r="S21" s="76">
        <v>0</v>
      </c>
      <c r="T21" s="76">
        <v>0</v>
      </c>
      <c r="U21" s="76">
        <v>0</v>
      </c>
    </row>
    <row r="22" spans="2:21">
      <c r="B22" s="77" t="s">
        <v>390</v>
      </c>
      <c r="C22" s="14"/>
      <c r="D22" s="14"/>
      <c r="E22" s="14"/>
      <c r="F22" s="14"/>
      <c r="G22" s="14"/>
      <c r="K22" s="79">
        <v>0</v>
      </c>
      <c r="N22" s="78">
        <v>0</v>
      </c>
      <c r="O22" s="79">
        <v>0</v>
      </c>
      <c r="Q22" s="79">
        <v>0</v>
      </c>
      <c r="R22" s="79">
        <v>0</v>
      </c>
      <c r="T22" s="78">
        <v>0</v>
      </c>
      <c r="U22" s="78">
        <v>0</v>
      </c>
    </row>
    <row r="23" spans="2:21">
      <c r="B23" t="s">
        <v>249</v>
      </c>
      <c r="C23" t="s">
        <v>249</v>
      </c>
      <c r="D23" s="14"/>
      <c r="E23" s="14"/>
      <c r="F23" s="14"/>
      <c r="G23" t="s">
        <v>249</v>
      </c>
      <c r="H23" t="s">
        <v>249</v>
      </c>
      <c r="K23" s="75">
        <v>0</v>
      </c>
      <c r="L23" t="s">
        <v>249</v>
      </c>
      <c r="M23" s="76">
        <v>0</v>
      </c>
      <c r="N23" s="76">
        <v>0</v>
      </c>
      <c r="O23" s="75">
        <v>0</v>
      </c>
      <c r="P23" s="75">
        <v>0</v>
      </c>
      <c r="R23" s="75">
        <v>0</v>
      </c>
      <c r="S23" s="76">
        <v>0</v>
      </c>
      <c r="T23" s="76">
        <v>0</v>
      </c>
      <c r="U23" s="76">
        <v>0</v>
      </c>
    </row>
    <row r="24" spans="2:21">
      <c r="B24" t="s">
        <v>256</v>
      </c>
      <c r="C24" s="14"/>
      <c r="D24" s="14"/>
      <c r="E24" s="14"/>
      <c r="F24" s="14"/>
      <c r="G24" s="14"/>
    </row>
    <row r="25" spans="2:21">
      <c r="B25" t="s">
        <v>383</v>
      </c>
      <c r="C25" s="14"/>
      <c r="D25" s="14"/>
      <c r="E25" s="14"/>
      <c r="F25" s="14"/>
      <c r="G25" s="14"/>
    </row>
    <row r="26" spans="2:21">
      <c r="B26" t="s">
        <v>384</v>
      </c>
      <c r="C26" s="14"/>
      <c r="D26" s="14"/>
      <c r="E26" s="14"/>
      <c r="F26" s="14"/>
      <c r="G26" s="14"/>
    </row>
    <row r="27" spans="2:21">
      <c r="B27" t="s">
        <v>385</v>
      </c>
      <c r="C27" s="14"/>
      <c r="D27" s="14"/>
      <c r="E27" s="14"/>
      <c r="F27" s="14"/>
      <c r="G27" s="14"/>
    </row>
    <row r="28" spans="2:21">
      <c r="B28" t="s">
        <v>386</v>
      </c>
      <c r="C28" s="14"/>
      <c r="D28" s="14"/>
      <c r="E28" s="14"/>
      <c r="F28" s="14"/>
      <c r="G28" s="14"/>
    </row>
    <row r="29" spans="2:21">
      <c r="C29" s="14"/>
      <c r="D29" s="14"/>
      <c r="E29" s="14"/>
      <c r="F29" s="14"/>
      <c r="G29" s="14"/>
    </row>
    <row r="30" spans="2:21">
      <c r="C30" s="14"/>
      <c r="D30" s="14"/>
      <c r="E30" s="14"/>
      <c r="F30" s="14"/>
      <c r="G30" s="14"/>
    </row>
    <row r="31" spans="2:21">
      <c r="C31" s="14"/>
      <c r="D31" s="14"/>
      <c r="E31" s="14"/>
      <c r="F31" s="14"/>
      <c r="G31" s="14"/>
    </row>
    <row r="32" spans="2:21">
      <c r="C32" s="14"/>
      <c r="D32" s="14"/>
      <c r="E32" s="14"/>
      <c r="F32" s="14"/>
      <c r="G32" s="14"/>
    </row>
    <row r="33" spans="3:7">
      <c r="C33" s="14"/>
      <c r="D33" s="14"/>
      <c r="E33" s="14"/>
      <c r="F33" s="14"/>
      <c r="G33" s="14"/>
    </row>
    <row r="34" spans="3:7">
      <c r="C34" s="14"/>
      <c r="D34" s="14"/>
      <c r="E34" s="14"/>
      <c r="F34" s="14"/>
      <c r="G34" s="14"/>
    </row>
    <row r="35" spans="3:7">
      <c r="C35" s="14"/>
      <c r="D35" s="14"/>
      <c r="E35" s="14"/>
      <c r="F35" s="14"/>
      <c r="G35" s="14"/>
    </row>
    <row r="36" spans="3:7">
      <c r="C36" s="14"/>
      <c r="D36" s="14"/>
      <c r="E36" s="14"/>
      <c r="F36" s="14"/>
      <c r="G36" s="14"/>
    </row>
    <row r="37" spans="3:7">
      <c r="C37" s="14"/>
      <c r="D37" s="14"/>
      <c r="E37" s="14"/>
      <c r="F37" s="14"/>
      <c r="G37" s="14"/>
    </row>
    <row r="38" spans="3:7">
      <c r="C38" s="14"/>
      <c r="D38" s="14"/>
      <c r="E38" s="14"/>
      <c r="F38" s="14"/>
      <c r="G38" s="14"/>
    </row>
    <row r="39" spans="3:7">
      <c r="C39" s="14"/>
      <c r="D39" s="14"/>
      <c r="E39" s="14"/>
      <c r="F39" s="14"/>
      <c r="G39" s="14"/>
    </row>
    <row r="40" spans="3:7">
      <c r="C40" s="14"/>
      <c r="D40" s="14"/>
      <c r="E40" s="14"/>
      <c r="F40" s="14"/>
      <c r="G40" s="14"/>
    </row>
    <row r="41" spans="3:7">
      <c r="C41" s="14"/>
      <c r="D41" s="14"/>
      <c r="E41" s="14"/>
      <c r="F41" s="14"/>
      <c r="G41" s="14"/>
    </row>
    <row r="42" spans="3:7">
      <c r="C42" s="14"/>
      <c r="D42" s="14"/>
      <c r="E42" s="14"/>
      <c r="F42" s="14"/>
      <c r="G42" s="14"/>
    </row>
    <row r="43" spans="3:7">
      <c r="C43" s="14"/>
      <c r="D43" s="14"/>
      <c r="E43" s="14"/>
      <c r="F43" s="14"/>
      <c r="G43" s="14"/>
    </row>
    <row r="44" spans="3:7">
      <c r="C44" s="14"/>
      <c r="D44" s="14"/>
      <c r="E44" s="14"/>
      <c r="F44" s="14"/>
      <c r="G44" s="14"/>
    </row>
    <row r="45" spans="3:7">
      <c r="C45" s="14"/>
      <c r="D45" s="14"/>
      <c r="E45" s="14"/>
      <c r="F45" s="14"/>
      <c r="G45" s="14"/>
    </row>
    <row r="46" spans="3:7">
      <c r="C46" s="14"/>
      <c r="D46" s="14"/>
      <c r="E46" s="14"/>
      <c r="F46" s="14"/>
      <c r="G46" s="14"/>
    </row>
    <row r="47" spans="3:7">
      <c r="C47" s="14"/>
      <c r="D47" s="14"/>
      <c r="E47" s="14"/>
      <c r="F47" s="14"/>
      <c r="G47" s="14"/>
    </row>
    <row r="48" spans="3:7">
      <c r="C48" s="14"/>
      <c r="D48" s="14"/>
      <c r="E48" s="14"/>
      <c r="F48" s="14"/>
      <c r="G48" s="14"/>
    </row>
    <row r="49" spans="3:7">
      <c r="C49" s="14"/>
      <c r="D49" s="14"/>
      <c r="E49" s="14"/>
      <c r="F49" s="14"/>
      <c r="G49" s="14"/>
    </row>
    <row r="50" spans="3:7">
      <c r="C50" s="14"/>
      <c r="D50" s="14"/>
      <c r="E50" s="14"/>
      <c r="F50" s="14"/>
      <c r="G50" s="14"/>
    </row>
    <row r="51" spans="3:7">
      <c r="C51" s="14"/>
      <c r="D51" s="14"/>
      <c r="E51" s="14"/>
      <c r="F51" s="14"/>
      <c r="G51" s="14"/>
    </row>
    <row r="52" spans="3:7">
      <c r="C52" s="14"/>
      <c r="D52" s="14"/>
      <c r="E52" s="14"/>
      <c r="F52" s="14"/>
      <c r="G52" s="14"/>
    </row>
    <row r="53" spans="3:7">
      <c r="C53" s="14"/>
      <c r="D53" s="14"/>
      <c r="E53" s="14"/>
      <c r="F53" s="14"/>
      <c r="G53" s="14"/>
    </row>
    <row r="54" spans="3:7">
      <c r="C54" s="14"/>
      <c r="D54" s="14"/>
      <c r="E54" s="14"/>
      <c r="F54" s="14"/>
      <c r="G54" s="14"/>
    </row>
    <row r="55" spans="3:7">
      <c r="C55" s="14"/>
      <c r="D55" s="14"/>
      <c r="E55" s="14"/>
      <c r="F55" s="14"/>
      <c r="G55" s="14"/>
    </row>
    <row r="56" spans="3:7">
      <c r="C56" s="14"/>
      <c r="D56" s="14"/>
      <c r="E56" s="14"/>
      <c r="F56" s="14"/>
      <c r="G56" s="14"/>
    </row>
    <row r="57" spans="3:7">
      <c r="C57" s="14"/>
      <c r="D57" s="14"/>
      <c r="E57" s="14"/>
      <c r="F57" s="14"/>
      <c r="G57" s="14"/>
    </row>
    <row r="58" spans="3:7">
      <c r="C58" s="14"/>
      <c r="D58" s="14"/>
      <c r="E58" s="14"/>
      <c r="F58" s="14"/>
      <c r="G58" s="14"/>
    </row>
    <row r="59" spans="3:7">
      <c r="C59" s="14"/>
      <c r="D59" s="14"/>
      <c r="E59" s="14"/>
      <c r="F59" s="14"/>
      <c r="G59" s="14"/>
    </row>
    <row r="60" spans="3:7">
      <c r="C60" s="14"/>
      <c r="D60" s="14"/>
      <c r="E60" s="14"/>
      <c r="F60" s="14"/>
      <c r="G60" s="14"/>
    </row>
    <row r="61" spans="3:7">
      <c r="C61" s="14"/>
      <c r="D61" s="14"/>
      <c r="E61" s="14"/>
      <c r="F61" s="14"/>
      <c r="G61" s="14"/>
    </row>
    <row r="62" spans="3:7">
      <c r="C62" s="14"/>
      <c r="D62" s="14"/>
      <c r="E62" s="14"/>
      <c r="F62" s="14"/>
      <c r="G62" s="14"/>
    </row>
    <row r="63" spans="3:7">
      <c r="C63" s="14"/>
      <c r="D63" s="14"/>
      <c r="E63" s="14"/>
      <c r="F63" s="14"/>
      <c r="G63" s="14"/>
    </row>
    <row r="64" spans="3:7">
      <c r="C64" s="14"/>
      <c r="D64" s="14"/>
      <c r="E64" s="14"/>
      <c r="F64" s="14"/>
      <c r="G64" s="14"/>
    </row>
    <row r="65" spans="3:7">
      <c r="C65" s="14"/>
      <c r="D65" s="14"/>
      <c r="E65" s="14"/>
      <c r="F65" s="14"/>
      <c r="G65" s="14"/>
    </row>
    <row r="66" spans="3:7">
      <c r="C66" s="14"/>
      <c r="D66" s="14"/>
      <c r="E66" s="14"/>
      <c r="F66" s="14"/>
      <c r="G66" s="14"/>
    </row>
    <row r="67" spans="3:7">
      <c r="C67" s="14"/>
      <c r="D67" s="14"/>
      <c r="E67" s="14"/>
      <c r="F67" s="14"/>
      <c r="G67" s="14"/>
    </row>
    <row r="68" spans="3:7">
      <c r="C68" s="14"/>
      <c r="D68" s="14"/>
      <c r="E68" s="14"/>
      <c r="F68" s="14"/>
      <c r="G68" s="14"/>
    </row>
    <row r="69" spans="3:7">
      <c r="C69" s="14"/>
      <c r="D69" s="14"/>
      <c r="E69" s="14"/>
      <c r="F69" s="14"/>
      <c r="G69" s="14"/>
    </row>
    <row r="70" spans="3:7">
      <c r="C70" s="14"/>
      <c r="D70" s="14"/>
      <c r="E70" s="14"/>
      <c r="F70" s="14"/>
      <c r="G70" s="14"/>
    </row>
    <row r="71" spans="3:7">
      <c r="C71" s="14"/>
      <c r="D71" s="14"/>
      <c r="E71" s="14"/>
      <c r="F71" s="14"/>
      <c r="G71" s="14"/>
    </row>
    <row r="72" spans="3:7">
      <c r="C72" s="14"/>
      <c r="D72" s="14"/>
      <c r="E72" s="14"/>
      <c r="F72" s="14"/>
      <c r="G72" s="14"/>
    </row>
    <row r="73" spans="3:7">
      <c r="C73" s="14"/>
      <c r="D73" s="14"/>
      <c r="E73" s="14"/>
      <c r="F73" s="14"/>
      <c r="G73" s="14"/>
    </row>
    <row r="74" spans="3:7">
      <c r="C74" s="14"/>
      <c r="D74" s="14"/>
      <c r="E74" s="14"/>
      <c r="F74" s="14"/>
      <c r="G74" s="14"/>
    </row>
    <row r="75" spans="3:7">
      <c r="C75" s="14"/>
      <c r="D75" s="14"/>
      <c r="E75" s="14"/>
      <c r="F75" s="14"/>
      <c r="G75" s="14"/>
    </row>
    <row r="76" spans="3:7">
      <c r="C76" s="14"/>
      <c r="D76" s="14"/>
      <c r="E76" s="14"/>
      <c r="F76" s="14"/>
      <c r="G76" s="14"/>
    </row>
    <row r="77" spans="3:7">
      <c r="C77" s="14"/>
      <c r="D77" s="14"/>
      <c r="E77" s="14"/>
      <c r="F77" s="14"/>
      <c r="G77" s="14"/>
    </row>
    <row r="78" spans="3:7">
      <c r="C78" s="14"/>
      <c r="D78" s="14"/>
      <c r="E78" s="14"/>
      <c r="F78" s="14"/>
      <c r="G78" s="14"/>
    </row>
    <row r="79" spans="3:7">
      <c r="C79" s="14"/>
      <c r="D79" s="14"/>
      <c r="E79" s="14"/>
      <c r="F79" s="14"/>
      <c r="G79" s="14"/>
    </row>
    <row r="80" spans="3:7">
      <c r="C80" s="14"/>
      <c r="D80" s="14"/>
      <c r="E80" s="14"/>
      <c r="F80" s="14"/>
      <c r="G80" s="14"/>
    </row>
    <row r="81" spans="3:7">
      <c r="C81" s="14"/>
      <c r="D81" s="14"/>
      <c r="E81" s="14"/>
      <c r="F81" s="14"/>
      <c r="G81" s="14"/>
    </row>
    <row r="82" spans="3:7">
      <c r="C82" s="14"/>
      <c r="D82" s="14"/>
      <c r="E82" s="14"/>
      <c r="F82" s="14"/>
      <c r="G82" s="14"/>
    </row>
    <row r="83" spans="3:7">
      <c r="C83" s="14"/>
      <c r="D83" s="14"/>
      <c r="E83" s="14"/>
      <c r="F83" s="14"/>
      <c r="G83" s="14"/>
    </row>
    <row r="84" spans="3:7">
      <c r="C84" s="14"/>
      <c r="D84" s="14"/>
      <c r="E84" s="14"/>
      <c r="F84" s="14"/>
      <c r="G84" s="14"/>
    </row>
    <row r="85" spans="3:7">
      <c r="C85" s="14"/>
      <c r="D85" s="14"/>
      <c r="E85" s="14"/>
      <c r="F85" s="14"/>
      <c r="G85" s="14"/>
    </row>
    <row r="86" spans="3:7">
      <c r="C86" s="14"/>
      <c r="D86" s="14"/>
      <c r="E86" s="14"/>
      <c r="F86" s="14"/>
      <c r="G86" s="14"/>
    </row>
    <row r="87" spans="3:7">
      <c r="C87" s="14"/>
      <c r="D87" s="14"/>
      <c r="E87" s="14"/>
      <c r="F87" s="14"/>
      <c r="G87" s="14"/>
    </row>
    <row r="88" spans="3:7">
      <c r="C88" s="14"/>
      <c r="D88" s="14"/>
      <c r="E88" s="14"/>
      <c r="F88" s="14"/>
      <c r="G88" s="14"/>
    </row>
    <row r="89" spans="3:7">
      <c r="C89" s="14"/>
      <c r="D89" s="14"/>
      <c r="E89" s="14"/>
      <c r="F89" s="14"/>
      <c r="G89" s="14"/>
    </row>
    <row r="90" spans="3:7">
      <c r="C90" s="14"/>
      <c r="D90" s="14"/>
      <c r="E90" s="14"/>
      <c r="F90" s="14"/>
      <c r="G90" s="14"/>
    </row>
    <row r="91" spans="3:7">
      <c r="C91" s="14"/>
      <c r="D91" s="14"/>
      <c r="E91" s="14"/>
      <c r="F91" s="14"/>
      <c r="G91" s="14"/>
    </row>
    <row r="92" spans="3:7">
      <c r="C92" s="14"/>
      <c r="D92" s="14"/>
      <c r="E92" s="14"/>
      <c r="F92" s="14"/>
      <c r="G92" s="14"/>
    </row>
    <row r="93" spans="3:7">
      <c r="C93" s="14"/>
      <c r="D93" s="14"/>
      <c r="E93" s="14"/>
      <c r="F93" s="14"/>
      <c r="G93" s="14"/>
    </row>
    <row r="94" spans="3:7">
      <c r="C94" s="14"/>
      <c r="D94" s="14"/>
      <c r="E94" s="14"/>
      <c r="F94" s="14"/>
      <c r="G94" s="14"/>
    </row>
    <row r="95" spans="3:7">
      <c r="C95" s="14"/>
      <c r="D95" s="14"/>
      <c r="E95" s="14"/>
      <c r="F95" s="14"/>
      <c r="G95" s="14"/>
    </row>
    <row r="96" spans="3:7">
      <c r="C96" s="14"/>
      <c r="D96" s="14"/>
      <c r="E96" s="14"/>
      <c r="F96" s="14"/>
      <c r="G96" s="14"/>
    </row>
    <row r="97" spans="3:7">
      <c r="C97" s="14"/>
      <c r="D97" s="14"/>
      <c r="E97" s="14"/>
      <c r="F97" s="14"/>
      <c r="G97" s="14"/>
    </row>
    <row r="98" spans="3:7">
      <c r="C98" s="14"/>
      <c r="D98" s="14"/>
      <c r="E98" s="14"/>
      <c r="F98" s="14"/>
      <c r="G98" s="14"/>
    </row>
    <row r="99" spans="3:7">
      <c r="C99" s="14"/>
      <c r="D99" s="14"/>
      <c r="E99" s="14"/>
      <c r="F99" s="14"/>
      <c r="G99" s="14"/>
    </row>
    <row r="100" spans="3:7">
      <c r="C100" s="14"/>
      <c r="D100" s="14"/>
      <c r="E100" s="14"/>
      <c r="F100" s="14"/>
      <c r="G100" s="14"/>
    </row>
    <row r="101" spans="3:7">
      <c r="C101" s="14"/>
      <c r="D101" s="14"/>
      <c r="E101" s="14"/>
      <c r="F101" s="14"/>
      <c r="G101" s="14"/>
    </row>
    <row r="102" spans="3:7">
      <c r="C102" s="14"/>
      <c r="D102" s="14"/>
      <c r="E102" s="14"/>
      <c r="F102" s="14"/>
      <c r="G102" s="14"/>
    </row>
    <row r="103" spans="3:7">
      <c r="C103" s="14"/>
      <c r="D103" s="14"/>
      <c r="E103" s="14"/>
      <c r="F103" s="14"/>
      <c r="G103" s="14"/>
    </row>
    <row r="104" spans="3:7">
      <c r="C104" s="14"/>
      <c r="D104" s="14"/>
      <c r="E104" s="14"/>
      <c r="F104" s="14"/>
      <c r="G104" s="14"/>
    </row>
    <row r="105" spans="3:7">
      <c r="C105" s="14"/>
      <c r="D105" s="14"/>
      <c r="E105" s="14"/>
      <c r="F105" s="14"/>
      <c r="G105" s="14"/>
    </row>
    <row r="106" spans="3:7">
      <c r="C106" s="14"/>
      <c r="D106" s="14"/>
      <c r="E106" s="14"/>
      <c r="F106" s="14"/>
      <c r="G106" s="14"/>
    </row>
    <row r="107" spans="3:7">
      <c r="C107" s="14"/>
      <c r="D107" s="14"/>
      <c r="E107" s="14"/>
      <c r="F107" s="14"/>
      <c r="G107" s="14"/>
    </row>
    <row r="108" spans="3:7">
      <c r="C108" s="14"/>
      <c r="D108" s="14"/>
      <c r="E108" s="14"/>
      <c r="F108" s="14"/>
      <c r="G108" s="14"/>
    </row>
    <row r="109" spans="3:7">
      <c r="C109" s="14"/>
      <c r="D109" s="14"/>
      <c r="E109" s="14"/>
      <c r="F109" s="14"/>
      <c r="G109" s="14"/>
    </row>
    <row r="110" spans="3:7">
      <c r="C110" s="14"/>
      <c r="D110" s="14"/>
      <c r="E110" s="14"/>
      <c r="F110" s="14"/>
      <c r="G110" s="14"/>
    </row>
    <row r="111" spans="3:7">
      <c r="C111" s="14"/>
      <c r="D111" s="14"/>
      <c r="E111" s="14"/>
      <c r="F111" s="14"/>
      <c r="G111" s="14"/>
    </row>
    <row r="112" spans="3:7">
      <c r="C112" s="14"/>
      <c r="D112" s="14"/>
      <c r="E112" s="14"/>
      <c r="F112" s="14"/>
      <c r="G112" s="14"/>
    </row>
    <row r="113" spans="3:7">
      <c r="C113" s="14"/>
      <c r="D113" s="14"/>
      <c r="E113" s="14"/>
      <c r="F113" s="14"/>
      <c r="G113" s="14"/>
    </row>
    <row r="114" spans="3:7">
      <c r="C114" s="14"/>
      <c r="D114" s="14"/>
      <c r="E114" s="14"/>
      <c r="F114" s="14"/>
      <c r="G114" s="14"/>
    </row>
    <row r="115" spans="3:7">
      <c r="C115" s="14"/>
      <c r="D115" s="14"/>
      <c r="E115" s="14"/>
      <c r="F115" s="14"/>
      <c r="G115" s="14"/>
    </row>
    <row r="116" spans="3:7">
      <c r="C116" s="14"/>
      <c r="D116" s="14"/>
      <c r="E116" s="14"/>
      <c r="F116" s="14"/>
      <c r="G116" s="14"/>
    </row>
    <row r="117" spans="3:7">
      <c r="C117" s="14"/>
      <c r="D117" s="14"/>
      <c r="E117" s="14"/>
      <c r="F117" s="14"/>
      <c r="G117" s="14"/>
    </row>
    <row r="118" spans="3:7">
      <c r="C118" s="14"/>
      <c r="D118" s="14"/>
      <c r="E118" s="14"/>
      <c r="F118" s="14"/>
      <c r="G118" s="14"/>
    </row>
    <row r="119" spans="3:7">
      <c r="C119" s="14"/>
      <c r="D119" s="14"/>
      <c r="E119" s="14"/>
      <c r="F119" s="14"/>
      <c r="G119" s="14"/>
    </row>
    <row r="120" spans="3:7">
      <c r="C120" s="14"/>
      <c r="D120" s="14"/>
      <c r="E120" s="14"/>
      <c r="F120" s="14"/>
      <c r="G120" s="14"/>
    </row>
    <row r="121" spans="3:7">
      <c r="C121" s="14"/>
      <c r="D121" s="14"/>
      <c r="E121" s="14"/>
      <c r="F121" s="14"/>
      <c r="G121" s="14"/>
    </row>
    <row r="122" spans="3:7">
      <c r="C122" s="14"/>
      <c r="D122" s="14"/>
      <c r="E122" s="14"/>
      <c r="F122" s="14"/>
      <c r="G122" s="14"/>
    </row>
    <row r="123" spans="3:7">
      <c r="C123" s="14"/>
      <c r="D123" s="14"/>
      <c r="E123" s="14"/>
      <c r="F123" s="14"/>
      <c r="G123" s="14"/>
    </row>
    <row r="124" spans="3:7">
      <c r="C124" s="14"/>
      <c r="D124" s="14"/>
      <c r="E124" s="14"/>
      <c r="F124" s="14"/>
      <c r="G124" s="14"/>
    </row>
    <row r="125" spans="3:7">
      <c r="C125" s="14"/>
      <c r="D125" s="14"/>
      <c r="E125" s="14"/>
      <c r="F125" s="14"/>
      <c r="G125" s="14"/>
    </row>
    <row r="126" spans="3:7">
      <c r="C126" s="14"/>
      <c r="D126" s="14"/>
      <c r="E126" s="14"/>
      <c r="F126" s="14"/>
      <c r="G126" s="14"/>
    </row>
    <row r="127" spans="3:7">
      <c r="C127" s="14"/>
      <c r="D127" s="14"/>
      <c r="E127" s="14"/>
      <c r="F127" s="14"/>
      <c r="G127" s="14"/>
    </row>
    <row r="128" spans="3:7">
      <c r="C128" s="14"/>
      <c r="D128" s="14"/>
      <c r="E128" s="14"/>
      <c r="F128" s="14"/>
      <c r="G128" s="14"/>
    </row>
    <row r="129" spans="3:7">
      <c r="C129" s="14"/>
      <c r="D129" s="14"/>
      <c r="E129" s="14"/>
      <c r="F129" s="14"/>
      <c r="G129" s="14"/>
    </row>
    <row r="130" spans="3:7">
      <c r="C130" s="14"/>
      <c r="D130" s="14"/>
      <c r="E130" s="14"/>
      <c r="F130" s="14"/>
      <c r="G130" s="14"/>
    </row>
    <row r="131" spans="3:7">
      <c r="C131" s="14"/>
      <c r="D131" s="14"/>
      <c r="E131" s="14"/>
      <c r="F131" s="14"/>
      <c r="G131" s="14"/>
    </row>
    <row r="132" spans="3:7">
      <c r="C132" s="14"/>
      <c r="D132" s="14"/>
      <c r="E132" s="14"/>
      <c r="F132" s="14"/>
      <c r="G132" s="14"/>
    </row>
    <row r="133" spans="3:7">
      <c r="C133" s="14"/>
      <c r="D133" s="14"/>
      <c r="E133" s="14"/>
      <c r="F133" s="14"/>
      <c r="G133" s="14"/>
    </row>
    <row r="134" spans="3:7">
      <c r="C134" s="14"/>
      <c r="D134" s="14"/>
      <c r="E134" s="14"/>
      <c r="F134" s="14"/>
      <c r="G134" s="14"/>
    </row>
    <row r="135" spans="3:7">
      <c r="C135" s="14"/>
      <c r="D135" s="14"/>
      <c r="E135" s="14"/>
      <c r="F135" s="14"/>
      <c r="G135" s="14"/>
    </row>
    <row r="136" spans="3:7">
      <c r="C136" s="14"/>
      <c r="D136" s="14"/>
      <c r="E136" s="14"/>
      <c r="F136" s="14"/>
      <c r="G136" s="14"/>
    </row>
    <row r="137" spans="3:7">
      <c r="C137" s="14"/>
      <c r="D137" s="14"/>
      <c r="E137" s="14"/>
      <c r="F137" s="14"/>
      <c r="G137" s="14"/>
    </row>
    <row r="138" spans="3:7">
      <c r="C138" s="14"/>
      <c r="D138" s="14"/>
      <c r="E138" s="14"/>
      <c r="F138" s="14"/>
      <c r="G138" s="14"/>
    </row>
    <row r="139" spans="3:7">
      <c r="C139" s="14"/>
      <c r="D139" s="14"/>
      <c r="E139" s="14"/>
      <c r="F139" s="14"/>
      <c r="G139" s="14"/>
    </row>
    <row r="140" spans="3:7">
      <c r="C140" s="14"/>
      <c r="D140" s="14"/>
      <c r="E140" s="14"/>
      <c r="F140" s="14"/>
      <c r="G140" s="14"/>
    </row>
    <row r="141" spans="3:7">
      <c r="C141" s="14"/>
      <c r="D141" s="14"/>
      <c r="E141" s="14"/>
      <c r="F141" s="14"/>
      <c r="G141" s="14"/>
    </row>
    <row r="142" spans="3:7">
      <c r="C142" s="14"/>
      <c r="D142" s="14"/>
      <c r="E142" s="14"/>
      <c r="F142" s="14"/>
      <c r="G142" s="14"/>
    </row>
    <row r="143" spans="3:7">
      <c r="C143" s="14"/>
      <c r="D143" s="14"/>
      <c r="E143" s="14"/>
      <c r="F143" s="14"/>
      <c r="G143" s="14"/>
    </row>
    <row r="144" spans="3:7">
      <c r="C144" s="14"/>
      <c r="D144" s="14"/>
      <c r="E144" s="14"/>
      <c r="F144" s="14"/>
      <c r="G144" s="14"/>
    </row>
    <row r="145" spans="3:7">
      <c r="C145" s="14"/>
      <c r="D145" s="14"/>
      <c r="E145" s="14"/>
      <c r="F145" s="14"/>
      <c r="G145" s="14"/>
    </row>
    <row r="146" spans="3:7">
      <c r="C146" s="14"/>
      <c r="D146" s="14"/>
      <c r="E146" s="14"/>
      <c r="F146" s="14"/>
      <c r="G146" s="14"/>
    </row>
    <row r="147" spans="3:7">
      <c r="C147" s="14"/>
      <c r="D147" s="14"/>
      <c r="E147" s="14"/>
      <c r="F147" s="14"/>
      <c r="G147" s="14"/>
    </row>
    <row r="148" spans="3:7">
      <c r="C148" s="14"/>
      <c r="D148" s="14"/>
      <c r="E148" s="14"/>
      <c r="F148" s="14"/>
      <c r="G148" s="14"/>
    </row>
    <row r="149" spans="3:7">
      <c r="C149" s="14"/>
      <c r="D149" s="14"/>
      <c r="E149" s="14"/>
      <c r="F149" s="14"/>
      <c r="G149" s="14"/>
    </row>
    <row r="150" spans="3:7">
      <c r="C150" s="14"/>
      <c r="D150" s="14"/>
      <c r="E150" s="14"/>
      <c r="F150" s="14"/>
      <c r="G150" s="14"/>
    </row>
    <row r="151" spans="3:7">
      <c r="C151" s="14"/>
      <c r="D151" s="14"/>
      <c r="E151" s="14"/>
      <c r="F151" s="14"/>
      <c r="G151" s="14"/>
    </row>
    <row r="152" spans="3:7">
      <c r="C152" s="14"/>
      <c r="D152" s="14"/>
      <c r="E152" s="14"/>
      <c r="F152" s="14"/>
      <c r="G152" s="14"/>
    </row>
    <row r="153" spans="3:7">
      <c r="C153" s="14"/>
      <c r="D153" s="14"/>
      <c r="E153" s="14"/>
      <c r="F153" s="14"/>
      <c r="G153" s="14"/>
    </row>
    <row r="154" spans="3:7">
      <c r="C154" s="14"/>
      <c r="D154" s="14"/>
      <c r="E154" s="14"/>
      <c r="F154" s="14"/>
      <c r="G154" s="14"/>
    </row>
    <row r="155" spans="3:7">
      <c r="C155" s="14"/>
      <c r="D155" s="14"/>
      <c r="E155" s="14"/>
      <c r="F155" s="14"/>
      <c r="G155" s="14"/>
    </row>
    <row r="156" spans="3:7">
      <c r="C156" s="14"/>
      <c r="D156" s="14"/>
      <c r="E156" s="14"/>
      <c r="F156" s="14"/>
      <c r="G156" s="14"/>
    </row>
    <row r="157" spans="3:7">
      <c r="C157" s="14"/>
      <c r="D157" s="14"/>
      <c r="E157" s="14"/>
      <c r="F157" s="14"/>
      <c r="G157" s="14"/>
    </row>
    <row r="158" spans="3:7">
      <c r="C158" s="14"/>
      <c r="D158" s="14"/>
      <c r="E158" s="14"/>
      <c r="F158" s="14"/>
      <c r="G158" s="14"/>
    </row>
    <row r="159" spans="3:7">
      <c r="C159" s="14"/>
      <c r="D159" s="14"/>
      <c r="E159" s="14"/>
      <c r="F159" s="14"/>
      <c r="G159" s="14"/>
    </row>
    <row r="160" spans="3:7">
      <c r="C160" s="14"/>
      <c r="D160" s="14"/>
      <c r="E160" s="14"/>
      <c r="F160" s="14"/>
      <c r="G160" s="14"/>
    </row>
    <row r="161" spans="3:7">
      <c r="C161" s="14"/>
      <c r="D161" s="14"/>
      <c r="E161" s="14"/>
      <c r="F161" s="14"/>
      <c r="G161" s="14"/>
    </row>
    <row r="162" spans="3:7">
      <c r="C162" s="14"/>
      <c r="D162" s="14"/>
      <c r="E162" s="14"/>
      <c r="F162" s="14"/>
      <c r="G162" s="14"/>
    </row>
    <row r="163" spans="3:7">
      <c r="C163" s="14"/>
      <c r="D163" s="14"/>
      <c r="E163" s="14"/>
      <c r="F163" s="14"/>
      <c r="G163" s="14"/>
    </row>
    <row r="164" spans="3:7">
      <c r="C164" s="14"/>
      <c r="D164" s="14"/>
      <c r="E164" s="14"/>
      <c r="F164" s="14"/>
      <c r="G164" s="14"/>
    </row>
    <row r="165" spans="3:7">
      <c r="C165" s="14"/>
      <c r="D165" s="14"/>
      <c r="E165" s="14"/>
      <c r="F165" s="14"/>
      <c r="G165" s="14"/>
    </row>
    <row r="166" spans="3:7">
      <c r="C166" s="14"/>
      <c r="D166" s="14"/>
      <c r="E166" s="14"/>
      <c r="F166" s="14"/>
      <c r="G166" s="14"/>
    </row>
    <row r="167" spans="3:7">
      <c r="C167" s="14"/>
      <c r="D167" s="14"/>
      <c r="E167" s="14"/>
      <c r="F167" s="14"/>
      <c r="G167" s="14"/>
    </row>
    <row r="168" spans="3:7">
      <c r="C168" s="14"/>
      <c r="D168" s="14"/>
      <c r="E168" s="14"/>
      <c r="F168" s="14"/>
      <c r="G168" s="14"/>
    </row>
    <row r="169" spans="3:7">
      <c r="C169" s="14"/>
      <c r="D169" s="14"/>
      <c r="E169" s="14"/>
      <c r="F169" s="14"/>
      <c r="G169" s="14"/>
    </row>
    <row r="170" spans="3:7">
      <c r="C170" s="14"/>
      <c r="D170" s="14"/>
      <c r="E170" s="14"/>
      <c r="F170" s="14"/>
      <c r="G170" s="14"/>
    </row>
    <row r="171" spans="3:7">
      <c r="C171" s="14"/>
      <c r="D171" s="14"/>
      <c r="E171" s="14"/>
      <c r="F171" s="14"/>
      <c r="G171" s="14"/>
    </row>
    <row r="172" spans="3:7">
      <c r="C172" s="14"/>
      <c r="D172" s="14"/>
      <c r="E172" s="14"/>
      <c r="F172" s="14"/>
      <c r="G172" s="14"/>
    </row>
    <row r="173" spans="3:7">
      <c r="C173" s="14"/>
      <c r="D173" s="14"/>
      <c r="E173" s="14"/>
      <c r="F173" s="14"/>
      <c r="G173" s="14"/>
    </row>
    <row r="174" spans="3:7">
      <c r="C174" s="14"/>
      <c r="D174" s="14"/>
      <c r="E174" s="14"/>
      <c r="F174" s="14"/>
      <c r="G174" s="14"/>
    </row>
    <row r="175" spans="3:7">
      <c r="C175" s="14"/>
      <c r="D175" s="14"/>
      <c r="E175" s="14"/>
      <c r="F175" s="14"/>
      <c r="G175" s="14"/>
    </row>
    <row r="176" spans="3:7">
      <c r="C176" s="14"/>
      <c r="D176" s="14"/>
      <c r="E176" s="14"/>
      <c r="F176" s="14"/>
      <c r="G176" s="14"/>
    </row>
    <row r="177" spans="3:7">
      <c r="C177" s="14"/>
      <c r="D177" s="14"/>
      <c r="E177" s="14"/>
      <c r="F177" s="14"/>
      <c r="G177" s="14"/>
    </row>
    <row r="178" spans="3:7">
      <c r="C178" s="14"/>
      <c r="D178" s="14"/>
      <c r="E178" s="14"/>
      <c r="F178" s="14"/>
      <c r="G178" s="14"/>
    </row>
    <row r="179" spans="3:7">
      <c r="C179" s="14"/>
      <c r="D179" s="14"/>
      <c r="E179" s="14"/>
      <c r="F179" s="14"/>
      <c r="G179" s="14"/>
    </row>
    <row r="180" spans="3:7">
      <c r="C180" s="14"/>
      <c r="D180" s="14"/>
      <c r="E180" s="14"/>
      <c r="F180" s="14"/>
      <c r="G180" s="14"/>
    </row>
    <row r="181" spans="3:7">
      <c r="C181" s="14"/>
      <c r="D181" s="14"/>
      <c r="E181" s="14"/>
      <c r="F181" s="14"/>
      <c r="G181" s="14"/>
    </row>
    <row r="182" spans="3:7">
      <c r="C182" s="14"/>
      <c r="D182" s="14"/>
      <c r="E182" s="14"/>
      <c r="F182" s="14"/>
      <c r="G182" s="14"/>
    </row>
    <row r="183" spans="3:7">
      <c r="C183" s="14"/>
      <c r="D183" s="14"/>
      <c r="E183" s="14"/>
      <c r="F183" s="14"/>
      <c r="G183" s="14"/>
    </row>
    <row r="184" spans="3:7">
      <c r="C184" s="14"/>
      <c r="D184" s="14"/>
      <c r="E184" s="14"/>
      <c r="F184" s="14"/>
      <c r="G184" s="14"/>
    </row>
    <row r="185" spans="3:7">
      <c r="C185" s="14"/>
      <c r="D185" s="14"/>
      <c r="E185" s="14"/>
      <c r="F185" s="14"/>
      <c r="G185" s="14"/>
    </row>
    <row r="186" spans="3:7">
      <c r="C186" s="14"/>
      <c r="D186" s="14"/>
      <c r="E186" s="14"/>
      <c r="F186" s="14"/>
      <c r="G186" s="14"/>
    </row>
    <row r="187" spans="3:7">
      <c r="C187" s="14"/>
      <c r="D187" s="14"/>
      <c r="E187" s="14"/>
      <c r="F187" s="14"/>
      <c r="G187" s="14"/>
    </row>
    <row r="188" spans="3:7">
      <c r="C188" s="14"/>
      <c r="D188" s="14"/>
      <c r="E188" s="14"/>
      <c r="F188" s="14"/>
      <c r="G188" s="14"/>
    </row>
    <row r="189" spans="3:7">
      <c r="C189" s="14"/>
      <c r="D189" s="14"/>
      <c r="E189" s="14"/>
      <c r="F189" s="14"/>
      <c r="G189" s="14"/>
    </row>
    <row r="190" spans="3:7">
      <c r="C190" s="14"/>
      <c r="D190" s="14"/>
      <c r="E190" s="14"/>
      <c r="F190" s="14"/>
      <c r="G190" s="14"/>
    </row>
    <row r="191" spans="3:7">
      <c r="C191" s="14"/>
      <c r="D191" s="14"/>
      <c r="E191" s="14"/>
      <c r="F191" s="14"/>
      <c r="G191" s="14"/>
    </row>
    <row r="192" spans="3:7">
      <c r="C192" s="14"/>
      <c r="D192" s="14"/>
      <c r="E192" s="14"/>
      <c r="F192" s="14"/>
      <c r="G192" s="14"/>
    </row>
    <row r="193" spans="3:7">
      <c r="C193" s="14"/>
      <c r="D193" s="14"/>
      <c r="E193" s="14"/>
      <c r="F193" s="14"/>
      <c r="G193" s="14"/>
    </row>
    <row r="194" spans="3:7">
      <c r="C194" s="14"/>
      <c r="D194" s="14"/>
      <c r="E194" s="14"/>
      <c r="F194" s="14"/>
      <c r="G194" s="14"/>
    </row>
    <row r="195" spans="3:7">
      <c r="C195" s="14"/>
      <c r="D195" s="14"/>
      <c r="E195" s="14"/>
      <c r="F195" s="14"/>
      <c r="G195" s="14"/>
    </row>
    <row r="196" spans="3:7">
      <c r="C196" s="14"/>
      <c r="D196" s="14"/>
      <c r="E196" s="14"/>
      <c r="F196" s="14"/>
      <c r="G196" s="14"/>
    </row>
    <row r="197" spans="3:7">
      <c r="C197" s="14"/>
      <c r="D197" s="14"/>
      <c r="E197" s="14"/>
      <c r="F197" s="14"/>
      <c r="G197" s="14"/>
    </row>
    <row r="198" spans="3:7">
      <c r="C198" s="14"/>
      <c r="D198" s="14"/>
      <c r="E198" s="14"/>
      <c r="F198" s="14"/>
      <c r="G198" s="14"/>
    </row>
    <row r="199" spans="3:7">
      <c r="C199" s="14"/>
      <c r="D199" s="14"/>
      <c r="E199" s="14"/>
      <c r="F199" s="14"/>
      <c r="G199" s="14"/>
    </row>
    <row r="200" spans="3:7">
      <c r="C200" s="14"/>
      <c r="D200" s="14"/>
      <c r="E200" s="14"/>
      <c r="F200" s="14"/>
      <c r="G200" s="14"/>
    </row>
    <row r="201" spans="3:7">
      <c r="C201" s="14"/>
      <c r="D201" s="14"/>
      <c r="E201" s="14"/>
      <c r="F201" s="14"/>
      <c r="G201" s="14"/>
    </row>
    <row r="202" spans="3:7">
      <c r="C202" s="14"/>
      <c r="D202" s="14"/>
      <c r="E202" s="14"/>
      <c r="F202" s="14"/>
      <c r="G202" s="14"/>
    </row>
    <row r="203" spans="3:7">
      <c r="C203" s="14"/>
      <c r="D203" s="14"/>
      <c r="E203" s="14"/>
      <c r="F203" s="14"/>
      <c r="G203" s="14"/>
    </row>
    <row r="204" spans="3:7">
      <c r="C204" s="14"/>
      <c r="D204" s="14"/>
      <c r="E204" s="14"/>
      <c r="F204" s="14"/>
      <c r="G204" s="14"/>
    </row>
    <row r="205" spans="3:7">
      <c r="C205" s="14"/>
      <c r="D205" s="14"/>
      <c r="E205" s="14"/>
      <c r="F205" s="14"/>
      <c r="G205" s="14"/>
    </row>
    <row r="206" spans="3:7">
      <c r="C206" s="14"/>
      <c r="D206" s="14"/>
      <c r="E206" s="14"/>
      <c r="F206" s="14"/>
      <c r="G206" s="14"/>
    </row>
    <row r="207" spans="3:7">
      <c r="C207" s="14"/>
      <c r="D207" s="14"/>
      <c r="E207" s="14"/>
      <c r="F207" s="14"/>
      <c r="G207" s="14"/>
    </row>
    <row r="208" spans="3:7">
      <c r="C208" s="14"/>
      <c r="D208" s="14"/>
      <c r="E208" s="14"/>
      <c r="F208" s="14"/>
      <c r="G208" s="14"/>
    </row>
    <row r="209" spans="3:7">
      <c r="C209" s="14"/>
      <c r="D209" s="14"/>
      <c r="E209" s="14"/>
      <c r="F209" s="14"/>
      <c r="G209" s="14"/>
    </row>
    <row r="210" spans="3:7">
      <c r="C210" s="14"/>
      <c r="D210" s="14"/>
      <c r="E210" s="14"/>
      <c r="F210" s="14"/>
      <c r="G210" s="14"/>
    </row>
    <row r="211" spans="3:7">
      <c r="C211" s="14"/>
      <c r="D211" s="14"/>
      <c r="E211" s="14"/>
      <c r="F211" s="14"/>
      <c r="G211" s="14"/>
    </row>
    <row r="212" spans="3:7">
      <c r="C212" s="14"/>
      <c r="D212" s="14"/>
      <c r="E212" s="14"/>
      <c r="F212" s="14"/>
      <c r="G212" s="14"/>
    </row>
    <row r="213" spans="3:7">
      <c r="C213" s="14"/>
      <c r="D213" s="14"/>
      <c r="E213" s="14"/>
      <c r="F213" s="14"/>
      <c r="G213" s="14"/>
    </row>
    <row r="214" spans="3:7">
      <c r="C214" s="14"/>
      <c r="D214" s="14"/>
      <c r="E214" s="14"/>
      <c r="F214" s="14"/>
      <c r="G214" s="14"/>
    </row>
    <row r="215" spans="3:7">
      <c r="C215" s="14"/>
      <c r="D215" s="14"/>
      <c r="E215" s="14"/>
      <c r="F215" s="14"/>
      <c r="G215" s="14"/>
    </row>
    <row r="216" spans="3:7">
      <c r="C216" s="14"/>
      <c r="D216" s="14"/>
      <c r="E216" s="14"/>
      <c r="F216" s="14"/>
      <c r="G216" s="14"/>
    </row>
    <row r="217" spans="3:7">
      <c r="C217" s="14"/>
      <c r="D217" s="14"/>
      <c r="E217" s="14"/>
      <c r="F217" s="14"/>
      <c r="G217" s="14"/>
    </row>
    <row r="218" spans="3:7">
      <c r="C218" s="14"/>
      <c r="D218" s="14"/>
      <c r="E218" s="14"/>
      <c r="F218" s="14"/>
      <c r="G218" s="14"/>
    </row>
    <row r="219" spans="3:7">
      <c r="C219" s="14"/>
      <c r="D219" s="14"/>
      <c r="E219" s="14"/>
      <c r="F219" s="14"/>
      <c r="G219" s="14"/>
    </row>
    <row r="220" spans="3:7">
      <c r="C220" s="14"/>
      <c r="D220" s="14"/>
      <c r="E220" s="14"/>
      <c r="F220" s="14"/>
      <c r="G220" s="14"/>
    </row>
    <row r="221" spans="3:7">
      <c r="C221" s="14"/>
      <c r="D221" s="14"/>
      <c r="E221" s="14"/>
      <c r="F221" s="14"/>
      <c r="G221" s="14"/>
    </row>
    <row r="222" spans="3:7">
      <c r="C222" s="14"/>
      <c r="D222" s="14"/>
      <c r="E222" s="14"/>
      <c r="F222" s="14"/>
      <c r="G222" s="14"/>
    </row>
    <row r="223" spans="3:7">
      <c r="C223" s="14"/>
      <c r="D223" s="14"/>
      <c r="E223" s="14"/>
      <c r="F223" s="14"/>
      <c r="G223" s="14"/>
    </row>
    <row r="224" spans="3:7">
      <c r="C224" s="14"/>
      <c r="D224" s="14"/>
      <c r="E224" s="14"/>
      <c r="F224" s="14"/>
      <c r="G224" s="14"/>
    </row>
    <row r="225" spans="3:7">
      <c r="C225" s="14"/>
      <c r="D225" s="14"/>
      <c r="E225" s="14"/>
      <c r="F225" s="14"/>
      <c r="G225" s="14"/>
    </row>
    <row r="226" spans="3:7">
      <c r="C226" s="14"/>
      <c r="D226" s="14"/>
      <c r="E226" s="14"/>
      <c r="F226" s="14"/>
      <c r="G226" s="14"/>
    </row>
    <row r="227" spans="3:7">
      <c r="C227" s="14"/>
      <c r="D227" s="14"/>
      <c r="E227" s="14"/>
      <c r="F227" s="14"/>
      <c r="G227" s="14"/>
    </row>
    <row r="228" spans="3:7">
      <c r="C228" s="14"/>
      <c r="D228" s="14"/>
      <c r="E228" s="14"/>
      <c r="F228" s="14"/>
      <c r="G228" s="14"/>
    </row>
    <row r="229" spans="3:7">
      <c r="C229" s="14"/>
      <c r="D229" s="14"/>
      <c r="E229" s="14"/>
      <c r="F229" s="14"/>
      <c r="G229" s="14"/>
    </row>
    <row r="230" spans="3:7">
      <c r="C230" s="14"/>
      <c r="D230" s="14"/>
      <c r="E230" s="14"/>
      <c r="F230" s="14"/>
      <c r="G230" s="14"/>
    </row>
    <row r="231" spans="3:7">
      <c r="C231" s="14"/>
      <c r="D231" s="14"/>
      <c r="E231" s="14"/>
      <c r="F231" s="14"/>
      <c r="G231" s="14"/>
    </row>
    <row r="232" spans="3:7">
      <c r="C232" s="14"/>
      <c r="D232" s="14"/>
      <c r="E232" s="14"/>
      <c r="F232" s="14"/>
      <c r="G232" s="14"/>
    </row>
    <row r="233" spans="3:7">
      <c r="C233" s="14"/>
      <c r="D233" s="14"/>
      <c r="E233" s="14"/>
      <c r="F233" s="14"/>
      <c r="G233" s="14"/>
    </row>
    <row r="234" spans="3:7">
      <c r="C234" s="14"/>
      <c r="D234" s="14"/>
      <c r="E234" s="14"/>
      <c r="F234" s="14"/>
      <c r="G234" s="14"/>
    </row>
    <row r="235" spans="3:7">
      <c r="C235" s="14"/>
      <c r="D235" s="14"/>
      <c r="E235" s="14"/>
      <c r="F235" s="14"/>
      <c r="G235" s="14"/>
    </row>
    <row r="236" spans="3:7">
      <c r="C236" s="14"/>
      <c r="D236" s="14"/>
      <c r="E236" s="14"/>
      <c r="F236" s="14"/>
      <c r="G236" s="14"/>
    </row>
    <row r="237" spans="3:7">
      <c r="C237" s="14"/>
      <c r="D237" s="14"/>
      <c r="E237" s="14"/>
      <c r="F237" s="14"/>
      <c r="G237" s="14"/>
    </row>
    <row r="238" spans="3:7">
      <c r="C238" s="14"/>
      <c r="D238" s="14"/>
      <c r="E238" s="14"/>
      <c r="F238" s="14"/>
      <c r="G238" s="14"/>
    </row>
    <row r="239" spans="3:7">
      <c r="C239" s="14"/>
      <c r="D239" s="14"/>
      <c r="E239" s="14"/>
      <c r="F239" s="14"/>
      <c r="G239" s="14"/>
    </row>
    <row r="240" spans="3:7">
      <c r="C240" s="14"/>
      <c r="D240" s="14"/>
      <c r="E240" s="14"/>
      <c r="F240" s="14"/>
      <c r="G240" s="14"/>
    </row>
    <row r="241" spans="3:7">
      <c r="C241" s="14"/>
      <c r="D241" s="14"/>
      <c r="E241" s="14"/>
      <c r="F241" s="14"/>
      <c r="G241" s="14"/>
    </row>
    <row r="242" spans="3:7">
      <c r="C242" s="14"/>
      <c r="D242" s="14"/>
      <c r="E242" s="14"/>
      <c r="F242" s="14"/>
      <c r="G242" s="14"/>
    </row>
    <row r="243" spans="3:7">
      <c r="C243" s="14"/>
      <c r="D243" s="14"/>
      <c r="E243" s="14"/>
      <c r="F243" s="14"/>
      <c r="G243" s="14"/>
    </row>
    <row r="244" spans="3:7">
      <c r="C244" s="14"/>
      <c r="D244" s="14"/>
      <c r="E244" s="14"/>
      <c r="F244" s="14"/>
      <c r="G244" s="14"/>
    </row>
    <row r="245" spans="3:7">
      <c r="C245" s="14"/>
      <c r="D245" s="14"/>
      <c r="E245" s="14"/>
      <c r="F245" s="14"/>
      <c r="G245" s="14"/>
    </row>
    <row r="246" spans="3:7">
      <c r="C246" s="14"/>
      <c r="D246" s="14"/>
      <c r="E246" s="14"/>
      <c r="F246" s="14"/>
      <c r="G246" s="14"/>
    </row>
    <row r="247" spans="3:7">
      <c r="C247" s="14"/>
      <c r="D247" s="14"/>
      <c r="E247" s="14"/>
      <c r="F247" s="14"/>
      <c r="G247" s="14"/>
    </row>
    <row r="248" spans="3:7">
      <c r="C248" s="14"/>
      <c r="D248" s="14"/>
      <c r="E248" s="14"/>
      <c r="F248" s="14"/>
      <c r="G248" s="14"/>
    </row>
    <row r="249" spans="3:7">
      <c r="C249" s="14"/>
      <c r="D249" s="14"/>
      <c r="E249" s="14"/>
      <c r="F249" s="14"/>
      <c r="G249" s="14"/>
    </row>
    <row r="250" spans="3:7">
      <c r="C250" s="14"/>
      <c r="D250" s="14"/>
      <c r="E250" s="14"/>
      <c r="F250" s="14"/>
      <c r="G250" s="14"/>
    </row>
    <row r="251" spans="3:7">
      <c r="C251" s="14"/>
      <c r="D251" s="14"/>
      <c r="E251" s="14"/>
      <c r="F251" s="14"/>
      <c r="G251" s="14"/>
    </row>
    <row r="252" spans="3:7">
      <c r="C252" s="14"/>
      <c r="D252" s="14"/>
      <c r="E252" s="14"/>
      <c r="F252" s="14"/>
      <c r="G252" s="14"/>
    </row>
    <row r="253" spans="3:7">
      <c r="C253" s="14"/>
      <c r="D253" s="14"/>
      <c r="E253" s="14"/>
      <c r="F253" s="14"/>
      <c r="G253" s="14"/>
    </row>
    <row r="254" spans="3:7">
      <c r="C254" s="14"/>
      <c r="D254" s="14"/>
      <c r="E254" s="14"/>
      <c r="F254" s="14"/>
      <c r="G254" s="14"/>
    </row>
    <row r="255" spans="3:7">
      <c r="C255" s="14"/>
      <c r="D255" s="14"/>
      <c r="E255" s="14"/>
      <c r="F255" s="14"/>
      <c r="G255" s="14"/>
    </row>
    <row r="256" spans="3:7">
      <c r="C256" s="14"/>
      <c r="D256" s="14"/>
      <c r="E256" s="14"/>
      <c r="F256" s="14"/>
      <c r="G256" s="14"/>
    </row>
    <row r="257" spans="3:7">
      <c r="C257" s="14"/>
      <c r="D257" s="14"/>
      <c r="E257" s="14"/>
      <c r="F257" s="14"/>
      <c r="G257" s="14"/>
    </row>
    <row r="258" spans="3:7">
      <c r="C258" s="14"/>
      <c r="D258" s="14"/>
      <c r="E258" s="14"/>
      <c r="F258" s="14"/>
      <c r="G258" s="14"/>
    </row>
    <row r="259" spans="3:7">
      <c r="C259" s="14"/>
      <c r="D259" s="14"/>
      <c r="E259" s="14"/>
      <c r="F259" s="14"/>
      <c r="G259" s="14"/>
    </row>
    <row r="260" spans="3:7">
      <c r="C260" s="14"/>
      <c r="D260" s="14"/>
      <c r="E260" s="14"/>
      <c r="F260" s="14"/>
      <c r="G260" s="14"/>
    </row>
    <row r="261" spans="3:7">
      <c r="C261" s="14"/>
      <c r="D261" s="14"/>
      <c r="E261" s="14"/>
      <c r="F261" s="14"/>
      <c r="G261" s="14"/>
    </row>
    <row r="262" spans="3:7">
      <c r="C262" s="14"/>
      <c r="D262" s="14"/>
      <c r="E262" s="14"/>
      <c r="F262" s="14"/>
      <c r="G262" s="14"/>
    </row>
    <row r="263" spans="3:7">
      <c r="C263" s="14"/>
      <c r="D263" s="14"/>
      <c r="E263" s="14"/>
      <c r="F263" s="14"/>
      <c r="G263" s="14"/>
    </row>
    <row r="264" spans="3:7">
      <c r="C264" s="14"/>
      <c r="D264" s="14"/>
      <c r="E264" s="14"/>
      <c r="F264" s="14"/>
      <c r="G264" s="14"/>
    </row>
    <row r="265" spans="3:7">
      <c r="C265" s="14"/>
      <c r="D265" s="14"/>
      <c r="E265" s="14"/>
      <c r="F265" s="14"/>
      <c r="G265" s="14"/>
    </row>
    <row r="266" spans="3:7">
      <c r="C266" s="14"/>
      <c r="D266" s="14"/>
      <c r="E266" s="14"/>
      <c r="F266" s="14"/>
      <c r="G266" s="14"/>
    </row>
    <row r="267" spans="3:7">
      <c r="C267" s="14"/>
      <c r="D267" s="14"/>
      <c r="E267" s="14"/>
      <c r="F267" s="14"/>
      <c r="G267" s="14"/>
    </row>
    <row r="268" spans="3:7">
      <c r="C268" s="14"/>
      <c r="D268" s="14"/>
      <c r="E268" s="14"/>
      <c r="F268" s="14"/>
      <c r="G268" s="14"/>
    </row>
    <row r="269" spans="3:7">
      <c r="C269" s="14"/>
      <c r="D269" s="14"/>
      <c r="E269" s="14"/>
      <c r="F269" s="14"/>
      <c r="G269" s="14"/>
    </row>
    <row r="270" spans="3:7">
      <c r="C270" s="14"/>
      <c r="D270" s="14"/>
      <c r="E270" s="14"/>
      <c r="F270" s="14"/>
      <c r="G270" s="14"/>
    </row>
    <row r="271" spans="3:7">
      <c r="C271" s="14"/>
      <c r="D271" s="14"/>
      <c r="E271" s="14"/>
      <c r="F271" s="14"/>
      <c r="G271" s="14"/>
    </row>
    <row r="272" spans="3:7">
      <c r="C272" s="14"/>
      <c r="D272" s="14"/>
      <c r="E272" s="14"/>
      <c r="F272" s="14"/>
      <c r="G272" s="14"/>
    </row>
    <row r="273" spans="3:7">
      <c r="C273" s="14"/>
      <c r="D273" s="14"/>
      <c r="E273" s="14"/>
      <c r="F273" s="14"/>
      <c r="G273" s="14"/>
    </row>
    <row r="274" spans="3:7">
      <c r="C274" s="14"/>
      <c r="D274" s="14"/>
      <c r="E274" s="14"/>
      <c r="F274" s="14"/>
      <c r="G274" s="14"/>
    </row>
    <row r="275" spans="3:7">
      <c r="C275" s="14"/>
      <c r="D275" s="14"/>
      <c r="E275" s="14"/>
      <c r="F275" s="14"/>
      <c r="G275" s="14"/>
    </row>
    <row r="276" spans="3:7">
      <c r="C276" s="14"/>
      <c r="D276" s="14"/>
      <c r="E276" s="14"/>
      <c r="F276" s="14"/>
      <c r="G276" s="14"/>
    </row>
    <row r="277" spans="3:7">
      <c r="C277" s="14"/>
      <c r="D277" s="14"/>
      <c r="E277" s="14"/>
      <c r="F277" s="14"/>
      <c r="G277" s="14"/>
    </row>
    <row r="278" spans="3:7">
      <c r="C278" s="14"/>
      <c r="D278" s="14"/>
      <c r="E278" s="14"/>
      <c r="F278" s="14"/>
      <c r="G278" s="14"/>
    </row>
    <row r="279" spans="3:7">
      <c r="C279" s="14"/>
      <c r="D279" s="14"/>
      <c r="E279" s="14"/>
      <c r="F279" s="14"/>
      <c r="G279" s="14"/>
    </row>
    <row r="280" spans="3:7">
      <c r="C280" s="14"/>
      <c r="D280" s="14"/>
      <c r="E280" s="14"/>
      <c r="F280" s="14"/>
      <c r="G280" s="14"/>
    </row>
    <row r="281" spans="3:7">
      <c r="C281" s="14"/>
      <c r="D281" s="14"/>
      <c r="E281" s="14"/>
      <c r="F281" s="14"/>
      <c r="G281" s="14"/>
    </row>
    <row r="282" spans="3:7">
      <c r="C282" s="14"/>
      <c r="D282" s="14"/>
      <c r="E282" s="14"/>
      <c r="F282" s="14"/>
      <c r="G282" s="14"/>
    </row>
    <row r="283" spans="3:7">
      <c r="C283" s="14"/>
      <c r="D283" s="14"/>
      <c r="E283" s="14"/>
      <c r="F283" s="14"/>
      <c r="G283" s="14"/>
    </row>
    <row r="284" spans="3:7">
      <c r="C284" s="14"/>
      <c r="D284" s="14"/>
      <c r="E284" s="14"/>
      <c r="F284" s="14"/>
      <c r="G284" s="14"/>
    </row>
    <row r="285" spans="3:7">
      <c r="C285" s="14"/>
      <c r="D285" s="14"/>
      <c r="E285" s="14"/>
      <c r="F285" s="14"/>
      <c r="G285" s="14"/>
    </row>
    <row r="286" spans="3:7">
      <c r="C286" s="14"/>
      <c r="D286" s="14"/>
      <c r="E286" s="14"/>
      <c r="F286" s="14"/>
      <c r="G286" s="14"/>
    </row>
    <row r="287" spans="3:7">
      <c r="C287" s="14"/>
      <c r="D287" s="14"/>
      <c r="E287" s="14"/>
      <c r="F287" s="14"/>
      <c r="G287" s="14"/>
    </row>
    <row r="288" spans="3:7">
      <c r="C288" s="14"/>
      <c r="D288" s="14"/>
      <c r="E288" s="14"/>
      <c r="F288" s="14"/>
      <c r="G288" s="14"/>
    </row>
    <row r="289" spans="3:7">
      <c r="C289" s="14"/>
      <c r="D289" s="14"/>
      <c r="E289" s="14"/>
      <c r="F289" s="14"/>
      <c r="G289" s="14"/>
    </row>
    <row r="290" spans="3:7">
      <c r="C290" s="14"/>
      <c r="D290" s="14"/>
      <c r="E290" s="14"/>
      <c r="F290" s="14"/>
      <c r="G290" s="14"/>
    </row>
    <row r="291" spans="3:7">
      <c r="C291" s="14"/>
      <c r="D291" s="14"/>
      <c r="E291" s="14"/>
      <c r="F291" s="14"/>
      <c r="G291" s="14"/>
    </row>
    <row r="292" spans="3:7">
      <c r="C292" s="14"/>
      <c r="D292" s="14"/>
      <c r="E292" s="14"/>
      <c r="F292" s="14"/>
      <c r="G292" s="14"/>
    </row>
    <row r="293" spans="3:7">
      <c r="C293" s="14"/>
      <c r="D293" s="14"/>
      <c r="E293" s="14"/>
      <c r="F293" s="14"/>
      <c r="G293" s="14"/>
    </row>
    <row r="294" spans="3:7">
      <c r="C294" s="14"/>
      <c r="D294" s="14"/>
      <c r="E294" s="14"/>
      <c r="F294" s="14"/>
      <c r="G294" s="14"/>
    </row>
    <row r="295" spans="3:7">
      <c r="C295" s="14"/>
      <c r="D295" s="14"/>
      <c r="E295" s="14"/>
      <c r="F295" s="14"/>
      <c r="G295" s="14"/>
    </row>
    <row r="296" spans="3:7">
      <c r="C296" s="14"/>
      <c r="D296" s="14"/>
      <c r="E296" s="14"/>
      <c r="F296" s="14"/>
      <c r="G296" s="14"/>
    </row>
    <row r="297" spans="3:7">
      <c r="C297" s="14"/>
      <c r="D297" s="14"/>
      <c r="E297" s="14"/>
      <c r="F297" s="14"/>
      <c r="G297" s="14"/>
    </row>
    <row r="298" spans="3:7">
      <c r="C298" s="14"/>
      <c r="D298" s="14"/>
      <c r="E298" s="14"/>
      <c r="F298" s="14"/>
      <c r="G298" s="14"/>
    </row>
    <row r="299" spans="3:7">
      <c r="C299" s="14"/>
      <c r="D299" s="14"/>
      <c r="E299" s="14"/>
      <c r="F299" s="14"/>
      <c r="G299" s="14"/>
    </row>
    <row r="300" spans="3:7">
      <c r="C300" s="14"/>
      <c r="D300" s="14"/>
      <c r="E300" s="14"/>
      <c r="F300" s="14"/>
      <c r="G300" s="14"/>
    </row>
    <row r="301" spans="3:7">
      <c r="C301" s="14"/>
      <c r="D301" s="14"/>
      <c r="E301" s="14"/>
      <c r="F301" s="14"/>
      <c r="G301" s="14"/>
    </row>
    <row r="302" spans="3:7">
      <c r="C302" s="14"/>
      <c r="D302" s="14"/>
      <c r="E302" s="14"/>
      <c r="F302" s="14"/>
      <c r="G302" s="14"/>
    </row>
    <row r="303" spans="3:7">
      <c r="C303" s="14"/>
      <c r="D303" s="14"/>
      <c r="E303" s="14"/>
      <c r="F303" s="14"/>
      <c r="G303" s="14"/>
    </row>
    <row r="304" spans="3:7">
      <c r="C304" s="14"/>
      <c r="D304" s="14"/>
      <c r="E304" s="14"/>
      <c r="F304" s="14"/>
      <c r="G304" s="14"/>
    </row>
    <row r="305" spans="3:7">
      <c r="C305" s="14"/>
      <c r="D305" s="14"/>
      <c r="E305" s="14"/>
      <c r="F305" s="14"/>
      <c r="G305" s="14"/>
    </row>
    <row r="306" spans="3:7">
      <c r="C306" s="14"/>
      <c r="D306" s="14"/>
      <c r="E306" s="14"/>
      <c r="F306" s="14"/>
      <c r="G306" s="14"/>
    </row>
    <row r="307" spans="3:7">
      <c r="C307" s="14"/>
      <c r="D307" s="14"/>
      <c r="E307" s="14"/>
      <c r="F307" s="14"/>
      <c r="G307" s="14"/>
    </row>
    <row r="308" spans="3:7">
      <c r="C308" s="14"/>
      <c r="D308" s="14"/>
      <c r="E308" s="14"/>
      <c r="F308" s="14"/>
      <c r="G308" s="14"/>
    </row>
    <row r="309" spans="3:7">
      <c r="C309" s="14"/>
      <c r="D309" s="14"/>
      <c r="E309" s="14"/>
      <c r="F309" s="14"/>
      <c r="G309" s="14"/>
    </row>
    <row r="310" spans="3:7">
      <c r="C310" s="14"/>
      <c r="D310" s="14"/>
      <c r="E310" s="14"/>
      <c r="F310" s="14"/>
      <c r="G310" s="14"/>
    </row>
    <row r="311" spans="3:7">
      <c r="C311" s="14"/>
      <c r="D311" s="14"/>
      <c r="E311" s="14"/>
      <c r="F311" s="14"/>
      <c r="G311" s="14"/>
    </row>
    <row r="312" spans="3:7">
      <c r="C312" s="14"/>
      <c r="D312" s="14"/>
      <c r="E312" s="14"/>
      <c r="F312" s="14"/>
      <c r="G312" s="14"/>
    </row>
    <row r="313" spans="3:7">
      <c r="C313" s="14"/>
      <c r="D313" s="14"/>
      <c r="E313" s="14"/>
      <c r="F313" s="14"/>
      <c r="G313" s="14"/>
    </row>
    <row r="314" spans="3:7">
      <c r="C314" s="14"/>
      <c r="D314" s="14"/>
      <c r="E314" s="14"/>
      <c r="F314" s="14"/>
      <c r="G314" s="14"/>
    </row>
    <row r="315" spans="3:7">
      <c r="C315" s="14"/>
      <c r="D315" s="14"/>
      <c r="E315" s="14"/>
      <c r="F315" s="14"/>
      <c r="G315" s="14"/>
    </row>
    <row r="316" spans="3:7">
      <c r="C316" s="14"/>
      <c r="D316" s="14"/>
      <c r="E316" s="14"/>
      <c r="F316" s="14"/>
      <c r="G316" s="14"/>
    </row>
    <row r="317" spans="3:7">
      <c r="C317" s="14"/>
      <c r="D317" s="14"/>
      <c r="E317" s="14"/>
      <c r="F317" s="14"/>
      <c r="G317" s="14"/>
    </row>
    <row r="318" spans="3:7">
      <c r="C318" s="14"/>
      <c r="D318" s="14"/>
      <c r="E318" s="14"/>
      <c r="F318" s="14"/>
      <c r="G318" s="14"/>
    </row>
    <row r="319" spans="3:7">
      <c r="C319" s="14"/>
      <c r="D319" s="14"/>
      <c r="E319" s="14"/>
      <c r="F319" s="14"/>
      <c r="G319" s="14"/>
    </row>
    <row r="320" spans="3:7">
      <c r="C320" s="14"/>
      <c r="D320" s="14"/>
      <c r="E320" s="14"/>
      <c r="F320" s="14"/>
      <c r="G320" s="14"/>
    </row>
    <row r="321" spans="3:7">
      <c r="C321" s="14"/>
      <c r="D321" s="14"/>
      <c r="E321" s="14"/>
      <c r="F321" s="14"/>
      <c r="G321" s="14"/>
    </row>
    <row r="322" spans="3:7">
      <c r="C322" s="14"/>
      <c r="D322" s="14"/>
      <c r="E322" s="14"/>
      <c r="F322" s="14"/>
      <c r="G322" s="14"/>
    </row>
    <row r="323" spans="3:7">
      <c r="C323" s="14"/>
      <c r="D323" s="14"/>
      <c r="E323" s="14"/>
      <c r="F323" s="14"/>
      <c r="G323" s="14"/>
    </row>
    <row r="324" spans="3:7">
      <c r="C324" s="14"/>
      <c r="D324" s="14"/>
      <c r="E324" s="14"/>
      <c r="F324" s="14"/>
      <c r="G324" s="14"/>
    </row>
    <row r="325" spans="3:7">
      <c r="C325" s="14"/>
      <c r="D325" s="14"/>
      <c r="E325" s="14"/>
      <c r="F325" s="14"/>
      <c r="G325" s="14"/>
    </row>
    <row r="326" spans="3:7">
      <c r="C326" s="14"/>
      <c r="D326" s="14"/>
      <c r="E326" s="14"/>
      <c r="F326" s="14"/>
      <c r="G326" s="14"/>
    </row>
    <row r="327" spans="3:7">
      <c r="C327" s="14"/>
      <c r="D327" s="14"/>
      <c r="E327" s="14"/>
      <c r="F327" s="14"/>
      <c r="G327" s="14"/>
    </row>
    <row r="328" spans="3:7">
      <c r="C328" s="14"/>
      <c r="D328" s="14"/>
      <c r="E328" s="14"/>
      <c r="F328" s="14"/>
      <c r="G328" s="14"/>
    </row>
    <row r="329" spans="3:7">
      <c r="C329" s="14"/>
      <c r="D329" s="14"/>
      <c r="E329" s="14"/>
      <c r="F329" s="14"/>
      <c r="G329" s="14"/>
    </row>
    <row r="330" spans="3:7">
      <c r="C330" s="14"/>
      <c r="D330" s="14"/>
      <c r="E330" s="14"/>
      <c r="F330" s="14"/>
      <c r="G330" s="14"/>
    </row>
    <row r="331" spans="3:7">
      <c r="C331" s="14"/>
      <c r="D331" s="14"/>
      <c r="E331" s="14"/>
      <c r="F331" s="14"/>
      <c r="G331" s="14"/>
    </row>
    <row r="332" spans="3:7">
      <c r="C332" s="14"/>
      <c r="D332" s="14"/>
      <c r="E332" s="14"/>
      <c r="F332" s="14"/>
      <c r="G332" s="14"/>
    </row>
    <row r="333" spans="3:7">
      <c r="C333" s="14"/>
      <c r="D333" s="14"/>
      <c r="E333" s="14"/>
      <c r="F333" s="14"/>
      <c r="G333" s="14"/>
    </row>
    <row r="334" spans="3:7">
      <c r="C334" s="14"/>
      <c r="D334" s="14"/>
      <c r="E334" s="14"/>
      <c r="F334" s="14"/>
      <c r="G334" s="14"/>
    </row>
    <row r="335" spans="3:7">
      <c r="C335" s="14"/>
      <c r="D335" s="14"/>
      <c r="E335" s="14"/>
      <c r="F335" s="14"/>
      <c r="G335" s="14"/>
    </row>
    <row r="336" spans="3:7">
      <c r="C336" s="14"/>
      <c r="D336" s="14"/>
      <c r="E336" s="14"/>
      <c r="F336" s="14"/>
      <c r="G336" s="14"/>
    </row>
    <row r="337" spans="3:7">
      <c r="C337" s="14"/>
      <c r="D337" s="14"/>
      <c r="E337" s="14"/>
      <c r="F337" s="14"/>
      <c r="G337" s="14"/>
    </row>
    <row r="338" spans="3:7">
      <c r="C338" s="14"/>
      <c r="D338" s="14"/>
      <c r="E338" s="14"/>
      <c r="F338" s="14"/>
      <c r="G338" s="14"/>
    </row>
    <row r="339" spans="3:7">
      <c r="C339" s="14"/>
      <c r="D339" s="14"/>
      <c r="E339" s="14"/>
      <c r="F339" s="14"/>
      <c r="G339" s="14"/>
    </row>
    <row r="340" spans="3:7">
      <c r="C340" s="14"/>
      <c r="D340" s="14"/>
      <c r="E340" s="14"/>
      <c r="F340" s="14"/>
      <c r="G340" s="14"/>
    </row>
    <row r="341" spans="3:7">
      <c r="C341" s="14"/>
      <c r="D341" s="14"/>
      <c r="E341" s="14"/>
      <c r="F341" s="14"/>
      <c r="G341" s="14"/>
    </row>
    <row r="342" spans="3:7">
      <c r="C342" s="14"/>
      <c r="D342" s="14"/>
      <c r="E342" s="14"/>
      <c r="F342" s="14"/>
      <c r="G342" s="14"/>
    </row>
    <row r="343" spans="3:7">
      <c r="C343" s="14"/>
      <c r="D343" s="14"/>
      <c r="E343" s="14"/>
      <c r="F343" s="14"/>
      <c r="G343" s="14"/>
    </row>
    <row r="344" spans="3:7">
      <c r="C344" s="14"/>
      <c r="D344" s="14"/>
      <c r="E344" s="14"/>
      <c r="F344" s="14"/>
      <c r="G344" s="14"/>
    </row>
    <row r="345" spans="3:7">
      <c r="C345" s="14"/>
      <c r="D345" s="14"/>
      <c r="E345" s="14"/>
      <c r="F345" s="14"/>
      <c r="G345" s="14"/>
    </row>
    <row r="346" spans="3:7">
      <c r="C346" s="14"/>
      <c r="D346" s="14"/>
      <c r="E346" s="14"/>
      <c r="F346" s="14"/>
      <c r="G346" s="14"/>
    </row>
    <row r="347" spans="3:7">
      <c r="C347" s="14"/>
      <c r="D347" s="14"/>
      <c r="E347" s="14"/>
      <c r="F347" s="14"/>
      <c r="G347" s="14"/>
    </row>
    <row r="348" spans="3:7">
      <c r="C348" s="14"/>
      <c r="D348" s="14"/>
      <c r="E348" s="14"/>
      <c r="F348" s="14"/>
      <c r="G348" s="14"/>
    </row>
    <row r="349" spans="3:7">
      <c r="C349" s="14"/>
      <c r="D349" s="14"/>
      <c r="E349" s="14"/>
      <c r="F349" s="14"/>
      <c r="G349" s="14"/>
    </row>
    <row r="350" spans="3:7">
      <c r="C350" s="14"/>
      <c r="D350" s="14"/>
      <c r="E350" s="14"/>
      <c r="F350" s="14"/>
      <c r="G350" s="14"/>
    </row>
    <row r="351" spans="3:7">
      <c r="C351" s="14"/>
      <c r="D351" s="14"/>
      <c r="E351" s="14"/>
      <c r="F351" s="14"/>
      <c r="G351" s="14"/>
    </row>
    <row r="352" spans="3:7">
      <c r="C352" s="14"/>
      <c r="D352" s="14"/>
      <c r="E352" s="14"/>
      <c r="F352" s="14"/>
      <c r="G352" s="14"/>
    </row>
    <row r="353" spans="3:7">
      <c r="C353" s="14"/>
      <c r="D353" s="14"/>
      <c r="E353" s="14"/>
      <c r="F353" s="14"/>
      <c r="G353" s="14"/>
    </row>
    <row r="354" spans="3:7">
      <c r="C354" s="14"/>
      <c r="D354" s="14"/>
      <c r="E354" s="14"/>
      <c r="F354" s="14"/>
      <c r="G354" s="14"/>
    </row>
    <row r="355" spans="3:7">
      <c r="C355" s="14"/>
      <c r="D355" s="14"/>
      <c r="E355" s="14"/>
      <c r="F355" s="14"/>
      <c r="G355" s="14"/>
    </row>
    <row r="356" spans="3:7">
      <c r="C356" s="14"/>
      <c r="D356" s="14"/>
      <c r="E356" s="14"/>
      <c r="F356" s="14"/>
      <c r="G356" s="14"/>
    </row>
    <row r="357" spans="3:7">
      <c r="C357" s="14"/>
      <c r="D357" s="14"/>
      <c r="E357" s="14"/>
      <c r="F357" s="14"/>
      <c r="G357" s="14"/>
    </row>
    <row r="358" spans="3:7">
      <c r="C358" s="14"/>
      <c r="D358" s="14"/>
      <c r="E358" s="14"/>
      <c r="F358" s="14"/>
      <c r="G358" s="14"/>
    </row>
    <row r="359" spans="3:7">
      <c r="C359" s="14"/>
      <c r="D359" s="14"/>
      <c r="E359" s="14"/>
      <c r="F359" s="14"/>
      <c r="G359" s="14"/>
    </row>
    <row r="360" spans="3:7">
      <c r="C360" s="14"/>
      <c r="D360" s="14"/>
      <c r="E360" s="14"/>
      <c r="F360" s="14"/>
      <c r="G360" s="14"/>
    </row>
    <row r="361" spans="3:7">
      <c r="C361" s="14"/>
      <c r="D361" s="14"/>
      <c r="E361" s="14"/>
      <c r="F361" s="14"/>
      <c r="G361" s="14"/>
    </row>
    <row r="362" spans="3:7">
      <c r="C362" s="14"/>
      <c r="D362" s="14"/>
      <c r="E362" s="14"/>
      <c r="F362" s="14"/>
      <c r="G362" s="14"/>
    </row>
    <row r="363" spans="3:7">
      <c r="C363" s="14"/>
      <c r="D363" s="14"/>
      <c r="E363" s="14"/>
      <c r="F363" s="14"/>
      <c r="G363" s="14"/>
    </row>
    <row r="364" spans="3:7">
      <c r="C364" s="14"/>
      <c r="D364" s="14"/>
      <c r="E364" s="14"/>
      <c r="F364" s="14"/>
      <c r="G364" s="14"/>
    </row>
    <row r="365" spans="3:7">
      <c r="C365" s="14"/>
      <c r="D365" s="14"/>
      <c r="E365" s="14"/>
      <c r="F365" s="14"/>
      <c r="G365" s="14"/>
    </row>
    <row r="366" spans="3:7">
      <c r="C366" s="14"/>
      <c r="D366" s="14"/>
      <c r="E366" s="14"/>
      <c r="F366" s="14"/>
      <c r="G366" s="14"/>
    </row>
    <row r="367" spans="3:7">
      <c r="C367" s="14"/>
      <c r="D367" s="14"/>
      <c r="E367" s="14"/>
      <c r="F367" s="14"/>
      <c r="G367" s="14"/>
    </row>
    <row r="368" spans="3:7">
      <c r="C368" s="14"/>
      <c r="D368" s="14"/>
      <c r="E368" s="14"/>
      <c r="F368" s="14"/>
      <c r="G368" s="14"/>
    </row>
    <row r="369" spans="3:7">
      <c r="C369" s="14"/>
      <c r="D369" s="14"/>
      <c r="E369" s="14"/>
      <c r="F369" s="14"/>
      <c r="G369" s="14"/>
    </row>
    <row r="370" spans="3:7">
      <c r="C370" s="14"/>
      <c r="D370" s="14"/>
      <c r="E370" s="14"/>
      <c r="F370" s="14"/>
      <c r="G370" s="14"/>
    </row>
    <row r="371" spans="3:7">
      <c r="C371" s="14"/>
      <c r="D371" s="14"/>
      <c r="E371" s="14"/>
      <c r="F371" s="14"/>
      <c r="G371" s="14"/>
    </row>
    <row r="372" spans="3:7">
      <c r="C372" s="14"/>
      <c r="D372" s="14"/>
      <c r="E372" s="14"/>
      <c r="F372" s="14"/>
      <c r="G372" s="14"/>
    </row>
    <row r="373" spans="3:7">
      <c r="C373" s="14"/>
      <c r="D373" s="14"/>
      <c r="E373" s="14"/>
      <c r="F373" s="14"/>
      <c r="G373" s="14"/>
    </row>
    <row r="374" spans="3:7">
      <c r="C374" s="14"/>
      <c r="D374" s="14"/>
      <c r="E374" s="14"/>
      <c r="F374" s="14"/>
      <c r="G374" s="14"/>
    </row>
    <row r="375" spans="3:7">
      <c r="C375" s="14"/>
      <c r="D375" s="14"/>
      <c r="E375" s="14"/>
      <c r="F375" s="14"/>
      <c r="G375" s="14"/>
    </row>
    <row r="376" spans="3:7">
      <c r="C376" s="14"/>
      <c r="D376" s="14"/>
      <c r="E376" s="14"/>
      <c r="F376" s="14"/>
      <c r="G376" s="14"/>
    </row>
    <row r="377" spans="3:7">
      <c r="C377" s="14"/>
      <c r="D377" s="14"/>
      <c r="E377" s="14"/>
      <c r="F377" s="14"/>
      <c r="G377" s="14"/>
    </row>
    <row r="378" spans="3:7">
      <c r="C378" s="14"/>
      <c r="D378" s="14"/>
      <c r="E378" s="14"/>
      <c r="F378" s="14"/>
      <c r="G378" s="14"/>
    </row>
    <row r="379" spans="3:7">
      <c r="C379" s="14"/>
      <c r="D379" s="14"/>
      <c r="E379" s="14"/>
      <c r="F379" s="14"/>
      <c r="G379" s="14"/>
    </row>
    <row r="380" spans="3:7">
      <c r="C380" s="14"/>
      <c r="D380" s="14"/>
      <c r="E380" s="14"/>
      <c r="F380" s="14"/>
      <c r="G380" s="14"/>
    </row>
    <row r="381" spans="3:7">
      <c r="C381" s="14"/>
      <c r="D381" s="14"/>
      <c r="E381" s="14"/>
      <c r="F381" s="14"/>
      <c r="G381" s="14"/>
    </row>
    <row r="382" spans="3:7">
      <c r="C382" s="14"/>
      <c r="D382" s="14"/>
      <c r="E382" s="14"/>
      <c r="F382" s="14"/>
      <c r="G382" s="14"/>
    </row>
    <row r="383" spans="3:7">
      <c r="C383" s="14"/>
      <c r="D383" s="14"/>
      <c r="E383" s="14"/>
      <c r="F383" s="14"/>
      <c r="G383" s="14"/>
    </row>
    <row r="384" spans="3:7">
      <c r="C384" s="14"/>
      <c r="D384" s="14"/>
      <c r="E384" s="14"/>
      <c r="F384" s="14"/>
      <c r="G384" s="14"/>
    </row>
    <row r="385" spans="3:7">
      <c r="C385" s="14"/>
      <c r="D385" s="14"/>
      <c r="E385" s="14"/>
      <c r="F385" s="14"/>
      <c r="G385" s="14"/>
    </row>
    <row r="386" spans="3:7">
      <c r="C386" s="14"/>
      <c r="D386" s="14"/>
      <c r="E386" s="14"/>
      <c r="F386" s="14"/>
      <c r="G386" s="14"/>
    </row>
    <row r="387" spans="3:7">
      <c r="C387" s="14"/>
      <c r="D387" s="14"/>
      <c r="E387" s="14"/>
      <c r="F387" s="14"/>
      <c r="G387" s="14"/>
    </row>
    <row r="388" spans="3:7">
      <c r="C388" s="14"/>
      <c r="D388" s="14"/>
      <c r="E388" s="14"/>
      <c r="F388" s="14"/>
      <c r="G388" s="14"/>
    </row>
    <row r="389" spans="3:7">
      <c r="C389" s="14"/>
      <c r="D389" s="14"/>
      <c r="E389" s="14"/>
      <c r="F389" s="14"/>
      <c r="G389" s="14"/>
    </row>
    <row r="390" spans="3:7">
      <c r="C390" s="14"/>
      <c r="D390" s="14"/>
      <c r="E390" s="14"/>
      <c r="F390" s="14"/>
      <c r="G390" s="14"/>
    </row>
    <row r="391" spans="3:7">
      <c r="C391" s="14"/>
      <c r="D391" s="14"/>
      <c r="E391" s="14"/>
      <c r="F391" s="14"/>
      <c r="G391" s="14"/>
    </row>
    <row r="392" spans="3:7">
      <c r="C392" s="14"/>
      <c r="D392" s="14"/>
      <c r="E392" s="14"/>
      <c r="F392" s="14"/>
      <c r="G392" s="14"/>
    </row>
    <row r="393" spans="3:7">
      <c r="C393" s="14"/>
      <c r="D393" s="14"/>
      <c r="E393" s="14"/>
      <c r="F393" s="14"/>
      <c r="G393" s="14"/>
    </row>
    <row r="394" spans="3:7">
      <c r="C394" s="14"/>
      <c r="D394" s="14"/>
      <c r="E394" s="14"/>
      <c r="F394" s="14"/>
      <c r="G394" s="14"/>
    </row>
    <row r="395" spans="3:7">
      <c r="C395" s="14"/>
      <c r="D395" s="14"/>
      <c r="E395" s="14"/>
      <c r="F395" s="14"/>
      <c r="G395" s="14"/>
    </row>
    <row r="396" spans="3:7">
      <c r="C396" s="14"/>
      <c r="D396" s="14"/>
      <c r="E396" s="14"/>
      <c r="F396" s="14"/>
      <c r="G396" s="14"/>
    </row>
    <row r="397" spans="3:7">
      <c r="C397" s="14"/>
      <c r="D397" s="14"/>
      <c r="E397" s="14"/>
      <c r="F397" s="14"/>
      <c r="G397" s="14"/>
    </row>
    <row r="398" spans="3:7">
      <c r="C398" s="14"/>
      <c r="D398" s="14"/>
      <c r="E398" s="14"/>
      <c r="F398" s="14"/>
      <c r="G398" s="14"/>
    </row>
    <row r="399" spans="3:7">
      <c r="C399" s="14"/>
      <c r="D399" s="14"/>
      <c r="E399" s="14"/>
      <c r="F399" s="14"/>
      <c r="G399" s="14"/>
    </row>
    <row r="400" spans="3:7">
      <c r="C400" s="14"/>
      <c r="D400" s="14"/>
      <c r="E400" s="14"/>
      <c r="F400" s="14"/>
      <c r="G400" s="14"/>
    </row>
    <row r="401" spans="3:7">
      <c r="C401" s="14"/>
      <c r="D401" s="14"/>
      <c r="E401" s="14"/>
      <c r="F401" s="14"/>
      <c r="G401" s="14"/>
    </row>
    <row r="402" spans="3:7">
      <c r="C402" s="14"/>
      <c r="D402" s="14"/>
      <c r="E402" s="14"/>
      <c r="F402" s="14"/>
      <c r="G402" s="14"/>
    </row>
    <row r="403" spans="3:7">
      <c r="C403" s="14"/>
      <c r="D403" s="14"/>
      <c r="E403" s="14"/>
      <c r="F403" s="14"/>
      <c r="G403" s="14"/>
    </row>
    <row r="404" spans="3:7">
      <c r="C404" s="14"/>
      <c r="D404" s="14"/>
      <c r="E404" s="14"/>
      <c r="F404" s="14"/>
      <c r="G404" s="14"/>
    </row>
    <row r="405" spans="3:7">
      <c r="C405" s="14"/>
      <c r="D405" s="14"/>
      <c r="E405" s="14"/>
      <c r="F405" s="14"/>
      <c r="G405" s="14"/>
    </row>
    <row r="406" spans="3:7">
      <c r="C406" s="14"/>
      <c r="D406" s="14"/>
      <c r="E406" s="14"/>
      <c r="F406" s="14"/>
      <c r="G406" s="14"/>
    </row>
    <row r="407" spans="3:7">
      <c r="C407" s="14"/>
      <c r="D407" s="14"/>
      <c r="E407" s="14"/>
      <c r="F407" s="14"/>
      <c r="G407" s="14"/>
    </row>
    <row r="408" spans="3:7">
      <c r="C408" s="14"/>
      <c r="D408" s="14"/>
      <c r="E408" s="14"/>
      <c r="F408" s="14"/>
      <c r="G408" s="14"/>
    </row>
    <row r="409" spans="3:7">
      <c r="C409" s="14"/>
      <c r="D409" s="14"/>
      <c r="E409" s="14"/>
      <c r="F409" s="14"/>
      <c r="G409" s="14"/>
    </row>
    <row r="410" spans="3:7">
      <c r="C410" s="14"/>
      <c r="D410" s="14"/>
      <c r="E410" s="14"/>
      <c r="F410" s="14"/>
      <c r="G410" s="14"/>
    </row>
    <row r="411" spans="3:7">
      <c r="C411" s="14"/>
      <c r="D411" s="14"/>
      <c r="E411" s="14"/>
      <c r="F411" s="14"/>
      <c r="G411" s="14"/>
    </row>
    <row r="412" spans="3:7">
      <c r="C412" s="14"/>
      <c r="D412" s="14"/>
      <c r="E412" s="14"/>
      <c r="F412" s="14"/>
      <c r="G412" s="14"/>
    </row>
    <row r="413" spans="3:7">
      <c r="C413" s="14"/>
      <c r="D413" s="14"/>
      <c r="E413" s="14"/>
      <c r="F413" s="14"/>
      <c r="G413" s="14"/>
    </row>
    <row r="414" spans="3:7">
      <c r="C414" s="14"/>
      <c r="D414" s="14"/>
      <c r="E414" s="14"/>
      <c r="F414" s="14"/>
      <c r="G414" s="14"/>
    </row>
    <row r="415" spans="3:7">
      <c r="C415" s="14"/>
      <c r="D415" s="14"/>
      <c r="E415" s="14"/>
      <c r="F415" s="14"/>
      <c r="G415" s="14"/>
    </row>
    <row r="416" spans="3:7">
      <c r="C416" s="14"/>
      <c r="D416" s="14"/>
      <c r="E416" s="14"/>
      <c r="F416" s="14"/>
      <c r="G416" s="14"/>
    </row>
    <row r="417" spans="3:7">
      <c r="C417" s="14"/>
      <c r="D417" s="14"/>
      <c r="E417" s="14"/>
      <c r="F417" s="14"/>
      <c r="G417" s="14"/>
    </row>
    <row r="418" spans="3:7">
      <c r="C418" s="14"/>
      <c r="D418" s="14"/>
      <c r="E418" s="14"/>
      <c r="F418" s="14"/>
      <c r="G418" s="14"/>
    </row>
    <row r="419" spans="3:7">
      <c r="C419" s="14"/>
      <c r="D419" s="14"/>
      <c r="E419" s="14"/>
      <c r="F419" s="14"/>
      <c r="G419" s="14"/>
    </row>
    <row r="420" spans="3:7">
      <c r="C420" s="14"/>
      <c r="D420" s="14"/>
      <c r="E420" s="14"/>
      <c r="F420" s="14"/>
      <c r="G420" s="14"/>
    </row>
    <row r="421" spans="3:7">
      <c r="C421" s="14"/>
      <c r="D421" s="14"/>
      <c r="E421" s="14"/>
      <c r="F421" s="14"/>
      <c r="G421" s="14"/>
    </row>
    <row r="422" spans="3:7">
      <c r="C422" s="14"/>
      <c r="D422" s="14"/>
      <c r="E422" s="14"/>
      <c r="F422" s="14"/>
      <c r="G422" s="14"/>
    </row>
    <row r="423" spans="3:7">
      <c r="C423" s="14"/>
      <c r="D423" s="14"/>
      <c r="E423" s="14"/>
      <c r="F423" s="14"/>
      <c r="G423" s="14"/>
    </row>
    <row r="424" spans="3:7">
      <c r="C424" s="14"/>
      <c r="D424" s="14"/>
      <c r="E424" s="14"/>
      <c r="F424" s="14"/>
      <c r="G424" s="14"/>
    </row>
    <row r="425" spans="3:7">
      <c r="C425" s="14"/>
      <c r="D425" s="14"/>
      <c r="E425" s="14"/>
      <c r="F425" s="14"/>
      <c r="G425" s="14"/>
    </row>
    <row r="426" spans="3:7">
      <c r="C426" s="14"/>
      <c r="D426" s="14"/>
      <c r="E426" s="14"/>
      <c r="F426" s="14"/>
      <c r="G426" s="14"/>
    </row>
    <row r="427" spans="3:7">
      <c r="C427" s="14"/>
      <c r="D427" s="14"/>
      <c r="E427" s="14"/>
      <c r="F427" s="14"/>
      <c r="G427" s="14"/>
    </row>
    <row r="428" spans="3:7">
      <c r="C428" s="14"/>
      <c r="D428" s="14"/>
      <c r="E428" s="14"/>
      <c r="F428" s="14"/>
      <c r="G428" s="14"/>
    </row>
    <row r="429" spans="3:7">
      <c r="C429" s="14"/>
      <c r="D429" s="14"/>
      <c r="E429" s="14"/>
      <c r="F429" s="14"/>
      <c r="G429" s="14"/>
    </row>
    <row r="430" spans="3:7">
      <c r="C430" s="14"/>
      <c r="D430" s="14"/>
      <c r="E430" s="14"/>
      <c r="F430" s="14"/>
      <c r="G430" s="14"/>
    </row>
    <row r="431" spans="3:7">
      <c r="C431" s="14"/>
      <c r="D431" s="14"/>
      <c r="E431" s="14"/>
      <c r="F431" s="14"/>
      <c r="G431" s="14"/>
    </row>
    <row r="432" spans="3:7">
      <c r="C432" s="14"/>
      <c r="D432" s="14"/>
      <c r="E432" s="14"/>
      <c r="F432" s="14"/>
      <c r="G432" s="14"/>
    </row>
    <row r="433" spans="3:7">
      <c r="C433" s="14"/>
      <c r="D433" s="14"/>
      <c r="E433" s="14"/>
      <c r="F433" s="14"/>
      <c r="G433" s="14"/>
    </row>
    <row r="434" spans="3:7">
      <c r="C434" s="14"/>
      <c r="D434" s="14"/>
      <c r="E434" s="14"/>
      <c r="F434" s="14"/>
      <c r="G434" s="14"/>
    </row>
    <row r="435" spans="3:7">
      <c r="C435" s="14"/>
      <c r="D435" s="14"/>
      <c r="E435" s="14"/>
      <c r="F435" s="14"/>
      <c r="G435" s="14"/>
    </row>
    <row r="436" spans="3:7">
      <c r="C436" s="14"/>
      <c r="D436" s="14"/>
      <c r="E436" s="14"/>
      <c r="F436" s="14"/>
      <c r="G436" s="14"/>
    </row>
    <row r="437" spans="3:7">
      <c r="C437" s="14"/>
      <c r="D437" s="14"/>
      <c r="E437" s="14"/>
      <c r="F437" s="14"/>
      <c r="G437" s="14"/>
    </row>
    <row r="438" spans="3:7">
      <c r="C438" s="14"/>
      <c r="D438" s="14"/>
      <c r="E438" s="14"/>
      <c r="F438" s="14"/>
      <c r="G438" s="14"/>
    </row>
    <row r="439" spans="3:7">
      <c r="C439" s="14"/>
      <c r="D439" s="14"/>
      <c r="E439" s="14"/>
      <c r="F439" s="14"/>
      <c r="G439" s="14"/>
    </row>
    <row r="440" spans="3:7">
      <c r="C440" s="14"/>
      <c r="D440" s="14"/>
      <c r="E440" s="14"/>
      <c r="F440" s="14"/>
      <c r="G440" s="14"/>
    </row>
    <row r="441" spans="3:7">
      <c r="C441" s="14"/>
      <c r="D441" s="14"/>
      <c r="E441" s="14"/>
      <c r="F441" s="14"/>
      <c r="G441" s="14"/>
    </row>
    <row r="442" spans="3:7">
      <c r="C442" s="14"/>
      <c r="D442" s="14"/>
      <c r="E442" s="14"/>
      <c r="F442" s="14"/>
      <c r="G442" s="14"/>
    </row>
    <row r="443" spans="3:7">
      <c r="C443" s="14"/>
      <c r="D443" s="14"/>
      <c r="E443" s="14"/>
      <c r="F443" s="14"/>
      <c r="G443" s="14"/>
    </row>
    <row r="444" spans="3:7">
      <c r="C444" s="14"/>
      <c r="D444" s="14"/>
      <c r="E444" s="14"/>
      <c r="F444" s="14"/>
      <c r="G444" s="14"/>
    </row>
    <row r="445" spans="3:7">
      <c r="C445" s="14"/>
      <c r="D445" s="14"/>
      <c r="E445" s="14"/>
      <c r="F445" s="14"/>
      <c r="G445" s="14"/>
    </row>
    <row r="446" spans="3:7">
      <c r="C446" s="14"/>
      <c r="D446" s="14"/>
      <c r="E446" s="14"/>
      <c r="F446" s="14"/>
      <c r="G446" s="14"/>
    </row>
    <row r="447" spans="3:7">
      <c r="C447" s="14"/>
      <c r="D447" s="14"/>
      <c r="E447" s="14"/>
      <c r="F447" s="14"/>
      <c r="G447" s="14"/>
    </row>
    <row r="448" spans="3:7">
      <c r="C448" s="14"/>
      <c r="D448" s="14"/>
      <c r="E448" s="14"/>
      <c r="F448" s="14"/>
      <c r="G448" s="14"/>
    </row>
    <row r="449" spans="3:7">
      <c r="C449" s="14"/>
      <c r="D449" s="14"/>
      <c r="E449" s="14"/>
      <c r="F449" s="14"/>
      <c r="G449" s="14"/>
    </row>
    <row r="450" spans="3:7">
      <c r="C450" s="14"/>
      <c r="D450" s="14"/>
      <c r="E450" s="14"/>
      <c r="F450" s="14"/>
      <c r="G450" s="14"/>
    </row>
    <row r="451" spans="3:7">
      <c r="C451" s="14"/>
      <c r="D451" s="14"/>
      <c r="E451" s="14"/>
      <c r="F451" s="14"/>
      <c r="G451" s="14"/>
    </row>
    <row r="452" spans="3:7">
      <c r="C452" s="14"/>
      <c r="D452" s="14"/>
      <c r="E452" s="14"/>
      <c r="F452" s="14"/>
      <c r="G452" s="14"/>
    </row>
    <row r="453" spans="3:7">
      <c r="C453" s="14"/>
      <c r="D453" s="14"/>
      <c r="E453" s="14"/>
      <c r="F453" s="14"/>
      <c r="G453" s="14"/>
    </row>
    <row r="454" spans="3:7">
      <c r="C454" s="14"/>
      <c r="D454" s="14"/>
      <c r="E454" s="14"/>
      <c r="F454" s="14"/>
      <c r="G454" s="14"/>
    </row>
    <row r="455" spans="3:7">
      <c r="C455" s="14"/>
      <c r="D455" s="14"/>
      <c r="E455" s="14"/>
      <c r="F455" s="14"/>
      <c r="G455" s="14"/>
    </row>
    <row r="456" spans="3:7">
      <c r="C456" s="14"/>
      <c r="D456" s="14"/>
      <c r="E456" s="14"/>
      <c r="F456" s="14"/>
      <c r="G456" s="14"/>
    </row>
    <row r="457" spans="3:7">
      <c r="C457" s="14"/>
      <c r="D457" s="14"/>
      <c r="E457" s="14"/>
      <c r="F457" s="14"/>
      <c r="G457" s="14"/>
    </row>
    <row r="458" spans="3:7">
      <c r="C458" s="14"/>
      <c r="D458" s="14"/>
      <c r="E458" s="14"/>
      <c r="F458" s="14"/>
      <c r="G458" s="14"/>
    </row>
    <row r="459" spans="3:7">
      <c r="C459" s="14"/>
      <c r="D459" s="14"/>
      <c r="E459" s="14"/>
      <c r="F459" s="14"/>
      <c r="G459" s="14"/>
    </row>
    <row r="460" spans="3:7">
      <c r="C460" s="14"/>
      <c r="D460" s="14"/>
      <c r="E460" s="14"/>
      <c r="F460" s="14"/>
      <c r="G460" s="14"/>
    </row>
    <row r="461" spans="3:7">
      <c r="C461" s="14"/>
      <c r="D461" s="14"/>
      <c r="E461" s="14"/>
      <c r="F461" s="14"/>
      <c r="G461" s="14"/>
    </row>
    <row r="462" spans="3:7">
      <c r="C462" s="14"/>
      <c r="D462" s="14"/>
      <c r="E462" s="14"/>
      <c r="F462" s="14"/>
      <c r="G462" s="14"/>
    </row>
    <row r="463" spans="3:7">
      <c r="C463" s="14"/>
      <c r="D463" s="14"/>
      <c r="E463" s="14"/>
      <c r="F463" s="14"/>
      <c r="G463" s="14"/>
    </row>
    <row r="464" spans="3:7">
      <c r="C464" s="14"/>
      <c r="D464" s="14"/>
      <c r="E464" s="14"/>
      <c r="F464" s="14"/>
      <c r="G464" s="14"/>
    </row>
    <row r="465" spans="3:7">
      <c r="C465" s="14"/>
      <c r="D465" s="14"/>
      <c r="E465" s="14"/>
      <c r="F465" s="14"/>
      <c r="G465" s="14"/>
    </row>
    <row r="466" spans="3:7">
      <c r="C466" s="14"/>
      <c r="D466" s="14"/>
      <c r="E466" s="14"/>
      <c r="F466" s="14"/>
      <c r="G466" s="14"/>
    </row>
    <row r="467" spans="3:7">
      <c r="C467" s="14"/>
      <c r="D467" s="14"/>
      <c r="E467" s="14"/>
      <c r="F467" s="14"/>
      <c r="G467" s="14"/>
    </row>
    <row r="468" spans="3:7">
      <c r="C468" s="14"/>
      <c r="D468" s="14"/>
      <c r="E468" s="14"/>
      <c r="F468" s="14"/>
      <c r="G468" s="14"/>
    </row>
    <row r="469" spans="3:7">
      <c r="C469" s="14"/>
      <c r="D469" s="14"/>
      <c r="E469" s="14"/>
      <c r="F469" s="14"/>
      <c r="G469" s="14"/>
    </row>
    <row r="470" spans="3:7">
      <c r="C470" s="14"/>
      <c r="D470" s="14"/>
      <c r="E470" s="14"/>
      <c r="F470" s="14"/>
      <c r="G470" s="14"/>
    </row>
    <row r="471" spans="3:7">
      <c r="C471" s="14"/>
      <c r="D471" s="14"/>
      <c r="E471" s="14"/>
      <c r="F471" s="14"/>
      <c r="G471" s="14"/>
    </row>
    <row r="472" spans="3:7">
      <c r="C472" s="14"/>
      <c r="D472" s="14"/>
      <c r="E472" s="14"/>
      <c r="F472" s="14"/>
      <c r="G472" s="14"/>
    </row>
    <row r="473" spans="3:7">
      <c r="C473" s="14"/>
      <c r="D473" s="14"/>
      <c r="E473" s="14"/>
      <c r="F473" s="14"/>
      <c r="G473" s="14"/>
    </row>
    <row r="474" spans="3:7">
      <c r="C474" s="14"/>
      <c r="D474" s="14"/>
      <c r="E474" s="14"/>
      <c r="F474" s="14"/>
      <c r="G474" s="14"/>
    </row>
    <row r="475" spans="3:7">
      <c r="C475" s="14"/>
      <c r="D475" s="14"/>
      <c r="E475" s="14"/>
      <c r="F475" s="14"/>
      <c r="G475" s="14"/>
    </row>
    <row r="476" spans="3:7">
      <c r="C476" s="14"/>
      <c r="D476" s="14"/>
      <c r="E476" s="14"/>
      <c r="F476" s="14"/>
      <c r="G476" s="14"/>
    </row>
    <row r="477" spans="3:7">
      <c r="C477" s="14"/>
      <c r="D477" s="14"/>
      <c r="E477" s="14"/>
      <c r="F477" s="14"/>
      <c r="G477" s="14"/>
    </row>
    <row r="478" spans="3:7">
      <c r="C478" s="14"/>
      <c r="D478" s="14"/>
      <c r="E478" s="14"/>
      <c r="F478" s="14"/>
      <c r="G478" s="14"/>
    </row>
    <row r="479" spans="3:7">
      <c r="C479" s="14"/>
      <c r="D479" s="14"/>
      <c r="E479" s="14"/>
      <c r="F479" s="14"/>
      <c r="G479" s="14"/>
    </row>
    <row r="480" spans="3:7">
      <c r="C480" s="14"/>
      <c r="D480" s="14"/>
      <c r="E480" s="14"/>
      <c r="F480" s="14"/>
      <c r="G480" s="14"/>
    </row>
    <row r="481" spans="3:7">
      <c r="C481" s="14"/>
      <c r="D481" s="14"/>
      <c r="E481" s="14"/>
      <c r="F481" s="14"/>
      <c r="G481" s="14"/>
    </row>
    <row r="482" spans="3:7">
      <c r="C482" s="14"/>
      <c r="D482" s="14"/>
      <c r="E482" s="14"/>
      <c r="F482" s="14"/>
      <c r="G482" s="14"/>
    </row>
    <row r="483" spans="3:7">
      <c r="C483" s="14"/>
      <c r="D483" s="14"/>
      <c r="E483" s="14"/>
      <c r="F483" s="14"/>
      <c r="G483" s="14"/>
    </row>
    <row r="484" spans="3:7">
      <c r="C484" s="14"/>
      <c r="D484" s="14"/>
      <c r="E484" s="14"/>
      <c r="F484" s="14"/>
      <c r="G484" s="14"/>
    </row>
    <row r="485" spans="3:7">
      <c r="C485" s="14"/>
      <c r="D485" s="14"/>
      <c r="E485" s="14"/>
      <c r="F485" s="14"/>
      <c r="G485" s="14"/>
    </row>
    <row r="486" spans="3:7">
      <c r="C486" s="14"/>
      <c r="D486" s="14"/>
      <c r="E486" s="14"/>
      <c r="F486" s="14"/>
      <c r="G486" s="14"/>
    </row>
    <row r="487" spans="3:7">
      <c r="C487" s="14"/>
      <c r="D487" s="14"/>
      <c r="E487" s="14"/>
      <c r="F487" s="14"/>
      <c r="G487" s="14"/>
    </row>
    <row r="488" spans="3:7">
      <c r="C488" s="14"/>
      <c r="D488" s="14"/>
      <c r="E488" s="14"/>
      <c r="F488" s="14"/>
      <c r="G488" s="14"/>
    </row>
    <row r="489" spans="3:7">
      <c r="C489" s="14"/>
      <c r="D489" s="14"/>
      <c r="E489" s="14"/>
      <c r="F489" s="14"/>
      <c r="G489" s="14"/>
    </row>
    <row r="490" spans="3:7">
      <c r="C490" s="14"/>
      <c r="D490" s="14"/>
      <c r="E490" s="14"/>
      <c r="F490" s="14"/>
      <c r="G490" s="14"/>
    </row>
    <row r="491" spans="3:7">
      <c r="C491" s="14"/>
      <c r="D491" s="14"/>
      <c r="E491" s="14"/>
      <c r="F491" s="14"/>
      <c r="G491" s="14"/>
    </row>
    <row r="492" spans="3:7">
      <c r="C492" s="14"/>
      <c r="D492" s="14"/>
      <c r="E492" s="14"/>
      <c r="F492" s="14"/>
      <c r="G492" s="14"/>
    </row>
    <row r="493" spans="3:7">
      <c r="C493" s="14"/>
      <c r="D493" s="14"/>
      <c r="E493" s="14"/>
      <c r="F493" s="14"/>
      <c r="G493" s="14"/>
    </row>
    <row r="494" spans="3:7">
      <c r="C494" s="14"/>
      <c r="D494" s="14"/>
      <c r="E494" s="14"/>
      <c r="F494" s="14"/>
      <c r="G494" s="14"/>
    </row>
    <row r="495" spans="3:7">
      <c r="C495" s="14"/>
      <c r="D495" s="14"/>
      <c r="E495" s="14"/>
      <c r="F495" s="14"/>
      <c r="G495" s="14"/>
    </row>
    <row r="496" spans="3:7">
      <c r="C496" s="14"/>
      <c r="D496" s="14"/>
      <c r="E496" s="14"/>
      <c r="F496" s="14"/>
      <c r="G496" s="14"/>
    </row>
    <row r="497" spans="3:7">
      <c r="C497" s="14"/>
      <c r="D497" s="14"/>
      <c r="E497" s="14"/>
      <c r="F497" s="14"/>
      <c r="G497" s="14"/>
    </row>
    <row r="498" spans="3:7">
      <c r="C498" s="14"/>
      <c r="D498" s="14"/>
      <c r="E498" s="14"/>
      <c r="F498" s="14"/>
      <c r="G498" s="14"/>
    </row>
    <row r="499" spans="3:7">
      <c r="C499" s="14"/>
      <c r="D499" s="14"/>
      <c r="E499" s="14"/>
      <c r="F499" s="14"/>
      <c r="G499" s="14"/>
    </row>
    <row r="500" spans="3:7">
      <c r="C500" s="14"/>
      <c r="D500" s="14"/>
      <c r="E500" s="14"/>
      <c r="F500" s="14"/>
      <c r="G500" s="14"/>
    </row>
    <row r="501" spans="3:7">
      <c r="C501" s="14"/>
      <c r="D501" s="14"/>
      <c r="E501" s="14"/>
      <c r="F501" s="14"/>
      <c r="G501" s="14"/>
    </row>
    <row r="502" spans="3:7">
      <c r="C502" s="14"/>
      <c r="D502" s="14"/>
      <c r="E502" s="14"/>
      <c r="F502" s="14"/>
      <c r="G502" s="14"/>
    </row>
    <row r="503" spans="3:7">
      <c r="C503" s="14"/>
      <c r="D503" s="14"/>
      <c r="E503" s="14"/>
      <c r="F503" s="14"/>
      <c r="G503" s="14"/>
    </row>
    <row r="504" spans="3:7">
      <c r="C504" s="14"/>
      <c r="D504" s="14"/>
      <c r="E504" s="14"/>
      <c r="F504" s="14"/>
      <c r="G504" s="14"/>
    </row>
    <row r="505" spans="3:7">
      <c r="C505" s="14"/>
      <c r="D505" s="14"/>
      <c r="E505" s="14"/>
      <c r="F505" s="14"/>
      <c r="G505" s="14"/>
    </row>
    <row r="506" spans="3:7">
      <c r="C506" s="14"/>
      <c r="D506" s="14"/>
      <c r="E506" s="14"/>
      <c r="F506" s="14"/>
      <c r="G506" s="14"/>
    </row>
    <row r="507" spans="3:7">
      <c r="C507" s="14"/>
      <c r="D507" s="14"/>
      <c r="E507" s="14"/>
      <c r="F507" s="14"/>
      <c r="G507" s="14"/>
    </row>
    <row r="508" spans="3:7">
      <c r="C508" s="14"/>
      <c r="D508" s="14"/>
      <c r="E508" s="14"/>
      <c r="F508" s="14"/>
      <c r="G508" s="14"/>
    </row>
    <row r="509" spans="3:7">
      <c r="C509" s="14"/>
      <c r="D509" s="14"/>
      <c r="E509" s="14"/>
      <c r="F509" s="14"/>
      <c r="G509" s="14"/>
    </row>
    <row r="510" spans="3:7">
      <c r="C510" s="14"/>
      <c r="D510" s="14"/>
      <c r="E510" s="14"/>
      <c r="F510" s="14"/>
      <c r="G510" s="14"/>
    </row>
    <row r="511" spans="3:7">
      <c r="C511" s="14"/>
      <c r="D511" s="14"/>
      <c r="E511" s="14"/>
      <c r="F511" s="14"/>
      <c r="G511" s="14"/>
    </row>
    <row r="512" spans="3:7">
      <c r="C512" s="14"/>
      <c r="D512" s="14"/>
      <c r="E512" s="14"/>
      <c r="F512" s="14"/>
      <c r="G512" s="14"/>
    </row>
    <row r="513" spans="3:7">
      <c r="C513" s="14"/>
      <c r="D513" s="14"/>
      <c r="E513" s="14"/>
      <c r="F513" s="14"/>
      <c r="G513" s="14"/>
    </row>
    <row r="514" spans="3:7">
      <c r="C514" s="14"/>
      <c r="D514" s="14"/>
      <c r="E514" s="14"/>
      <c r="F514" s="14"/>
      <c r="G514" s="14"/>
    </row>
    <row r="515" spans="3:7">
      <c r="C515" s="14"/>
      <c r="D515" s="14"/>
      <c r="E515" s="14"/>
      <c r="F515" s="14"/>
      <c r="G515" s="14"/>
    </row>
    <row r="516" spans="3:7">
      <c r="C516" s="14"/>
      <c r="D516" s="14"/>
      <c r="E516" s="14"/>
      <c r="F516" s="14"/>
      <c r="G516" s="14"/>
    </row>
    <row r="517" spans="3:7">
      <c r="C517" s="14"/>
      <c r="D517" s="14"/>
      <c r="E517" s="14"/>
      <c r="F517" s="14"/>
      <c r="G517" s="14"/>
    </row>
    <row r="518" spans="3:7">
      <c r="C518" s="14"/>
      <c r="D518" s="14"/>
      <c r="E518" s="14"/>
      <c r="F518" s="14"/>
      <c r="G518" s="14"/>
    </row>
    <row r="519" spans="3:7">
      <c r="C519" s="14"/>
      <c r="D519" s="14"/>
      <c r="E519" s="14"/>
      <c r="F519" s="14"/>
      <c r="G519" s="14"/>
    </row>
    <row r="520" spans="3:7">
      <c r="C520" s="14"/>
      <c r="D520" s="14"/>
      <c r="E520" s="14"/>
      <c r="F520" s="14"/>
      <c r="G520" s="14"/>
    </row>
    <row r="521" spans="3:7">
      <c r="C521" s="14"/>
      <c r="D521" s="14"/>
      <c r="E521" s="14"/>
      <c r="F521" s="14"/>
      <c r="G521" s="14"/>
    </row>
    <row r="522" spans="3:7">
      <c r="C522" s="14"/>
      <c r="D522" s="14"/>
      <c r="E522" s="14"/>
      <c r="F522" s="14"/>
      <c r="G522" s="14"/>
    </row>
    <row r="523" spans="3:7">
      <c r="C523" s="14"/>
      <c r="D523" s="14"/>
      <c r="E523" s="14"/>
      <c r="F523" s="14"/>
      <c r="G523" s="14"/>
    </row>
    <row r="524" spans="3:7">
      <c r="C524" s="14"/>
      <c r="D524" s="14"/>
      <c r="E524" s="14"/>
      <c r="F524" s="14"/>
      <c r="G524" s="14"/>
    </row>
    <row r="525" spans="3:7">
      <c r="C525" s="14"/>
      <c r="D525" s="14"/>
      <c r="E525" s="14"/>
      <c r="F525" s="14"/>
      <c r="G525" s="14"/>
    </row>
    <row r="526" spans="3:7">
      <c r="C526" s="14"/>
      <c r="D526" s="14"/>
      <c r="E526" s="14"/>
      <c r="F526" s="14"/>
      <c r="G526" s="14"/>
    </row>
    <row r="527" spans="3:7">
      <c r="C527" s="14"/>
      <c r="D527" s="14"/>
      <c r="E527" s="14"/>
      <c r="F527" s="14"/>
      <c r="G527" s="14"/>
    </row>
    <row r="528" spans="3:7">
      <c r="C528" s="14"/>
      <c r="D528" s="14"/>
      <c r="E528" s="14"/>
      <c r="F528" s="14"/>
      <c r="G528" s="14"/>
    </row>
    <row r="529" spans="3:7">
      <c r="C529" s="14"/>
      <c r="D529" s="14"/>
      <c r="E529" s="14"/>
      <c r="F529" s="14"/>
      <c r="G529" s="14"/>
    </row>
    <row r="530" spans="3:7">
      <c r="C530" s="14"/>
      <c r="D530" s="14"/>
      <c r="E530" s="14"/>
      <c r="F530" s="14"/>
      <c r="G530" s="14"/>
    </row>
    <row r="531" spans="3:7">
      <c r="C531" s="14"/>
      <c r="D531" s="14"/>
      <c r="E531" s="14"/>
      <c r="F531" s="14"/>
      <c r="G531" s="14"/>
    </row>
    <row r="532" spans="3:7">
      <c r="C532" s="14"/>
      <c r="D532" s="14"/>
      <c r="E532" s="14"/>
      <c r="F532" s="14"/>
      <c r="G532" s="14"/>
    </row>
    <row r="533" spans="3:7">
      <c r="C533" s="14"/>
      <c r="D533" s="14"/>
      <c r="E533" s="14"/>
      <c r="F533" s="14"/>
      <c r="G533" s="14"/>
    </row>
    <row r="534" spans="3:7">
      <c r="C534" s="14"/>
      <c r="D534" s="14"/>
      <c r="E534" s="14"/>
      <c r="F534" s="14"/>
      <c r="G534" s="14"/>
    </row>
    <row r="535" spans="3:7">
      <c r="C535" s="14"/>
      <c r="D535" s="14"/>
      <c r="E535" s="14"/>
      <c r="F535" s="14"/>
      <c r="G535" s="14"/>
    </row>
    <row r="536" spans="3:7">
      <c r="C536" s="14"/>
      <c r="D536" s="14"/>
      <c r="E536" s="14"/>
      <c r="F536" s="14"/>
      <c r="G536" s="14"/>
    </row>
    <row r="537" spans="3:7">
      <c r="C537" s="14"/>
      <c r="D537" s="14"/>
      <c r="E537" s="14"/>
      <c r="F537" s="14"/>
      <c r="G537" s="14"/>
    </row>
    <row r="538" spans="3:7">
      <c r="C538" s="14"/>
      <c r="D538" s="14"/>
      <c r="E538" s="14"/>
      <c r="F538" s="14"/>
      <c r="G538" s="14"/>
    </row>
    <row r="539" spans="3:7">
      <c r="C539" s="14"/>
      <c r="D539" s="14"/>
      <c r="E539" s="14"/>
      <c r="F539" s="14"/>
      <c r="G539" s="14"/>
    </row>
    <row r="540" spans="3:7">
      <c r="C540" s="14"/>
      <c r="D540" s="14"/>
      <c r="E540" s="14"/>
      <c r="F540" s="14"/>
      <c r="G540" s="14"/>
    </row>
    <row r="541" spans="3:7">
      <c r="C541" s="14"/>
      <c r="D541" s="14"/>
      <c r="E541" s="14"/>
      <c r="F541" s="14"/>
      <c r="G541" s="14"/>
    </row>
    <row r="542" spans="3:7">
      <c r="C542" s="14"/>
      <c r="D542" s="14"/>
      <c r="E542" s="14"/>
      <c r="F542" s="14"/>
      <c r="G542" s="14"/>
    </row>
    <row r="543" spans="3:7">
      <c r="C543" s="14"/>
      <c r="D543" s="14"/>
      <c r="E543" s="14"/>
      <c r="F543" s="14"/>
      <c r="G543" s="14"/>
    </row>
    <row r="544" spans="3:7">
      <c r="C544" s="14"/>
      <c r="D544" s="14"/>
      <c r="E544" s="14"/>
      <c r="F544" s="14"/>
      <c r="G544" s="14"/>
    </row>
    <row r="545" spans="3:7">
      <c r="C545" s="14"/>
      <c r="D545" s="14"/>
      <c r="E545" s="14"/>
      <c r="F545" s="14"/>
      <c r="G545" s="14"/>
    </row>
    <row r="546" spans="3:7">
      <c r="C546" s="14"/>
      <c r="D546" s="14"/>
      <c r="E546" s="14"/>
      <c r="F546" s="14"/>
      <c r="G546" s="14"/>
    </row>
    <row r="547" spans="3:7">
      <c r="C547" s="14"/>
      <c r="D547" s="14"/>
      <c r="E547" s="14"/>
      <c r="F547" s="14"/>
      <c r="G547" s="14"/>
    </row>
    <row r="548" spans="3:7">
      <c r="C548" s="14"/>
      <c r="D548" s="14"/>
      <c r="E548" s="14"/>
      <c r="F548" s="14"/>
      <c r="G548" s="14"/>
    </row>
    <row r="549" spans="3:7">
      <c r="C549" s="14"/>
      <c r="D549" s="14"/>
      <c r="E549" s="14"/>
      <c r="F549" s="14"/>
      <c r="G549" s="14"/>
    </row>
    <row r="550" spans="3:7">
      <c r="C550" s="14"/>
      <c r="D550" s="14"/>
      <c r="E550" s="14"/>
      <c r="F550" s="14"/>
      <c r="G550" s="14"/>
    </row>
    <row r="551" spans="3:7">
      <c r="C551" s="14"/>
      <c r="D551" s="14"/>
      <c r="E551" s="14"/>
      <c r="F551" s="14"/>
      <c r="G551" s="14"/>
    </row>
    <row r="552" spans="3:7">
      <c r="C552" s="14"/>
      <c r="D552" s="14"/>
      <c r="E552" s="14"/>
      <c r="F552" s="14"/>
      <c r="G552" s="14"/>
    </row>
    <row r="553" spans="3:7">
      <c r="C553" s="14"/>
      <c r="D553" s="14"/>
      <c r="E553" s="14"/>
      <c r="F553" s="14"/>
      <c r="G553" s="14"/>
    </row>
    <row r="554" spans="3:7">
      <c r="C554" s="14"/>
      <c r="D554" s="14"/>
      <c r="E554" s="14"/>
      <c r="F554" s="14"/>
      <c r="G554" s="14"/>
    </row>
    <row r="555" spans="3:7">
      <c r="C555" s="14"/>
      <c r="D555" s="14"/>
      <c r="E555" s="14"/>
      <c r="F555" s="14"/>
      <c r="G555" s="14"/>
    </row>
    <row r="556" spans="3:7">
      <c r="C556" s="14"/>
      <c r="D556" s="14"/>
      <c r="E556" s="14"/>
      <c r="F556" s="14"/>
      <c r="G556" s="14"/>
    </row>
    <row r="557" spans="3:7">
      <c r="C557" s="14"/>
      <c r="D557" s="14"/>
      <c r="E557" s="14"/>
      <c r="F557" s="14"/>
      <c r="G557" s="14"/>
    </row>
    <row r="558" spans="3:7">
      <c r="C558" s="14"/>
      <c r="D558" s="14"/>
      <c r="E558" s="14"/>
      <c r="F558" s="14"/>
      <c r="G558" s="14"/>
    </row>
    <row r="559" spans="3:7">
      <c r="C559" s="14"/>
      <c r="D559" s="14"/>
      <c r="E559" s="14"/>
      <c r="F559" s="14"/>
      <c r="G559" s="14"/>
    </row>
    <row r="560" spans="3:7">
      <c r="C560" s="14"/>
      <c r="D560" s="14"/>
      <c r="E560" s="14"/>
      <c r="F560" s="14"/>
      <c r="G560" s="14"/>
    </row>
    <row r="561" spans="3:7">
      <c r="C561" s="14"/>
      <c r="D561" s="14"/>
      <c r="E561" s="14"/>
      <c r="F561" s="14"/>
      <c r="G561" s="14"/>
    </row>
    <row r="562" spans="3:7">
      <c r="C562" s="14"/>
      <c r="D562" s="14"/>
      <c r="E562" s="14"/>
      <c r="F562" s="14"/>
      <c r="G562" s="14"/>
    </row>
    <row r="563" spans="3:7">
      <c r="C563" s="14"/>
      <c r="D563" s="14"/>
      <c r="E563" s="14"/>
      <c r="F563" s="14"/>
      <c r="G563" s="14"/>
    </row>
    <row r="564" spans="3:7">
      <c r="C564" s="14"/>
      <c r="D564" s="14"/>
      <c r="E564" s="14"/>
      <c r="F564" s="14"/>
      <c r="G564" s="14"/>
    </row>
    <row r="565" spans="3:7">
      <c r="C565" s="14"/>
      <c r="D565" s="14"/>
      <c r="E565" s="14"/>
      <c r="F565" s="14"/>
      <c r="G565" s="14"/>
    </row>
    <row r="566" spans="3:7">
      <c r="C566" s="14"/>
      <c r="D566" s="14"/>
      <c r="E566" s="14"/>
      <c r="F566" s="14"/>
      <c r="G566" s="14"/>
    </row>
    <row r="567" spans="3:7">
      <c r="C567" s="14"/>
      <c r="D567" s="14"/>
      <c r="E567" s="14"/>
      <c r="F567" s="14"/>
      <c r="G567" s="14"/>
    </row>
    <row r="568" spans="3:7">
      <c r="C568" s="14"/>
      <c r="D568" s="14"/>
      <c r="E568" s="14"/>
      <c r="F568" s="14"/>
      <c r="G568" s="14"/>
    </row>
    <row r="569" spans="3:7">
      <c r="C569" s="14"/>
      <c r="D569" s="14"/>
      <c r="E569" s="14"/>
      <c r="F569" s="14"/>
      <c r="G569" s="14"/>
    </row>
    <row r="570" spans="3:7">
      <c r="C570" s="14"/>
      <c r="D570" s="14"/>
      <c r="E570" s="14"/>
      <c r="F570" s="14"/>
      <c r="G570" s="14"/>
    </row>
    <row r="571" spans="3:7">
      <c r="C571" s="14"/>
      <c r="D571" s="14"/>
      <c r="E571" s="14"/>
      <c r="F571" s="14"/>
      <c r="G571" s="14"/>
    </row>
    <row r="572" spans="3:7">
      <c r="C572" s="14"/>
      <c r="D572" s="14"/>
      <c r="E572" s="14"/>
      <c r="F572" s="14"/>
      <c r="G572" s="14"/>
    </row>
    <row r="573" spans="3:7">
      <c r="C573" s="14"/>
      <c r="D573" s="14"/>
      <c r="E573" s="14"/>
      <c r="F573" s="14"/>
      <c r="G573" s="14"/>
    </row>
    <row r="574" spans="3:7">
      <c r="C574" s="14"/>
      <c r="D574" s="14"/>
      <c r="E574" s="14"/>
      <c r="F574" s="14"/>
      <c r="G574" s="14"/>
    </row>
    <row r="575" spans="3:7">
      <c r="C575" s="14"/>
      <c r="D575" s="14"/>
      <c r="E575" s="14"/>
      <c r="F575" s="14"/>
      <c r="G575" s="14"/>
    </row>
    <row r="576" spans="3:7">
      <c r="C576" s="14"/>
      <c r="D576" s="14"/>
      <c r="E576" s="14"/>
      <c r="F576" s="14"/>
      <c r="G576" s="14"/>
    </row>
    <row r="577" spans="3:7">
      <c r="C577" s="14"/>
      <c r="D577" s="14"/>
      <c r="E577" s="14"/>
      <c r="F577" s="14"/>
      <c r="G577" s="14"/>
    </row>
    <row r="578" spans="3:7">
      <c r="C578" s="14"/>
      <c r="D578" s="14"/>
      <c r="E578" s="14"/>
      <c r="F578" s="14"/>
      <c r="G578" s="14"/>
    </row>
    <row r="579" spans="3:7">
      <c r="C579" s="14"/>
      <c r="D579" s="14"/>
      <c r="E579" s="14"/>
      <c r="F579" s="14"/>
      <c r="G579" s="14"/>
    </row>
    <row r="580" spans="3:7">
      <c r="C580" s="14"/>
      <c r="D580" s="14"/>
      <c r="E580" s="14"/>
      <c r="F580" s="14"/>
      <c r="G580" s="14"/>
    </row>
    <row r="581" spans="3:7">
      <c r="C581" s="14"/>
      <c r="D581" s="14"/>
      <c r="E581" s="14"/>
      <c r="F581" s="14"/>
      <c r="G581" s="14"/>
    </row>
    <row r="582" spans="3:7">
      <c r="C582" s="14"/>
      <c r="D582" s="14"/>
      <c r="E582" s="14"/>
      <c r="F582" s="14"/>
      <c r="G582" s="14"/>
    </row>
    <row r="583" spans="3:7">
      <c r="C583" s="14"/>
      <c r="D583" s="14"/>
      <c r="E583" s="14"/>
      <c r="F583" s="14"/>
      <c r="G583" s="14"/>
    </row>
    <row r="584" spans="3:7">
      <c r="C584" s="14"/>
      <c r="D584" s="14"/>
      <c r="E584" s="14"/>
      <c r="F584" s="14"/>
      <c r="G584" s="14"/>
    </row>
    <row r="585" spans="3:7">
      <c r="C585" s="14"/>
      <c r="D585" s="14"/>
      <c r="E585" s="14"/>
      <c r="F585" s="14"/>
      <c r="G585" s="14"/>
    </row>
    <row r="586" spans="3:7">
      <c r="C586" s="14"/>
      <c r="D586" s="14"/>
      <c r="E586" s="14"/>
      <c r="F586" s="14"/>
      <c r="G586" s="14"/>
    </row>
    <row r="587" spans="3:7">
      <c r="C587" s="14"/>
      <c r="D587" s="14"/>
      <c r="E587" s="14"/>
      <c r="F587" s="14"/>
      <c r="G587" s="14"/>
    </row>
    <row r="588" spans="3:7">
      <c r="C588" s="14"/>
      <c r="D588" s="14"/>
      <c r="E588" s="14"/>
      <c r="F588" s="14"/>
      <c r="G588" s="14"/>
    </row>
    <row r="589" spans="3:7">
      <c r="C589" s="14"/>
      <c r="D589" s="14"/>
      <c r="E589" s="14"/>
      <c r="F589" s="14"/>
      <c r="G589" s="14"/>
    </row>
    <row r="590" spans="3:7">
      <c r="C590" s="14"/>
      <c r="D590" s="14"/>
      <c r="E590" s="14"/>
      <c r="F590" s="14"/>
      <c r="G590" s="14"/>
    </row>
    <row r="591" spans="3:7">
      <c r="C591" s="14"/>
      <c r="D591" s="14"/>
      <c r="E591" s="14"/>
      <c r="F591" s="14"/>
      <c r="G591" s="14"/>
    </row>
    <row r="592" spans="3:7">
      <c r="C592" s="14"/>
      <c r="D592" s="14"/>
      <c r="E592" s="14"/>
      <c r="F592" s="14"/>
      <c r="G592" s="14"/>
    </row>
    <row r="593" spans="3:7">
      <c r="C593" s="14"/>
      <c r="D593" s="14"/>
      <c r="E593" s="14"/>
      <c r="F593" s="14"/>
      <c r="G593" s="14"/>
    </row>
    <row r="594" spans="3:7">
      <c r="C594" s="14"/>
      <c r="D594" s="14"/>
      <c r="E594" s="14"/>
      <c r="F594" s="14"/>
      <c r="G594" s="14"/>
    </row>
    <row r="595" spans="3:7">
      <c r="C595" s="14"/>
      <c r="D595" s="14"/>
      <c r="E595" s="14"/>
      <c r="F595" s="14"/>
      <c r="G595" s="14"/>
    </row>
    <row r="596" spans="3:7">
      <c r="C596" s="14"/>
      <c r="D596" s="14"/>
      <c r="E596" s="14"/>
      <c r="F596" s="14"/>
      <c r="G596" s="14"/>
    </row>
    <row r="597" spans="3:7">
      <c r="C597" s="14"/>
      <c r="D597" s="14"/>
      <c r="E597" s="14"/>
      <c r="F597" s="14"/>
      <c r="G597" s="14"/>
    </row>
    <row r="598" spans="3:7">
      <c r="C598" s="14"/>
      <c r="D598" s="14"/>
      <c r="E598" s="14"/>
      <c r="F598" s="14"/>
      <c r="G598" s="14"/>
    </row>
    <row r="599" spans="3:7">
      <c r="C599" s="14"/>
      <c r="D599" s="14"/>
      <c r="E599" s="14"/>
      <c r="F599" s="14"/>
      <c r="G599" s="14"/>
    </row>
    <row r="600" spans="3:7">
      <c r="C600" s="14"/>
      <c r="D600" s="14"/>
      <c r="E600" s="14"/>
      <c r="F600" s="14"/>
      <c r="G600" s="14"/>
    </row>
    <row r="601" spans="3:7">
      <c r="C601" s="14"/>
      <c r="D601" s="14"/>
      <c r="E601" s="14"/>
      <c r="F601" s="14"/>
      <c r="G601" s="14"/>
    </row>
    <row r="602" spans="3:7">
      <c r="C602" s="14"/>
      <c r="D602" s="14"/>
      <c r="E602" s="14"/>
      <c r="F602" s="14"/>
      <c r="G602" s="14"/>
    </row>
    <row r="603" spans="3:7">
      <c r="C603" s="14"/>
      <c r="D603" s="14"/>
      <c r="E603" s="14"/>
      <c r="F603" s="14"/>
      <c r="G603" s="14"/>
    </row>
    <row r="604" spans="3:7">
      <c r="C604" s="14"/>
      <c r="D604" s="14"/>
      <c r="E604" s="14"/>
      <c r="F604" s="14"/>
      <c r="G604" s="14"/>
    </row>
    <row r="605" spans="3:7">
      <c r="C605" s="14"/>
      <c r="D605" s="14"/>
      <c r="E605" s="14"/>
      <c r="F605" s="14"/>
      <c r="G605" s="14"/>
    </row>
    <row r="606" spans="3:7">
      <c r="C606" s="14"/>
      <c r="D606" s="14"/>
      <c r="E606" s="14"/>
      <c r="F606" s="14"/>
      <c r="G606" s="14"/>
    </row>
    <row r="607" spans="3:7">
      <c r="C607" s="14"/>
      <c r="D607" s="14"/>
      <c r="E607" s="14"/>
      <c r="F607" s="14"/>
      <c r="G607" s="14"/>
    </row>
    <row r="608" spans="3:7">
      <c r="C608" s="14"/>
      <c r="D608" s="14"/>
      <c r="E608" s="14"/>
      <c r="F608" s="14"/>
      <c r="G608" s="14"/>
    </row>
    <row r="609" spans="3:7">
      <c r="C609" s="14"/>
      <c r="D609" s="14"/>
      <c r="E609" s="14"/>
      <c r="F609" s="14"/>
      <c r="G609" s="14"/>
    </row>
    <row r="610" spans="3:7">
      <c r="C610" s="14"/>
      <c r="D610" s="14"/>
      <c r="E610" s="14"/>
      <c r="F610" s="14"/>
      <c r="G610" s="14"/>
    </row>
    <row r="611" spans="3:7">
      <c r="C611" s="14"/>
      <c r="D611" s="14"/>
      <c r="E611" s="14"/>
      <c r="F611" s="14"/>
      <c r="G611" s="14"/>
    </row>
    <row r="612" spans="3:7">
      <c r="C612" s="14"/>
      <c r="D612" s="14"/>
      <c r="E612" s="14"/>
      <c r="F612" s="14"/>
      <c r="G612" s="14"/>
    </row>
    <row r="613" spans="3:7">
      <c r="C613" s="14"/>
      <c r="D613" s="14"/>
      <c r="E613" s="14"/>
      <c r="F613" s="14"/>
      <c r="G613" s="14"/>
    </row>
    <row r="614" spans="3:7">
      <c r="C614" s="14"/>
      <c r="D614" s="14"/>
      <c r="E614" s="14"/>
      <c r="F614" s="14"/>
      <c r="G614" s="14"/>
    </row>
    <row r="615" spans="3:7">
      <c r="C615" s="14"/>
      <c r="D615" s="14"/>
      <c r="E615" s="14"/>
      <c r="F615" s="14"/>
      <c r="G615" s="14"/>
    </row>
    <row r="616" spans="3:7">
      <c r="C616" s="14"/>
      <c r="D616" s="14"/>
      <c r="E616" s="14"/>
      <c r="F616" s="14"/>
      <c r="G616" s="14"/>
    </row>
    <row r="617" spans="3:7">
      <c r="C617" s="14"/>
      <c r="D617" s="14"/>
      <c r="E617" s="14"/>
      <c r="F617" s="14"/>
      <c r="G617" s="14"/>
    </row>
    <row r="618" spans="3:7">
      <c r="C618" s="14"/>
      <c r="D618" s="14"/>
      <c r="E618" s="14"/>
      <c r="F618" s="14"/>
      <c r="G618" s="14"/>
    </row>
    <row r="619" spans="3:7">
      <c r="C619" s="14"/>
      <c r="D619" s="14"/>
      <c r="E619" s="14"/>
      <c r="F619" s="14"/>
      <c r="G619" s="14"/>
    </row>
    <row r="620" spans="3:7">
      <c r="C620" s="14"/>
      <c r="D620" s="14"/>
      <c r="E620" s="14"/>
      <c r="F620" s="14"/>
      <c r="G620" s="14"/>
    </row>
    <row r="621" spans="3:7">
      <c r="C621" s="14"/>
      <c r="D621" s="14"/>
      <c r="E621" s="14"/>
      <c r="F621" s="14"/>
      <c r="G621" s="14"/>
    </row>
    <row r="622" spans="3:7">
      <c r="C622" s="14"/>
      <c r="D622" s="14"/>
      <c r="E622" s="14"/>
      <c r="F622" s="14"/>
      <c r="G622" s="14"/>
    </row>
    <row r="623" spans="3:7">
      <c r="C623" s="14"/>
      <c r="D623" s="14"/>
      <c r="E623" s="14"/>
      <c r="F623" s="14"/>
      <c r="G623" s="14"/>
    </row>
    <row r="624" spans="3:7">
      <c r="C624" s="14"/>
      <c r="D624" s="14"/>
      <c r="E624" s="14"/>
      <c r="F624" s="14"/>
      <c r="G624" s="14"/>
    </row>
    <row r="625" spans="3:7">
      <c r="C625" s="14"/>
      <c r="D625" s="14"/>
      <c r="E625" s="14"/>
      <c r="F625" s="14"/>
      <c r="G625" s="14"/>
    </row>
    <row r="626" spans="3:7">
      <c r="C626" s="14"/>
      <c r="D626" s="14"/>
      <c r="E626" s="14"/>
      <c r="F626" s="14"/>
      <c r="G626" s="14"/>
    </row>
    <row r="627" spans="3:7">
      <c r="C627" s="14"/>
      <c r="D627" s="14"/>
      <c r="E627" s="14"/>
      <c r="F627" s="14"/>
      <c r="G627" s="14"/>
    </row>
    <row r="628" spans="3:7">
      <c r="C628" s="14"/>
      <c r="D628" s="14"/>
      <c r="E628" s="14"/>
      <c r="F628" s="14"/>
      <c r="G628" s="14"/>
    </row>
    <row r="629" spans="3:7">
      <c r="C629" s="14"/>
      <c r="D629" s="14"/>
      <c r="E629" s="14"/>
      <c r="F629" s="14"/>
      <c r="G629" s="14"/>
    </row>
    <row r="630" spans="3:7">
      <c r="C630" s="14"/>
      <c r="D630" s="14"/>
      <c r="E630" s="14"/>
      <c r="F630" s="14"/>
      <c r="G630" s="14"/>
    </row>
    <row r="631" spans="3:7">
      <c r="C631" s="14"/>
      <c r="D631" s="14"/>
      <c r="E631" s="14"/>
      <c r="F631" s="14"/>
      <c r="G631" s="14"/>
    </row>
    <row r="632" spans="3:7">
      <c r="C632" s="14"/>
      <c r="D632" s="14"/>
      <c r="E632" s="14"/>
      <c r="F632" s="14"/>
      <c r="G632" s="14"/>
    </row>
    <row r="633" spans="3:7">
      <c r="C633" s="14"/>
      <c r="D633" s="14"/>
      <c r="E633" s="14"/>
      <c r="F633" s="14"/>
      <c r="G633" s="14"/>
    </row>
    <row r="634" spans="3:7">
      <c r="C634" s="14"/>
      <c r="D634" s="14"/>
      <c r="E634" s="14"/>
      <c r="F634" s="14"/>
      <c r="G634" s="14"/>
    </row>
    <row r="635" spans="3:7">
      <c r="C635" s="14"/>
      <c r="D635" s="14"/>
      <c r="E635" s="14"/>
      <c r="F635" s="14"/>
      <c r="G635" s="14"/>
    </row>
    <row r="636" spans="3:7">
      <c r="C636" s="14"/>
      <c r="D636" s="14"/>
      <c r="E636" s="14"/>
      <c r="F636" s="14"/>
      <c r="G636" s="14"/>
    </row>
    <row r="637" spans="3:7">
      <c r="C637" s="14"/>
      <c r="D637" s="14"/>
      <c r="E637" s="14"/>
      <c r="F637" s="14"/>
      <c r="G637" s="14"/>
    </row>
    <row r="638" spans="3:7">
      <c r="C638" s="14"/>
      <c r="D638" s="14"/>
      <c r="E638" s="14"/>
      <c r="F638" s="14"/>
      <c r="G638" s="14"/>
    </row>
    <row r="639" spans="3:7">
      <c r="C639" s="14"/>
      <c r="D639" s="14"/>
      <c r="E639" s="14"/>
      <c r="F639" s="14"/>
      <c r="G639" s="14"/>
    </row>
    <row r="640" spans="3:7">
      <c r="C640" s="14"/>
      <c r="D640" s="14"/>
      <c r="E640" s="14"/>
      <c r="F640" s="14"/>
      <c r="G640" s="14"/>
    </row>
    <row r="641" spans="3:7">
      <c r="C641" s="14"/>
      <c r="D641" s="14"/>
      <c r="E641" s="14"/>
      <c r="F641" s="14"/>
      <c r="G641" s="14"/>
    </row>
    <row r="642" spans="3:7">
      <c r="C642" s="14"/>
      <c r="D642" s="14"/>
      <c r="E642" s="14"/>
      <c r="F642" s="14"/>
      <c r="G642" s="14"/>
    </row>
    <row r="643" spans="3:7">
      <c r="C643" s="14"/>
      <c r="D643" s="14"/>
      <c r="E643" s="14"/>
      <c r="F643" s="14"/>
      <c r="G643" s="14"/>
    </row>
    <row r="644" spans="3:7">
      <c r="C644" s="14"/>
      <c r="D644" s="14"/>
      <c r="E644" s="14"/>
      <c r="F644" s="14"/>
      <c r="G644" s="14"/>
    </row>
    <row r="645" spans="3:7">
      <c r="C645" s="14"/>
      <c r="D645" s="14"/>
      <c r="E645" s="14"/>
      <c r="F645" s="14"/>
      <c r="G645" s="14"/>
    </row>
    <row r="646" spans="3:7">
      <c r="C646" s="14"/>
      <c r="D646" s="14"/>
      <c r="E646" s="14"/>
      <c r="F646" s="14"/>
      <c r="G646" s="14"/>
    </row>
    <row r="647" spans="3:7">
      <c r="C647" s="14"/>
      <c r="D647" s="14"/>
      <c r="E647" s="14"/>
      <c r="F647" s="14"/>
      <c r="G647" s="14"/>
    </row>
    <row r="648" spans="3:7">
      <c r="C648" s="14"/>
      <c r="D648" s="14"/>
      <c r="E648" s="14"/>
      <c r="F648" s="14"/>
      <c r="G648" s="14"/>
    </row>
    <row r="649" spans="3:7">
      <c r="C649" s="14"/>
      <c r="D649" s="14"/>
      <c r="E649" s="14"/>
      <c r="F649" s="14"/>
      <c r="G649" s="14"/>
    </row>
    <row r="650" spans="3:7">
      <c r="C650" s="14"/>
      <c r="D650" s="14"/>
      <c r="E650" s="14"/>
      <c r="F650" s="14"/>
      <c r="G650" s="14"/>
    </row>
    <row r="651" spans="3:7">
      <c r="C651" s="14"/>
      <c r="D651" s="14"/>
      <c r="E651" s="14"/>
      <c r="F651" s="14"/>
      <c r="G651" s="14"/>
    </row>
    <row r="652" spans="3:7">
      <c r="C652" s="14"/>
      <c r="D652" s="14"/>
      <c r="E652" s="14"/>
      <c r="F652" s="14"/>
      <c r="G652" s="14"/>
    </row>
    <row r="653" spans="3:7">
      <c r="C653" s="14"/>
      <c r="D653" s="14"/>
      <c r="E653" s="14"/>
      <c r="F653" s="14"/>
      <c r="G653" s="14"/>
    </row>
    <row r="654" spans="3:7">
      <c r="C654" s="14"/>
      <c r="D654" s="14"/>
      <c r="E654" s="14"/>
      <c r="F654" s="14"/>
      <c r="G654" s="14"/>
    </row>
    <row r="655" spans="3:7">
      <c r="C655" s="14"/>
      <c r="D655" s="14"/>
      <c r="E655" s="14"/>
      <c r="F655" s="14"/>
      <c r="G655" s="14"/>
    </row>
    <row r="656" spans="3:7">
      <c r="C656" s="14"/>
      <c r="D656" s="14"/>
      <c r="E656" s="14"/>
      <c r="F656" s="14"/>
      <c r="G656" s="14"/>
    </row>
    <row r="657" spans="3:7">
      <c r="C657" s="14"/>
      <c r="D657" s="14"/>
      <c r="E657" s="14"/>
      <c r="F657" s="14"/>
      <c r="G657" s="14"/>
    </row>
    <row r="658" spans="3:7">
      <c r="C658" s="14"/>
      <c r="D658" s="14"/>
      <c r="E658" s="14"/>
      <c r="F658" s="14"/>
      <c r="G658" s="14"/>
    </row>
    <row r="659" spans="3:7">
      <c r="C659" s="14"/>
      <c r="D659" s="14"/>
      <c r="E659" s="14"/>
      <c r="F659" s="14"/>
      <c r="G659" s="14"/>
    </row>
    <row r="660" spans="3:7">
      <c r="C660" s="14"/>
      <c r="D660" s="14"/>
      <c r="E660" s="14"/>
      <c r="F660" s="14"/>
      <c r="G660" s="14"/>
    </row>
    <row r="661" spans="3:7">
      <c r="C661" s="14"/>
      <c r="D661" s="14"/>
      <c r="E661" s="14"/>
      <c r="F661" s="14"/>
      <c r="G661" s="14"/>
    </row>
    <row r="662" spans="3:7">
      <c r="C662" s="14"/>
      <c r="D662" s="14"/>
      <c r="E662" s="14"/>
      <c r="F662" s="14"/>
      <c r="G662" s="14"/>
    </row>
    <row r="663" spans="3:7">
      <c r="C663" s="14"/>
      <c r="D663" s="14"/>
      <c r="E663" s="14"/>
      <c r="F663" s="14"/>
      <c r="G663" s="14"/>
    </row>
    <row r="664" spans="3:7">
      <c r="C664" s="14"/>
      <c r="D664" s="14"/>
      <c r="E664" s="14"/>
      <c r="F664" s="14"/>
      <c r="G664" s="14"/>
    </row>
    <row r="665" spans="3:7">
      <c r="C665" s="14"/>
      <c r="D665" s="14"/>
      <c r="E665" s="14"/>
      <c r="F665" s="14"/>
      <c r="G665" s="14"/>
    </row>
    <row r="666" spans="3:7">
      <c r="C666" s="14"/>
      <c r="D666" s="14"/>
      <c r="E666" s="14"/>
      <c r="F666" s="14"/>
      <c r="G666" s="14"/>
    </row>
    <row r="667" spans="3:7">
      <c r="C667" s="14"/>
      <c r="D667" s="14"/>
      <c r="E667" s="14"/>
      <c r="F667" s="14"/>
      <c r="G667" s="14"/>
    </row>
    <row r="668" spans="3:7">
      <c r="C668" s="14"/>
      <c r="D668" s="14"/>
      <c r="E668" s="14"/>
      <c r="F668" s="14"/>
      <c r="G668" s="14"/>
    </row>
    <row r="669" spans="3:7">
      <c r="C669" s="14"/>
      <c r="D669" s="14"/>
      <c r="E669" s="14"/>
      <c r="F669" s="14"/>
      <c r="G669" s="14"/>
    </row>
    <row r="670" spans="3:7">
      <c r="C670" s="14"/>
      <c r="D670" s="14"/>
      <c r="E670" s="14"/>
      <c r="F670" s="14"/>
      <c r="G670" s="14"/>
    </row>
    <row r="671" spans="3:7">
      <c r="C671" s="14"/>
      <c r="D671" s="14"/>
      <c r="E671" s="14"/>
      <c r="F671" s="14"/>
      <c r="G671" s="14"/>
    </row>
    <row r="672" spans="3:7">
      <c r="C672" s="14"/>
      <c r="D672" s="14"/>
      <c r="E672" s="14"/>
      <c r="F672" s="14"/>
      <c r="G672" s="14"/>
    </row>
    <row r="673" spans="2:7">
      <c r="C673" s="14"/>
      <c r="D673" s="14"/>
      <c r="E673" s="14"/>
      <c r="F673" s="14"/>
      <c r="G673" s="14"/>
    </row>
    <row r="674" spans="2:7">
      <c r="C674" s="14"/>
      <c r="D674" s="14"/>
      <c r="E674" s="14"/>
      <c r="F674" s="14"/>
      <c r="G674" s="14"/>
    </row>
    <row r="675" spans="2:7">
      <c r="C675" s="14"/>
      <c r="D675" s="14"/>
      <c r="E675" s="14"/>
      <c r="F675" s="14"/>
      <c r="G675" s="14"/>
    </row>
    <row r="676" spans="2:7">
      <c r="B676" s="14"/>
      <c r="C676" s="14"/>
      <c r="D676" s="14"/>
      <c r="E676" s="14"/>
      <c r="F676" s="14"/>
      <c r="G676" s="14"/>
    </row>
    <row r="677" spans="2:7">
      <c r="B677" s="14"/>
      <c r="C677" s="14"/>
      <c r="D677" s="14"/>
      <c r="E677" s="14"/>
      <c r="F677" s="14"/>
      <c r="G677" s="14"/>
    </row>
    <row r="678" spans="2:7">
      <c r="B678" s="17"/>
      <c r="C678" s="14"/>
      <c r="D678" s="14"/>
      <c r="E678" s="14"/>
      <c r="F678" s="14"/>
      <c r="G678" s="14"/>
    </row>
    <row r="679" spans="2:7">
      <c r="C679" s="14"/>
      <c r="D679" s="14"/>
      <c r="E679" s="14"/>
      <c r="F679" s="14"/>
      <c r="G679" s="14"/>
    </row>
    <row r="680" spans="2:7">
      <c r="C680" s="14"/>
      <c r="D680" s="14"/>
      <c r="E680" s="14"/>
      <c r="F680" s="14"/>
      <c r="G680" s="14"/>
    </row>
    <row r="681" spans="2:7">
      <c r="C681" s="14"/>
      <c r="D681" s="14"/>
      <c r="E681" s="14"/>
      <c r="F681" s="14"/>
      <c r="G681" s="14"/>
    </row>
    <row r="682" spans="2:7">
      <c r="C682" s="14"/>
      <c r="D682" s="14"/>
      <c r="E682" s="14"/>
      <c r="F682" s="14"/>
      <c r="G682" s="14"/>
    </row>
    <row r="683" spans="2:7">
      <c r="C683" s="14"/>
      <c r="D683" s="14"/>
      <c r="E683" s="14"/>
      <c r="F683" s="14"/>
      <c r="G683" s="14"/>
    </row>
    <row r="684" spans="2:7">
      <c r="C684" s="14"/>
      <c r="D684" s="14"/>
      <c r="E684" s="14"/>
      <c r="F684" s="14"/>
      <c r="G684" s="14"/>
    </row>
    <row r="685" spans="2:7">
      <c r="C685" s="14"/>
      <c r="D685" s="14"/>
      <c r="E685" s="14"/>
      <c r="F685" s="14"/>
      <c r="G685" s="14"/>
    </row>
    <row r="686" spans="2:7">
      <c r="C686" s="14"/>
      <c r="D686" s="14"/>
      <c r="E686" s="14"/>
      <c r="F686" s="14"/>
      <c r="G686" s="14"/>
    </row>
    <row r="687" spans="2:7">
      <c r="C687" s="14"/>
      <c r="D687" s="14"/>
      <c r="E687" s="14"/>
      <c r="F687" s="14"/>
      <c r="G687" s="14"/>
    </row>
    <row r="688" spans="2:7">
      <c r="C688" s="14"/>
      <c r="D688" s="14"/>
      <c r="E688" s="14"/>
      <c r="F688" s="14"/>
      <c r="G688" s="14"/>
    </row>
    <row r="689" spans="3:7">
      <c r="C689" s="14"/>
      <c r="D689" s="14"/>
      <c r="E689" s="14"/>
      <c r="F689" s="14"/>
      <c r="G689" s="14"/>
    </row>
    <row r="690" spans="3:7">
      <c r="C690" s="14"/>
      <c r="D690" s="14"/>
      <c r="E690" s="14"/>
      <c r="F690" s="14"/>
      <c r="G690" s="14"/>
    </row>
    <row r="691" spans="3:7">
      <c r="C691" s="14"/>
      <c r="D691" s="14"/>
      <c r="E691" s="14"/>
      <c r="F691" s="14"/>
      <c r="G691" s="14"/>
    </row>
    <row r="692" spans="3:7">
      <c r="E692" s="14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1"/>
  <sheetViews>
    <sheetView rightToLeft="1" topLeftCell="A3" workbookViewId="0">
      <selection activeCell="I688" sqref="I688"/>
    </sheetView>
  </sheetViews>
  <sheetFormatPr defaultColWidth="9.140625" defaultRowHeight="18"/>
  <cols>
    <col min="1" max="1" width="6.28515625" style="14" customWidth="1"/>
    <col min="2" max="2" width="38.42578125" style="13" customWidth="1"/>
    <col min="3" max="6" width="10.7109375" style="13" customWidth="1"/>
    <col min="7" max="13" width="10.7109375" style="14" customWidth="1"/>
    <col min="14" max="14" width="8.85546875" style="14" bestFit="1" customWidth="1"/>
    <col min="15" max="15" width="15.42578125" style="14" bestFit="1" customWidth="1"/>
    <col min="16" max="16" width="13" style="14" bestFit="1" customWidth="1"/>
    <col min="17" max="17" width="11.28515625" style="14" bestFit="1" customWidth="1"/>
    <col min="18" max="18" width="19.28515625" style="14" bestFit="1" customWidth="1"/>
    <col min="19" max="21" width="10.7109375" style="14" customWidth="1"/>
    <col min="22" max="22" width="18.85546875" style="14" bestFit="1" customWidth="1"/>
    <col min="23" max="23" width="6.7109375" style="14" customWidth="1"/>
    <col min="24" max="24" width="7.7109375" style="14" customWidth="1"/>
    <col min="25" max="25" width="7.140625" style="14" customWidth="1"/>
    <col min="26" max="26" width="6" style="14" customWidth="1"/>
    <col min="27" max="27" width="7.85546875" style="14" customWidth="1"/>
    <col min="28" max="28" width="8.140625" style="14" customWidth="1"/>
    <col min="29" max="29" width="6.28515625" style="14" customWidth="1"/>
    <col min="30" max="30" width="8" style="14" customWidth="1"/>
    <col min="31" max="31" width="8.7109375" style="14" customWidth="1"/>
    <col min="32" max="32" width="10" style="14" customWidth="1"/>
    <col min="33" max="33" width="9.5703125" style="14" customWidth="1"/>
    <col min="34" max="34" width="6.140625" style="14" customWidth="1"/>
    <col min="35" max="36" width="5.7109375" style="14" customWidth="1"/>
    <col min="37" max="37" width="6.85546875" style="14" customWidth="1"/>
    <col min="38" max="38" width="6.42578125" style="14" customWidth="1"/>
    <col min="39" max="39" width="6.7109375" style="14" customWidth="1"/>
    <col min="40" max="40" width="7.28515625" style="14" customWidth="1"/>
    <col min="41" max="52" width="5.7109375" style="14" customWidth="1"/>
    <col min="53" max="16384" width="9.140625" style="14"/>
  </cols>
  <sheetData>
    <row r="1" spans="2:66">
      <c r="B1" s="2" t="s">
        <v>0</v>
      </c>
      <c r="C1" t="s">
        <v>195</v>
      </c>
    </row>
    <row r="2" spans="2:66">
      <c r="B2" s="2" t="s">
        <v>1</v>
      </c>
    </row>
    <row r="3" spans="2:66">
      <c r="B3" s="2" t="s">
        <v>2</v>
      </c>
      <c r="C3" t="s">
        <v>196</v>
      </c>
    </row>
    <row r="4" spans="2:66">
      <c r="B4" s="2" t="s">
        <v>3</v>
      </c>
    </row>
    <row r="6" spans="2:66" ht="26.25" customHeight="1">
      <c r="B6" s="111" t="s">
        <v>66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3"/>
    </row>
    <row r="7" spans="2:66" ht="26.25" customHeight="1">
      <c r="B7" s="111" t="s">
        <v>87</v>
      </c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3"/>
      <c r="BN7" s="17"/>
    </row>
    <row r="8" spans="2:66" s="17" customFormat="1" ht="63">
      <c r="B8" s="4" t="s">
        <v>46</v>
      </c>
      <c r="C8" s="26" t="s">
        <v>47</v>
      </c>
      <c r="D8" s="26" t="s">
        <v>68</v>
      </c>
      <c r="E8" s="26" t="s">
        <v>81</v>
      </c>
      <c r="F8" s="26" t="s">
        <v>48</v>
      </c>
      <c r="G8" s="26" t="s">
        <v>82</v>
      </c>
      <c r="H8" s="26" t="s">
        <v>49</v>
      </c>
      <c r="I8" s="26" t="s">
        <v>50</v>
      </c>
      <c r="J8" s="26" t="s">
        <v>69</v>
      </c>
      <c r="K8" s="26" t="s">
        <v>70</v>
      </c>
      <c r="L8" s="26" t="s">
        <v>51</v>
      </c>
      <c r="M8" s="26" t="s">
        <v>52</v>
      </c>
      <c r="N8" s="26" t="s">
        <v>53</v>
      </c>
      <c r="O8" s="16" t="s">
        <v>185</v>
      </c>
      <c r="P8" s="26" t="s">
        <v>186</v>
      </c>
      <c r="Q8" s="36" t="s">
        <v>190</v>
      </c>
      <c r="R8" s="26" t="s">
        <v>54</v>
      </c>
      <c r="S8" s="16" t="s">
        <v>71</v>
      </c>
      <c r="T8" s="26" t="s">
        <v>55</v>
      </c>
      <c r="U8" s="26" t="s">
        <v>181</v>
      </c>
      <c r="W8" s="14"/>
      <c r="BJ8" s="14"/>
      <c r="BK8" s="14"/>
    </row>
    <row r="9" spans="2:66" s="17" customFormat="1" ht="20.25">
      <c r="B9" s="18"/>
      <c r="C9" s="19"/>
      <c r="D9" s="19"/>
      <c r="E9" s="19"/>
      <c r="F9" s="19"/>
      <c r="G9" s="19"/>
      <c r="H9" s="29"/>
      <c r="I9" s="29"/>
      <c r="J9" s="29" t="s">
        <v>72</v>
      </c>
      <c r="K9" s="29" t="s">
        <v>73</v>
      </c>
      <c r="L9" s="29"/>
      <c r="M9" s="29" t="s">
        <v>7</v>
      </c>
      <c r="N9" s="29" t="s">
        <v>7</v>
      </c>
      <c r="O9" s="29" t="s">
        <v>182</v>
      </c>
      <c r="P9" s="29"/>
      <c r="Q9" s="19" t="s">
        <v>183</v>
      </c>
      <c r="R9" s="29" t="s">
        <v>6</v>
      </c>
      <c r="S9" s="19" t="s">
        <v>7</v>
      </c>
      <c r="T9" s="43" t="s">
        <v>7</v>
      </c>
      <c r="U9" s="43" t="s">
        <v>7</v>
      </c>
      <c r="BI9" s="14"/>
      <c r="BJ9" s="14"/>
      <c r="BK9" s="14"/>
      <c r="BN9" s="21"/>
    </row>
    <row r="10" spans="2:66" s="21" customFormat="1" ht="18" customHeight="1">
      <c r="B10" s="20"/>
      <c r="C10" s="6" t="s">
        <v>8</v>
      </c>
      <c r="D10" s="6" t="s">
        <v>9</v>
      </c>
      <c r="E10" s="6" t="s">
        <v>57</v>
      </c>
      <c r="F10" s="6" t="s">
        <v>58</v>
      </c>
      <c r="G10" s="6" t="s">
        <v>59</v>
      </c>
      <c r="H10" s="6" t="s">
        <v>60</v>
      </c>
      <c r="I10" s="6" t="s">
        <v>61</v>
      </c>
      <c r="J10" s="6" t="s">
        <v>62</v>
      </c>
      <c r="K10" s="6" t="s">
        <v>63</v>
      </c>
      <c r="L10" s="6" t="s">
        <v>64</v>
      </c>
      <c r="M10" s="6" t="s">
        <v>74</v>
      </c>
      <c r="N10" s="6" t="s">
        <v>75</v>
      </c>
      <c r="O10" s="6" t="s">
        <v>76</v>
      </c>
      <c r="P10" s="31" t="s">
        <v>77</v>
      </c>
      <c r="Q10" s="6" t="s">
        <v>78</v>
      </c>
      <c r="R10" s="6" t="s">
        <v>83</v>
      </c>
      <c r="S10" s="6" t="s">
        <v>84</v>
      </c>
      <c r="T10" s="6" t="s">
        <v>85</v>
      </c>
      <c r="U10" s="32" t="s">
        <v>184</v>
      </c>
      <c r="V10" s="33"/>
      <c r="BI10" s="14"/>
      <c r="BJ10" s="17"/>
      <c r="BK10" s="14"/>
    </row>
    <row r="11" spans="2:66" s="21" customFormat="1" ht="18" customHeight="1">
      <c r="B11" s="22" t="s">
        <v>88</v>
      </c>
      <c r="C11" s="6"/>
      <c r="D11" s="6"/>
      <c r="E11" s="6"/>
      <c r="F11" s="6"/>
      <c r="G11" s="6"/>
      <c r="H11" s="6"/>
      <c r="I11" s="6"/>
      <c r="J11" s="6"/>
      <c r="K11" s="73">
        <v>3.79</v>
      </c>
      <c r="L11" s="6"/>
      <c r="M11" s="6"/>
      <c r="N11" s="74">
        <v>0.03</v>
      </c>
      <c r="O11" s="73">
        <f>O12+O554</f>
        <v>2621186501.3699994</v>
      </c>
      <c r="P11" s="31"/>
      <c r="Q11" s="73">
        <v>35000.708839999999</v>
      </c>
      <c r="R11" s="73">
        <v>2840063.0540065919</v>
      </c>
      <c r="S11" s="6"/>
      <c r="T11" s="74">
        <f>R11/$R$11</f>
        <v>1</v>
      </c>
      <c r="U11" s="74">
        <f>R11/'סכום נכסי הקרן'!$C$42</f>
        <v>0.13765177211106736</v>
      </c>
      <c r="V11" s="33"/>
      <c r="BI11" s="14"/>
      <c r="BJ11" s="17"/>
      <c r="BK11" s="14"/>
      <c r="BN11" s="14"/>
    </row>
    <row r="12" spans="2:66" s="84" customFormat="1">
      <c r="B12" s="92" t="s">
        <v>203</v>
      </c>
      <c r="K12" s="93">
        <v>3.71</v>
      </c>
      <c r="N12" s="94">
        <v>2.3199999999999998E-2</v>
      </c>
      <c r="O12" s="93">
        <f>O13+O217+O528+O552</f>
        <v>2552680501.3699994</v>
      </c>
      <c r="Q12" s="93">
        <v>34975.372040000002</v>
      </c>
      <c r="R12" s="93">
        <v>2632709.2704648427</v>
      </c>
      <c r="T12" s="94">
        <f t="shared" ref="T12:T75" si="0">R12/$R$11</f>
        <v>0.92698972536922131</v>
      </c>
      <c r="U12" s="94">
        <f>R12/'סכום נכסי הקרן'!$C$42</f>
        <v>0.12760177842582496</v>
      </c>
    </row>
    <row r="13" spans="2:66" s="84" customFormat="1">
      <c r="B13" s="92" t="s">
        <v>387</v>
      </c>
      <c r="K13" s="93">
        <v>4.26</v>
      </c>
      <c r="N13" s="94">
        <v>2.2700000000000001E-2</v>
      </c>
      <c r="O13" s="93">
        <f>SUM(O14:O216)</f>
        <v>1604917302.0799997</v>
      </c>
      <c r="Q13" s="93">
        <v>15980.58815</v>
      </c>
      <c r="R13" s="93">
        <v>1689854.2762139959</v>
      </c>
      <c r="T13" s="94">
        <f t="shared" si="0"/>
        <v>0.59500590095351935</v>
      </c>
      <c r="U13" s="94">
        <f>R13/'סכום נכסי הקרן'!$C$42</f>
        <v>8.1903616682794153E-2</v>
      </c>
    </row>
    <row r="14" spans="2:66" s="84" customFormat="1">
      <c r="B14" s="89" t="s">
        <v>391</v>
      </c>
      <c r="C14" s="89" t="s">
        <v>392</v>
      </c>
      <c r="D14" s="89" t="s">
        <v>98</v>
      </c>
      <c r="E14" s="89" t="s">
        <v>121</v>
      </c>
      <c r="F14" s="89" t="s">
        <v>393</v>
      </c>
      <c r="G14" s="89" t="s">
        <v>394</v>
      </c>
      <c r="H14" s="89" t="s">
        <v>208</v>
      </c>
      <c r="I14" s="89" t="s">
        <v>209</v>
      </c>
      <c r="J14" s="89" t="s">
        <v>395</v>
      </c>
      <c r="K14" s="90">
        <v>3.98</v>
      </c>
      <c r="L14" s="89" t="s">
        <v>100</v>
      </c>
      <c r="M14" s="91">
        <v>5.0000000000000001E-4</v>
      </c>
      <c r="N14" s="91">
        <v>2.0400000000000001E-2</v>
      </c>
      <c r="O14" s="90">
        <v>18661064.379999999</v>
      </c>
      <c r="P14" s="90">
        <v>99.01</v>
      </c>
      <c r="Q14" s="90">
        <v>0</v>
      </c>
      <c r="R14" s="90">
        <v>18476.319842638</v>
      </c>
      <c r="S14" s="91">
        <v>1.4E-2</v>
      </c>
      <c r="T14" s="91">
        <f t="shared" si="0"/>
        <v>6.5056019853406803E-3</v>
      </c>
      <c r="U14" s="91">
        <f>R14/'סכום נכסי הקרן'!$C$42</f>
        <v>8.9550764193142265E-4</v>
      </c>
    </row>
    <row r="15" spans="2:66" s="84" customFormat="1">
      <c r="B15" s="89" t="s">
        <v>396</v>
      </c>
      <c r="C15" s="89" t="s">
        <v>397</v>
      </c>
      <c r="D15" s="89" t="s">
        <v>98</v>
      </c>
      <c r="E15" s="89" t="s">
        <v>121</v>
      </c>
      <c r="F15" s="89" t="s">
        <v>398</v>
      </c>
      <c r="G15" s="89" t="s">
        <v>399</v>
      </c>
      <c r="H15" s="89" t="s">
        <v>208</v>
      </c>
      <c r="I15" s="89" t="s">
        <v>209</v>
      </c>
      <c r="J15" s="89" t="s">
        <v>262</v>
      </c>
      <c r="K15" s="90">
        <v>2.69</v>
      </c>
      <c r="L15" s="89" t="s">
        <v>100</v>
      </c>
      <c r="M15" s="91">
        <v>1E-3</v>
      </c>
      <c r="N15" s="91">
        <v>1.49E-2</v>
      </c>
      <c r="O15" s="90">
        <v>31049510</v>
      </c>
      <c r="P15" s="90">
        <v>103.3</v>
      </c>
      <c r="Q15" s="90">
        <v>0</v>
      </c>
      <c r="R15" s="90">
        <v>32074.143830000001</v>
      </c>
      <c r="S15" s="91">
        <v>2.07E-2</v>
      </c>
      <c r="T15" s="91">
        <f t="shared" si="0"/>
        <v>1.1293461877457864E-2</v>
      </c>
      <c r="U15" s="91">
        <f>R15/'סכום נכסי הקרן'!$C$42</f>
        <v>1.5545650407008567E-3</v>
      </c>
    </row>
    <row r="16" spans="2:66" s="84" customFormat="1">
      <c r="B16" s="89" t="s">
        <v>400</v>
      </c>
      <c r="C16" s="89" t="s">
        <v>401</v>
      </c>
      <c r="D16" s="89" t="s">
        <v>98</v>
      </c>
      <c r="E16" s="89" t="s">
        <v>121</v>
      </c>
      <c r="F16" s="89" t="s">
        <v>398</v>
      </c>
      <c r="G16" s="89" t="s">
        <v>399</v>
      </c>
      <c r="H16" s="89" t="s">
        <v>208</v>
      </c>
      <c r="I16" s="89" t="s">
        <v>209</v>
      </c>
      <c r="J16" s="89" t="s">
        <v>402</v>
      </c>
      <c r="K16" s="90">
        <v>0.97</v>
      </c>
      <c r="L16" s="89" t="s">
        <v>100</v>
      </c>
      <c r="M16" s="91">
        <v>5.0000000000000001E-3</v>
      </c>
      <c r="N16" s="91">
        <v>1.21E-2</v>
      </c>
      <c r="O16" s="90">
        <v>1857342.62</v>
      </c>
      <c r="P16" s="90">
        <v>107.46</v>
      </c>
      <c r="Q16" s="90">
        <v>0</v>
      </c>
      <c r="R16" s="90">
        <v>1995.9003794519999</v>
      </c>
      <c r="S16" s="91">
        <v>8.2000000000000007E-3</v>
      </c>
      <c r="T16" s="91">
        <f t="shared" si="0"/>
        <v>7.0276622085425271E-4</v>
      </c>
      <c r="U16" s="91">
        <f>R16/'סכום נכסי הקרן'!$C$42</f>
        <v>9.6737015680385625E-5</v>
      </c>
    </row>
    <row r="17" spans="2:21" s="84" customFormat="1">
      <c r="B17" s="89" t="s">
        <v>403</v>
      </c>
      <c r="C17" s="89" t="s">
        <v>404</v>
      </c>
      <c r="D17" s="89" t="s">
        <v>98</v>
      </c>
      <c r="E17" s="89" t="s">
        <v>121</v>
      </c>
      <c r="F17" s="89" t="s">
        <v>398</v>
      </c>
      <c r="G17" s="89" t="s">
        <v>399</v>
      </c>
      <c r="H17" s="89" t="s">
        <v>208</v>
      </c>
      <c r="I17" s="89" t="s">
        <v>209</v>
      </c>
      <c r="J17" s="89" t="s">
        <v>405</v>
      </c>
      <c r="K17" s="90">
        <v>3.92</v>
      </c>
      <c r="L17" s="89" t="s">
        <v>100</v>
      </c>
      <c r="M17" s="91">
        <v>1E-3</v>
      </c>
      <c r="N17" s="91">
        <v>1.55E-2</v>
      </c>
      <c r="O17" s="90">
        <v>37238602</v>
      </c>
      <c r="P17" s="90">
        <v>99.41</v>
      </c>
      <c r="Q17" s="90">
        <v>0</v>
      </c>
      <c r="R17" s="90">
        <v>37018.894248199998</v>
      </c>
      <c r="S17" s="91">
        <v>7.9799999999999996E-2</v>
      </c>
      <c r="T17" s="91">
        <f t="shared" si="0"/>
        <v>1.3034532524190245E-2</v>
      </c>
      <c r="U17" s="91">
        <f>R17/'סכום נכסי הקרן'!$C$42</f>
        <v>1.7942265005941311E-3</v>
      </c>
    </row>
    <row r="18" spans="2:21" s="84" customFormat="1">
      <c r="B18" s="89" t="s">
        <v>406</v>
      </c>
      <c r="C18" s="89" t="s">
        <v>407</v>
      </c>
      <c r="D18" s="89" t="s">
        <v>98</v>
      </c>
      <c r="E18" s="89" t="s">
        <v>121</v>
      </c>
      <c r="F18" s="89" t="s">
        <v>408</v>
      </c>
      <c r="G18" s="89" t="s">
        <v>399</v>
      </c>
      <c r="H18" s="89" t="s">
        <v>208</v>
      </c>
      <c r="I18" s="89" t="s">
        <v>209</v>
      </c>
      <c r="J18" s="89" t="s">
        <v>262</v>
      </c>
      <c r="K18" s="90">
        <v>4.72</v>
      </c>
      <c r="L18" s="89" t="s">
        <v>100</v>
      </c>
      <c r="M18" s="91">
        <v>2E-3</v>
      </c>
      <c r="N18" s="91">
        <v>1.7000000000000001E-2</v>
      </c>
      <c r="O18" s="90">
        <v>50789787</v>
      </c>
      <c r="P18" s="90">
        <v>98.04</v>
      </c>
      <c r="Q18" s="90">
        <v>0</v>
      </c>
      <c r="R18" s="90">
        <v>49794.3071748</v>
      </c>
      <c r="S18" s="91">
        <v>1.77E-2</v>
      </c>
      <c r="T18" s="91">
        <f t="shared" si="0"/>
        <v>1.7532817486060091E-2</v>
      </c>
      <c r="U18" s="91">
        <f>R18/'סכום נכסי הקרן'!$C$42</f>
        <v>2.4134233970560803E-3</v>
      </c>
    </row>
    <row r="19" spans="2:21" s="84" customFormat="1">
      <c r="B19" s="89" t="s">
        <v>409</v>
      </c>
      <c r="C19" s="89" t="s">
        <v>410</v>
      </c>
      <c r="D19" s="89" t="s">
        <v>98</v>
      </c>
      <c r="E19" s="89" t="s">
        <v>121</v>
      </c>
      <c r="F19" s="89" t="s">
        <v>411</v>
      </c>
      <c r="G19" s="89" t="s">
        <v>399</v>
      </c>
      <c r="H19" s="89" t="s">
        <v>208</v>
      </c>
      <c r="I19" s="89" t="s">
        <v>209</v>
      </c>
      <c r="J19" s="89" t="s">
        <v>262</v>
      </c>
      <c r="K19" s="90">
        <v>2.46</v>
      </c>
      <c r="L19" s="89" t="s">
        <v>100</v>
      </c>
      <c r="M19" s="91">
        <v>8.3000000000000001E-3</v>
      </c>
      <c r="N19" s="91">
        <v>2.0199999999999999E-2</v>
      </c>
      <c r="O19" s="90">
        <v>14565482</v>
      </c>
      <c r="P19" s="90">
        <v>106.54</v>
      </c>
      <c r="Q19" s="90">
        <v>0</v>
      </c>
      <c r="R19" s="90">
        <v>15518.064522799999</v>
      </c>
      <c r="S19" s="91">
        <v>4.7999999999999996E-3</v>
      </c>
      <c r="T19" s="91">
        <f t="shared" si="0"/>
        <v>5.4639859142944164E-3</v>
      </c>
      <c r="U19" s="91">
        <f>R19/'סכום נכסי הקרן'!$C$42</f>
        <v>7.5212734389253696E-4</v>
      </c>
    </row>
    <row r="20" spans="2:21" s="84" customFormat="1">
      <c r="B20" s="89" t="s">
        <v>412</v>
      </c>
      <c r="C20" s="89" t="s">
        <v>413</v>
      </c>
      <c r="D20" s="89" t="s">
        <v>98</v>
      </c>
      <c r="E20" s="89" t="s">
        <v>121</v>
      </c>
      <c r="F20" s="89" t="s">
        <v>411</v>
      </c>
      <c r="G20" s="89" t="s">
        <v>399</v>
      </c>
      <c r="H20" s="89" t="s">
        <v>414</v>
      </c>
      <c r="I20" s="89" t="s">
        <v>148</v>
      </c>
      <c r="J20" s="89" t="s">
        <v>382</v>
      </c>
      <c r="K20" s="90">
        <v>0.68</v>
      </c>
      <c r="L20" s="89" t="s">
        <v>100</v>
      </c>
      <c r="M20" s="91">
        <v>0.01</v>
      </c>
      <c r="N20" s="91">
        <v>1.7000000000000001E-2</v>
      </c>
      <c r="O20" s="90">
        <v>38913741</v>
      </c>
      <c r="P20" s="90">
        <v>107.43</v>
      </c>
      <c r="Q20" s="90">
        <v>0</v>
      </c>
      <c r="R20" s="90">
        <v>41805.031956300001</v>
      </c>
      <c r="S20" s="91">
        <v>1.6799999999999999E-2</v>
      </c>
      <c r="T20" s="91">
        <f t="shared" si="0"/>
        <v>1.4719754865063278E-2</v>
      </c>
      <c r="U20" s="91">
        <f>R20/'סכום נכסי הקרן'!$C$42</f>
        <v>2.0262003422164654E-3</v>
      </c>
    </row>
    <row r="21" spans="2:21" s="84" customFormat="1">
      <c r="B21" s="89" t="s">
        <v>415</v>
      </c>
      <c r="C21" s="89" t="s">
        <v>416</v>
      </c>
      <c r="D21" s="89" t="s">
        <v>98</v>
      </c>
      <c r="E21" s="89" t="s">
        <v>121</v>
      </c>
      <c r="F21" s="89" t="s">
        <v>411</v>
      </c>
      <c r="G21" s="89" t="s">
        <v>399</v>
      </c>
      <c r="H21" s="89" t="s">
        <v>208</v>
      </c>
      <c r="I21" s="89" t="s">
        <v>209</v>
      </c>
      <c r="J21" s="89" t="s">
        <v>262</v>
      </c>
      <c r="K21" s="90">
        <v>4.8899999999999997</v>
      </c>
      <c r="L21" s="89" t="s">
        <v>100</v>
      </c>
      <c r="M21" s="91">
        <v>1E-3</v>
      </c>
      <c r="N21" s="91">
        <v>1.6400000000000001E-2</v>
      </c>
      <c r="O21" s="90">
        <v>41972576</v>
      </c>
      <c r="P21" s="90">
        <v>97.6</v>
      </c>
      <c r="Q21" s="90">
        <v>0</v>
      </c>
      <c r="R21" s="90">
        <v>40965.234175999998</v>
      </c>
      <c r="S21" s="91">
        <v>1.34E-2</v>
      </c>
      <c r="T21" s="91">
        <f t="shared" si="0"/>
        <v>1.4424057986391776E-2</v>
      </c>
      <c r="U21" s="91">
        <f>R21/'סכום נכסי הקרן'!$C$42</f>
        <v>1.9854971428596218E-3</v>
      </c>
    </row>
    <row r="22" spans="2:21" s="84" customFormat="1">
      <c r="B22" s="89" t="s">
        <v>417</v>
      </c>
      <c r="C22" s="89" t="s">
        <v>418</v>
      </c>
      <c r="D22" s="89" t="s">
        <v>98</v>
      </c>
      <c r="E22" s="89" t="s">
        <v>121</v>
      </c>
      <c r="F22" s="89" t="s">
        <v>411</v>
      </c>
      <c r="G22" s="89" t="s">
        <v>399</v>
      </c>
      <c r="H22" s="89" t="s">
        <v>208</v>
      </c>
      <c r="I22" s="89" t="s">
        <v>209</v>
      </c>
      <c r="J22" s="89" t="s">
        <v>419</v>
      </c>
      <c r="K22" s="90">
        <v>6.88</v>
      </c>
      <c r="L22" s="89" t="s">
        <v>100</v>
      </c>
      <c r="M22" s="91">
        <v>1E-3</v>
      </c>
      <c r="N22" s="91">
        <v>1.8100000000000002E-2</v>
      </c>
      <c r="O22" s="90">
        <v>22997000</v>
      </c>
      <c r="P22" s="90">
        <v>93.63</v>
      </c>
      <c r="Q22" s="90">
        <v>0</v>
      </c>
      <c r="R22" s="90">
        <v>21532.091100000001</v>
      </c>
      <c r="S22" s="91">
        <v>2.3099999999999999E-2</v>
      </c>
      <c r="T22" s="91">
        <f t="shared" si="0"/>
        <v>7.581553891778497E-3</v>
      </c>
      <c r="U22" s="91">
        <f>R22/'סכום נכסי הקרן'!$C$42</f>
        <v>1.0436143285588696E-3</v>
      </c>
    </row>
    <row r="23" spans="2:21" s="84" customFormat="1">
      <c r="B23" s="89" t="s">
        <v>420</v>
      </c>
      <c r="C23" s="89" t="s">
        <v>421</v>
      </c>
      <c r="D23" s="89" t="s">
        <v>98</v>
      </c>
      <c r="E23" s="89" t="s">
        <v>121</v>
      </c>
      <c r="F23" s="89" t="s">
        <v>422</v>
      </c>
      <c r="G23" s="89" t="s">
        <v>399</v>
      </c>
      <c r="H23" s="89" t="s">
        <v>208</v>
      </c>
      <c r="I23" s="89" t="s">
        <v>209</v>
      </c>
      <c r="J23" s="89" t="s">
        <v>262</v>
      </c>
      <c r="K23" s="90">
        <v>5.8</v>
      </c>
      <c r="L23" s="89" t="s">
        <v>100</v>
      </c>
      <c r="M23" s="91">
        <v>1E-3</v>
      </c>
      <c r="N23" s="91">
        <v>1.7500000000000002E-2</v>
      </c>
      <c r="O23" s="90">
        <v>17445587</v>
      </c>
      <c r="P23" s="90">
        <v>95.78</v>
      </c>
      <c r="Q23" s="90">
        <v>0</v>
      </c>
      <c r="R23" s="90">
        <v>16709.3832286</v>
      </c>
      <c r="S23" s="91">
        <v>5.1999999999999998E-3</v>
      </c>
      <c r="T23" s="91">
        <f t="shared" si="0"/>
        <v>5.8834550187283332E-3</v>
      </c>
      <c r="U23" s="91">
        <f>R23/'סכום נכסי הקרן'!$C$42</f>
        <v>8.0986800946370797E-4</v>
      </c>
    </row>
    <row r="24" spans="2:21" s="84" customFormat="1">
      <c r="B24" s="89" t="s">
        <v>423</v>
      </c>
      <c r="C24" s="89" t="s">
        <v>424</v>
      </c>
      <c r="D24" s="89" t="s">
        <v>98</v>
      </c>
      <c r="E24" s="89" t="s">
        <v>121</v>
      </c>
      <c r="F24" s="89" t="s">
        <v>422</v>
      </c>
      <c r="G24" s="89" t="s">
        <v>399</v>
      </c>
      <c r="H24" s="89" t="s">
        <v>208</v>
      </c>
      <c r="I24" s="89" t="s">
        <v>209</v>
      </c>
      <c r="J24" s="89" t="s">
        <v>262</v>
      </c>
      <c r="K24" s="90">
        <v>4.16</v>
      </c>
      <c r="L24" s="89" t="s">
        <v>100</v>
      </c>
      <c r="M24" s="91">
        <v>1E-3</v>
      </c>
      <c r="N24" s="91">
        <v>1.7600000000000001E-2</v>
      </c>
      <c r="O24" s="90">
        <v>28233661</v>
      </c>
      <c r="P24" s="90">
        <v>97.15</v>
      </c>
      <c r="Q24" s="90">
        <v>0</v>
      </c>
      <c r="R24" s="90">
        <v>27429.001661499999</v>
      </c>
      <c r="S24" s="91">
        <v>2.41E-2</v>
      </c>
      <c r="T24" s="91">
        <f t="shared" si="0"/>
        <v>9.6578847511166327E-3</v>
      </c>
      <c r="U24" s="91">
        <f>R24/'סכום נכסי הקרן'!$C$42</f>
        <v>1.3294249508356592E-3</v>
      </c>
    </row>
    <row r="25" spans="2:21" s="84" customFormat="1">
      <c r="B25" s="89" t="s">
        <v>425</v>
      </c>
      <c r="C25" s="89" t="s">
        <v>426</v>
      </c>
      <c r="D25" s="89" t="s">
        <v>98</v>
      </c>
      <c r="E25" s="89" t="s">
        <v>121</v>
      </c>
      <c r="F25" s="89" t="s">
        <v>422</v>
      </c>
      <c r="G25" s="89" t="s">
        <v>399</v>
      </c>
      <c r="H25" s="89" t="s">
        <v>208</v>
      </c>
      <c r="I25" s="89" t="s">
        <v>209</v>
      </c>
      <c r="J25" s="89" t="s">
        <v>427</v>
      </c>
      <c r="K25" s="90">
        <v>4.7300000000000004</v>
      </c>
      <c r="L25" s="89" t="s">
        <v>100</v>
      </c>
      <c r="M25" s="91">
        <v>1.6400000000000001E-2</v>
      </c>
      <c r="N25" s="91">
        <v>1.72E-2</v>
      </c>
      <c r="O25" s="90">
        <v>6900000</v>
      </c>
      <c r="P25" s="90">
        <v>99.81</v>
      </c>
      <c r="Q25" s="90">
        <v>0</v>
      </c>
      <c r="R25" s="90">
        <v>6886.89</v>
      </c>
      <c r="S25" s="91">
        <v>5.7000000000000002E-3</v>
      </c>
      <c r="T25" s="91">
        <f t="shared" si="0"/>
        <v>2.4249074295320259E-3</v>
      </c>
      <c r="U25" s="91">
        <f>R25/'סכום נכסי הקרן'!$C$42</f>
        <v>3.3379280488037656E-4</v>
      </c>
    </row>
    <row r="26" spans="2:21" s="84" customFormat="1">
      <c r="B26" s="89" t="s">
        <v>428</v>
      </c>
      <c r="C26" s="89" t="s">
        <v>429</v>
      </c>
      <c r="D26" s="89" t="s">
        <v>98</v>
      </c>
      <c r="E26" s="89" t="s">
        <v>121</v>
      </c>
      <c r="F26" s="89" t="s">
        <v>422</v>
      </c>
      <c r="G26" s="89" t="s">
        <v>399</v>
      </c>
      <c r="H26" s="89" t="s">
        <v>414</v>
      </c>
      <c r="I26" s="89" t="s">
        <v>148</v>
      </c>
      <c r="J26" s="89" t="s">
        <v>430</v>
      </c>
      <c r="K26" s="90">
        <v>1.1499999999999999</v>
      </c>
      <c r="L26" s="89" t="s">
        <v>100</v>
      </c>
      <c r="M26" s="91">
        <v>9.4999999999999998E-3</v>
      </c>
      <c r="N26" s="91">
        <v>1.1299999999999999E-2</v>
      </c>
      <c r="O26" s="90">
        <v>9738753.0999999996</v>
      </c>
      <c r="P26" s="90">
        <v>109.5</v>
      </c>
      <c r="Q26" s="90">
        <v>0</v>
      </c>
      <c r="R26" s="90">
        <v>10663.934644499999</v>
      </c>
      <c r="S26" s="91">
        <v>2.0199999999999999E-2</v>
      </c>
      <c r="T26" s="91">
        <f t="shared" si="0"/>
        <v>3.7548231999483092E-3</v>
      </c>
      <c r="U26" s="91">
        <f>R26/'סכום נכסי הקרן'!$C$42</f>
        <v>5.1685806743663335E-4</v>
      </c>
    </row>
    <row r="27" spans="2:21" s="84" customFormat="1">
      <c r="B27" s="89" t="s">
        <v>431</v>
      </c>
      <c r="C27" s="89" t="s">
        <v>432</v>
      </c>
      <c r="D27" s="89" t="s">
        <v>98</v>
      </c>
      <c r="E27" s="89" t="s">
        <v>121</v>
      </c>
      <c r="F27" s="89" t="s">
        <v>422</v>
      </c>
      <c r="G27" s="89" t="s">
        <v>399</v>
      </c>
      <c r="H27" s="89" t="s">
        <v>414</v>
      </c>
      <c r="I27" s="89" t="s">
        <v>148</v>
      </c>
      <c r="J27" s="89" t="s">
        <v>433</v>
      </c>
      <c r="K27" s="90">
        <v>1.24</v>
      </c>
      <c r="L27" s="89" t="s">
        <v>100</v>
      </c>
      <c r="M27" s="91">
        <v>0.01</v>
      </c>
      <c r="N27" s="91">
        <v>1.46E-2</v>
      </c>
      <c r="O27" s="90">
        <v>15910178</v>
      </c>
      <c r="P27" s="90">
        <v>108.32</v>
      </c>
      <c r="Q27" s="90">
        <v>0</v>
      </c>
      <c r="R27" s="90">
        <v>17233.904809600001</v>
      </c>
      <c r="S27" s="91">
        <v>3.95E-2</v>
      </c>
      <c r="T27" s="91">
        <f t="shared" si="0"/>
        <v>6.0681416158304769E-3</v>
      </c>
      <c r="U27" s="91">
        <f>R27/'סכום נכסי הקרן'!$C$42</f>
        <v>8.3529044683998085E-4</v>
      </c>
    </row>
    <row r="28" spans="2:21" s="84" customFormat="1">
      <c r="B28" s="89" t="s">
        <v>434</v>
      </c>
      <c r="C28" s="89" t="s">
        <v>435</v>
      </c>
      <c r="D28" s="89" t="s">
        <v>98</v>
      </c>
      <c r="E28" s="89" t="s">
        <v>121</v>
      </c>
      <c r="F28" s="89" t="s">
        <v>422</v>
      </c>
      <c r="G28" s="89" t="s">
        <v>399</v>
      </c>
      <c r="H28" s="89" t="s">
        <v>414</v>
      </c>
      <c r="I28" s="89" t="s">
        <v>148</v>
      </c>
      <c r="J28" s="89" t="s">
        <v>382</v>
      </c>
      <c r="K28" s="90">
        <v>3.9</v>
      </c>
      <c r="L28" s="89" t="s">
        <v>100</v>
      </c>
      <c r="M28" s="91">
        <v>5.0000000000000001E-3</v>
      </c>
      <c r="N28" s="91">
        <v>1.7399999999999999E-2</v>
      </c>
      <c r="O28" s="90">
        <v>40667670</v>
      </c>
      <c r="P28" s="90">
        <v>102.12</v>
      </c>
      <c r="Q28" s="90">
        <v>0</v>
      </c>
      <c r="R28" s="90">
        <v>41529.824604000001</v>
      </c>
      <c r="S28" s="91">
        <v>5.33E-2</v>
      </c>
      <c r="T28" s="91">
        <f t="shared" si="0"/>
        <v>1.4622853019200471E-2</v>
      </c>
      <c r="U28" s="91">
        <f>R28/'סכום נכסי הקרן'!$C$42</f>
        <v>2.0128616314126165E-3</v>
      </c>
    </row>
    <row r="29" spans="2:21" s="84" customFormat="1">
      <c r="B29" s="89" t="s">
        <v>436</v>
      </c>
      <c r="C29" s="89" t="s">
        <v>437</v>
      </c>
      <c r="D29" s="89" t="s">
        <v>98</v>
      </c>
      <c r="E29" s="89" t="s">
        <v>121</v>
      </c>
      <c r="F29" s="89" t="s">
        <v>422</v>
      </c>
      <c r="G29" s="89" t="s">
        <v>399</v>
      </c>
      <c r="H29" s="89" t="s">
        <v>208</v>
      </c>
      <c r="I29" s="89" t="s">
        <v>209</v>
      </c>
      <c r="J29" s="89" t="s">
        <v>262</v>
      </c>
      <c r="K29" s="90">
        <v>1.74</v>
      </c>
      <c r="L29" s="89" t="s">
        <v>100</v>
      </c>
      <c r="M29" s="91">
        <v>8.6E-3</v>
      </c>
      <c r="N29" s="91">
        <v>1.49E-2</v>
      </c>
      <c r="O29" s="90">
        <v>20001761</v>
      </c>
      <c r="P29" s="90">
        <v>107.95</v>
      </c>
      <c r="Q29" s="90">
        <v>0</v>
      </c>
      <c r="R29" s="90">
        <v>21591.900999500001</v>
      </c>
      <c r="S29" s="91">
        <v>8.0000000000000002E-3</v>
      </c>
      <c r="T29" s="91">
        <f t="shared" si="0"/>
        <v>7.6026132479838551E-3</v>
      </c>
      <c r="U29" s="91">
        <f>R29/'סכום נכסי הקרן'!$C$42</f>
        <v>1.0465131862600551E-3</v>
      </c>
    </row>
    <row r="30" spans="2:21" s="84" customFormat="1">
      <c r="B30" s="89" t="s">
        <v>438</v>
      </c>
      <c r="C30" s="89" t="s">
        <v>439</v>
      </c>
      <c r="D30" s="89" t="s">
        <v>98</v>
      </c>
      <c r="E30" s="89" t="s">
        <v>121</v>
      </c>
      <c r="F30" s="89" t="s">
        <v>422</v>
      </c>
      <c r="G30" s="89" t="s">
        <v>399</v>
      </c>
      <c r="H30" s="89" t="s">
        <v>208</v>
      </c>
      <c r="I30" s="89" t="s">
        <v>209</v>
      </c>
      <c r="J30" s="89" t="s">
        <v>262</v>
      </c>
      <c r="K30" s="90">
        <v>4.62</v>
      </c>
      <c r="L30" s="89" t="s">
        <v>100</v>
      </c>
      <c r="M30" s="91">
        <v>1.2200000000000001E-2</v>
      </c>
      <c r="N30" s="91">
        <v>1.6500000000000001E-2</v>
      </c>
      <c r="O30" s="90">
        <v>15966443</v>
      </c>
      <c r="P30" s="90">
        <v>107.1</v>
      </c>
      <c r="Q30" s="90">
        <v>0</v>
      </c>
      <c r="R30" s="90">
        <v>17100.060452999998</v>
      </c>
      <c r="S30" s="91">
        <v>5.3E-3</v>
      </c>
      <c r="T30" s="91">
        <f t="shared" si="0"/>
        <v>6.0210143675775967E-3</v>
      </c>
      <c r="U30" s="91">
        <f>R30/'סכום נכסי הקרן'!$C$42</f>
        <v>8.288032976032537E-4</v>
      </c>
    </row>
    <row r="31" spans="2:21" s="84" customFormat="1">
      <c r="B31" s="89" t="s">
        <v>440</v>
      </c>
      <c r="C31" s="89" t="s">
        <v>441</v>
      </c>
      <c r="D31" s="89" t="s">
        <v>98</v>
      </c>
      <c r="E31" s="89" t="s">
        <v>121</v>
      </c>
      <c r="F31" s="89" t="s">
        <v>422</v>
      </c>
      <c r="G31" s="89" t="s">
        <v>399</v>
      </c>
      <c r="H31" s="89" t="s">
        <v>208</v>
      </c>
      <c r="I31" s="89" t="s">
        <v>209</v>
      </c>
      <c r="J31" s="89" t="s">
        <v>442</v>
      </c>
      <c r="K31" s="90">
        <v>0.83</v>
      </c>
      <c r="L31" s="89" t="s">
        <v>100</v>
      </c>
      <c r="M31" s="91">
        <v>1E-3</v>
      </c>
      <c r="N31" s="91">
        <v>1.6400000000000001E-2</v>
      </c>
      <c r="O31" s="90">
        <v>21768071</v>
      </c>
      <c r="P31" s="90">
        <v>105.84</v>
      </c>
      <c r="Q31" s="90">
        <v>0</v>
      </c>
      <c r="R31" s="90">
        <v>23039.326346400001</v>
      </c>
      <c r="S31" s="91">
        <v>8.6E-3</v>
      </c>
      <c r="T31" s="91">
        <f t="shared" si="0"/>
        <v>8.112258745064653E-3</v>
      </c>
      <c r="U31" s="91">
        <f>R31/'סכום נכסי הקרן'!$C$42</f>
        <v>1.1166667920816528E-3</v>
      </c>
    </row>
    <row r="32" spans="2:21" s="84" customFormat="1">
      <c r="B32" s="89" t="s">
        <v>443</v>
      </c>
      <c r="C32" s="89" t="s">
        <v>444</v>
      </c>
      <c r="D32" s="89" t="s">
        <v>98</v>
      </c>
      <c r="E32" s="89" t="s">
        <v>121</v>
      </c>
      <c r="F32" s="89" t="s">
        <v>422</v>
      </c>
      <c r="G32" s="89" t="s">
        <v>399</v>
      </c>
      <c r="H32" s="89" t="s">
        <v>208</v>
      </c>
      <c r="I32" s="89" t="s">
        <v>209</v>
      </c>
      <c r="J32" s="89" t="s">
        <v>445</v>
      </c>
      <c r="K32" s="90">
        <v>7.44</v>
      </c>
      <c r="L32" s="89" t="s">
        <v>100</v>
      </c>
      <c r="M32" s="91">
        <v>2E-3</v>
      </c>
      <c r="N32" s="91">
        <v>1.84E-2</v>
      </c>
      <c r="O32" s="90">
        <v>19495896</v>
      </c>
      <c r="P32" s="90">
        <v>95.74</v>
      </c>
      <c r="Q32" s="90">
        <v>0</v>
      </c>
      <c r="R32" s="90">
        <v>18665.370830399999</v>
      </c>
      <c r="S32" s="91">
        <v>2.0299999999999999E-2</v>
      </c>
      <c r="T32" s="91">
        <f t="shared" si="0"/>
        <v>6.5721677566517424E-3</v>
      </c>
      <c r="U32" s="91">
        <f>R32/'סכום נכסי הקרן'!$C$42</f>
        <v>9.0467053831433039E-4</v>
      </c>
    </row>
    <row r="33" spans="2:21" s="84" customFormat="1">
      <c r="B33" s="89" t="s">
        <v>446</v>
      </c>
      <c r="C33" s="89" t="s">
        <v>447</v>
      </c>
      <c r="D33" s="89" t="s">
        <v>98</v>
      </c>
      <c r="E33" s="89" t="s">
        <v>121</v>
      </c>
      <c r="F33" s="89" t="s">
        <v>422</v>
      </c>
      <c r="G33" s="89" t="s">
        <v>399</v>
      </c>
      <c r="H33" s="89" t="s">
        <v>208</v>
      </c>
      <c r="I33" s="89" t="s">
        <v>209</v>
      </c>
      <c r="J33" s="89" t="s">
        <v>262</v>
      </c>
      <c r="K33" s="90">
        <v>3.46</v>
      </c>
      <c r="L33" s="89" t="s">
        <v>100</v>
      </c>
      <c r="M33" s="91">
        <v>3.8E-3</v>
      </c>
      <c r="N33" s="91">
        <v>1.6500000000000001E-2</v>
      </c>
      <c r="O33" s="90">
        <v>52564046</v>
      </c>
      <c r="P33" s="90">
        <v>101.89</v>
      </c>
      <c r="Q33" s="90">
        <v>0</v>
      </c>
      <c r="R33" s="90">
        <v>53557.506469400003</v>
      </c>
      <c r="S33" s="91">
        <v>1.7500000000000002E-2</v>
      </c>
      <c r="T33" s="91">
        <f t="shared" si="0"/>
        <v>1.8857858241507795E-2</v>
      </c>
      <c r="U33" s="91">
        <f>R33/'סכום נכסי הקרן'!$C$42</f>
        <v>2.5958176051628441E-3</v>
      </c>
    </row>
    <row r="34" spans="2:21" s="84" customFormat="1">
      <c r="B34" s="89" t="s">
        <v>448</v>
      </c>
      <c r="C34" s="89" t="s">
        <v>449</v>
      </c>
      <c r="D34" s="89" t="s">
        <v>98</v>
      </c>
      <c r="E34" s="89" t="s">
        <v>121</v>
      </c>
      <c r="F34" s="89" t="s">
        <v>450</v>
      </c>
      <c r="G34" s="89" t="s">
        <v>451</v>
      </c>
      <c r="H34" s="89" t="s">
        <v>208</v>
      </c>
      <c r="I34" s="89" t="s">
        <v>209</v>
      </c>
      <c r="J34" s="89" t="s">
        <v>262</v>
      </c>
      <c r="K34" s="90">
        <v>13.15</v>
      </c>
      <c r="L34" s="89" t="s">
        <v>100</v>
      </c>
      <c r="M34" s="91">
        <v>2.07E-2</v>
      </c>
      <c r="N34" s="91">
        <v>2.1700000000000001E-2</v>
      </c>
      <c r="O34" s="90">
        <v>20224441.550000001</v>
      </c>
      <c r="P34" s="90">
        <v>105</v>
      </c>
      <c r="Q34" s="90">
        <v>915.03620999999998</v>
      </c>
      <c r="R34" s="90">
        <v>22150.6998375</v>
      </c>
      <c r="S34" s="91">
        <v>7.1999999999999998E-3</v>
      </c>
      <c r="T34" s="91">
        <f t="shared" si="0"/>
        <v>7.7993690338146234E-3</v>
      </c>
      <c r="U34" s="91">
        <f>R34/'סכום נכסי הקרן'!$C$42</f>
        <v>1.073596968852766E-3</v>
      </c>
    </row>
    <row r="35" spans="2:21" s="84" customFormat="1">
      <c r="B35" s="89" t="s">
        <v>452</v>
      </c>
      <c r="C35" s="89" t="s">
        <v>453</v>
      </c>
      <c r="D35" s="89" t="s">
        <v>98</v>
      </c>
      <c r="E35" s="89" t="s">
        <v>121</v>
      </c>
      <c r="F35" s="89" t="s">
        <v>450</v>
      </c>
      <c r="G35" s="89" t="s">
        <v>451</v>
      </c>
      <c r="H35" s="89" t="s">
        <v>208</v>
      </c>
      <c r="I35" s="89" t="s">
        <v>209</v>
      </c>
      <c r="J35" s="89" t="s">
        <v>262</v>
      </c>
      <c r="K35" s="90">
        <v>2.97</v>
      </c>
      <c r="L35" s="89" t="s">
        <v>100</v>
      </c>
      <c r="M35" s="91">
        <v>1E-3</v>
      </c>
      <c r="N35" s="91">
        <v>1.4999999999999999E-2</v>
      </c>
      <c r="O35" s="90">
        <v>28990202</v>
      </c>
      <c r="P35" s="90">
        <v>101.92</v>
      </c>
      <c r="Q35" s="90">
        <v>15.396190000000001</v>
      </c>
      <c r="R35" s="90">
        <v>29562.2100684</v>
      </c>
      <c r="S35" s="91">
        <v>2.7099999999999999E-2</v>
      </c>
      <c r="T35" s="91">
        <f t="shared" si="0"/>
        <v>1.0408997795557881E-2</v>
      </c>
      <c r="U35" s="91">
        <f>R35/'סכום נכסי הקרן'!$C$42</f>
        <v>1.432816992458736E-3</v>
      </c>
    </row>
    <row r="36" spans="2:21" s="84" customFormat="1">
      <c r="B36" s="89" t="s">
        <v>454</v>
      </c>
      <c r="C36" s="89" t="s">
        <v>455</v>
      </c>
      <c r="D36" s="89" t="s">
        <v>98</v>
      </c>
      <c r="E36" s="89" t="s">
        <v>121</v>
      </c>
      <c r="F36" s="89" t="s">
        <v>456</v>
      </c>
      <c r="G36" s="89" t="s">
        <v>399</v>
      </c>
      <c r="H36" s="89" t="s">
        <v>208</v>
      </c>
      <c r="I36" s="89" t="s">
        <v>209</v>
      </c>
      <c r="J36" s="89" t="s">
        <v>457</v>
      </c>
      <c r="K36" s="90">
        <v>0.57999999999999996</v>
      </c>
      <c r="L36" s="89" t="s">
        <v>100</v>
      </c>
      <c r="M36" s="91">
        <v>3.5499999999999997E-2</v>
      </c>
      <c r="N36" s="91">
        <v>0.27250000000000002</v>
      </c>
      <c r="O36" s="90">
        <v>128446.7</v>
      </c>
      <c r="P36" s="90">
        <v>119.38</v>
      </c>
      <c r="Q36" s="90">
        <v>0</v>
      </c>
      <c r="R36" s="90">
        <v>153.33967046000001</v>
      </c>
      <c r="S36" s="91">
        <v>1.8E-3</v>
      </c>
      <c r="T36" s="91">
        <f t="shared" si="0"/>
        <v>5.3991642982601222E-5</v>
      </c>
      <c r="U36" s="91">
        <f>R36/'סכום נכסי הקרן'!$C$42</f>
        <v>7.4320453357431325E-6</v>
      </c>
    </row>
    <row r="37" spans="2:21" s="84" customFormat="1">
      <c r="B37" s="89" t="s">
        <v>458</v>
      </c>
      <c r="C37" s="89" t="s">
        <v>459</v>
      </c>
      <c r="D37" s="89" t="s">
        <v>98</v>
      </c>
      <c r="E37" s="89" t="s">
        <v>121</v>
      </c>
      <c r="F37" s="89" t="s">
        <v>456</v>
      </c>
      <c r="G37" s="89" t="s">
        <v>399</v>
      </c>
      <c r="H37" s="89" t="s">
        <v>208</v>
      </c>
      <c r="I37" s="89" t="s">
        <v>209</v>
      </c>
      <c r="J37" s="89" t="s">
        <v>460</v>
      </c>
      <c r="K37" s="90">
        <v>3.4</v>
      </c>
      <c r="L37" s="89" t="s">
        <v>100</v>
      </c>
      <c r="M37" s="91">
        <v>1.4999999999999999E-2</v>
      </c>
      <c r="N37" s="91">
        <v>2.2200000000000001E-2</v>
      </c>
      <c r="O37" s="90">
        <v>8992759</v>
      </c>
      <c r="P37" s="90">
        <v>109.01</v>
      </c>
      <c r="Q37" s="90">
        <v>0</v>
      </c>
      <c r="R37" s="90">
        <v>9803.0065859000006</v>
      </c>
      <c r="S37" s="91">
        <v>2.4199999999999999E-2</v>
      </c>
      <c r="T37" s="91">
        <f t="shared" si="0"/>
        <v>3.4516862476241515E-3</v>
      </c>
      <c r="U37" s="91">
        <f>R37/'סכום נכסי הקרן'!$C$42</f>
        <v>4.7513072875686484E-4</v>
      </c>
    </row>
    <row r="38" spans="2:21" s="84" customFormat="1">
      <c r="B38" s="89" t="s">
        <v>461</v>
      </c>
      <c r="C38" s="89" t="s">
        <v>462</v>
      </c>
      <c r="D38" s="89" t="s">
        <v>98</v>
      </c>
      <c r="E38" s="89" t="s">
        <v>121</v>
      </c>
      <c r="F38" s="89" t="s">
        <v>463</v>
      </c>
      <c r="G38" s="89" t="s">
        <v>464</v>
      </c>
      <c r="H38" s="89" t="s">
        <v>208</v>
      </c>
      <c r="I38" s="89" t="s">
        <v>209</v>
      </c>
      <c r="J38" s="89" t="s">
        <v>262</v>
      </c>
      <c r="K38" s="90">
        <v>2.88</v>
      </c>
      <c r="L38" s="89" t="s">
        <v>100</v>
      </c>
      <c r="M38" s="91">
        <v>8.3000000000000001E-3</v>
      </c>
      <c r="N38" s="91">
        <v>1.6400000000000001E-2</v>
      </c>
      <c r="O38" s="90">
        <v>28996576.399999999</v>
      </c>
      <c r="P38" s="90">
        <v>106.3</v>
      </c>
      <c r="Q38" s="90">
        <v>3645.2179000000001</v>
      </c>
      <c r="R38" s="90">
        <v>34468.578613199999</v>
      </c>
      <c r="S38" s="91">
        <v>2.1000000000000001E-2</v>
      </c>
      <c r="T38" s="91">
        <f t="shared" si="0"/>
        <v>1.2136553998184576E-2</v>
      </c>
      <c r="U38" s="91">
        <f>R38/'סכום נכסי הקרן'!$C$42</f>
        <v>1.6706181651717665E-3</v>
      </c>
    </row>
    <row r="39" spans="2:21" s="84" customFormat="1">
      <c r="B39" s="89" t="s">
        <v>465</v>
      </c>
      <c r="C39" s="89" t="s">
        <v>466</v>
      </c>
      <c r="D39" s="89" t="s">
        <v>98</v>
      </c>
      <c r="E39" s="89" t="s">
        <v>121</v>
      </c>
      <c r="F39" s="89" t="s">
        <v>463</v>
      </c>
      <c r="G39" s="89" t="s">
        <v>464</v>
      </c>
      <c r="H39" s="89" t="s">
        <v>208</v>
      </c>
      <c r="I39" s="89" t="s">
        <v>209</v>
      </c>
      <c r="J39" s="89" t="s">
        <v>262</v>
      </c>
      <c r="K39" s="90">
        <v>6.62</v>
      </c>
      <c r="L39" s="89" t="s">
        <v>100</v>
      </c>
      <c r="M39" s="91">
        <v>1.6500000000000001E-2</v>
      </c>
      <c r="N39" s="91">
        <v>1.9900000000000001E-2</v>
      </c>
      <c r="O39" s="90">
        <v>9800252</v>
      </c>
      <c r="P39" s="90">
        <v>106.41</v>
      </c>
      <c r="Q39" s="90">
        <v>87.947239999999994</v>
      </c>
      <c r="R39" s="90">
        <v>10516.3953932</v>
      </c>
      <c r="S39" s="91">
        <v>4.5999999999999999E-3</v>
      </c>
      <c r="T39" s="91">
        <f t="shared" si="0"/>
        <v>3.7028739127337668E-3</v>
      </c>
      <c r="U39" s="91">
        <f>R39/'סכום נכסי הקרן'!$C$42</f>
        <v>5.0970715599164482E-4</v>
      </c>
    </row>
    <row r="40" spans="2:21" s="84" customFormat="1">
      <c r="B40" s="89" t="s">
        <v>467</v>
      </c>
      <c r="C40" s="89" t="s">
        <v>468</v>
      </c>
      <c r="D40" s="89" t="s">
        <v>98</v>
      </c>
      <c r="E40" s="89" t="s">
        <v>121</v>
      </c>
      <c r="F40" s="89" t="s">
        <v>469</v>
      </c>
      <c r="G40" s="89" t="s">
        <v>399</v>
      </c>
      <c r="H40" s="89" t="s">
        <v>208</v>
      </c>
      <c r="I40" s="89" t="s">
        <v>209</v>
      </c>
      <c r="J40" s="89" t="s">
        <v>262</v>
      </c>
      <c r="K40" s="90">
        <v>4.83</v>
      </c>
      <c r="L40" s="89" t="s">
        <v>100</v>
      </c>
      <c r="M40" s="91">
        <v>1E-3</v>
      </c>
      <c r="N40" s="91">
        <v>1.6500000000000001E-2</v>
      </c>
      <c r="O40" s="90">
        <v>41307617</v>
      </c>
      <c r="P40" s="90">
        <v>97.57</v>
      </c>
      <c r="Q40" s="90">
        <v>0</v>
      </c>
      <c r="R40" s="90">
        <v>40303.841906900001</v>
      </c>
      <c r="S40" s="91">
        <v>1.3899999999999999E-2</v>
      </c>
      <c r="T40" s="91">
        <f t="shared" si="0"/>
        <v>1.4191178555011917E-2</v>
      </c>
      <c r="U40" s="91">
        <f>R40/'סכום נכסי הקרן'!$C$42</f>
        <v>1.9534408764419666E-3</v>
      </c>
    </row>
    <row r="41" spans="2:21" s="84" customFormat="1">
      <c r="B41" s="89" t="s">
        <v>470</v>
      </c>
      <c r="C41" s="89" t="s">
        <v>471</v>
      </c>
      <c r="D41" s="89" t="s">
        <v>98</v>
      </c>
      <c r="E41" s="89" t="s">
        <v>121</v>
      </c>
      <c r="F41" s="89" t="s">
        <v>469</v>
      </c>
      <c r="G41" s="89" t="s">
        <v>399</v>
      </c>
      <c r="H41" s="89" t="s">
        <v>208</v>
      </c>
      <c r="I41" s="89" t="s">
        <v>209</v>
      </c>
      <c r="J41" s="89" t="s">
        <v>427</v>
      </c>
      <c r="K41" s="90">
        <v>5.17</v>
      </c>
      <c r="L41" s="89" t="s">
        <v>100</v>
      </c>
      <c r="M41" s="91">
        <v>1.3899999999999999E-2</v>
      </c>
      <c r="N41" s="91">
        <v>1.78E-2</v>
      </c>
      <c r="O41" s="90">
        <v>22435482</v>
      </c>
      <c r="P41" s="90">
        <v>98.24</v>
      </c>
      <c r="Q41" s="90">
        <v>0</v>
      </c>
      <c r="R41" s="90">
        <v>22040.617516800001</v>
      </c>
      <c r="S41" s="91">
        <v>1.12E-2</v>
      </c>
      <c r="T41" s="91">
        <f t="shared" si="0"/>
        <v>7.7606085138519762E-3</v>
      </c>
      <c r="U41" s="91">
        <f>R41/'סכום נכסי הקרן'!$C$42</f>
        <v>1.0682615145919613E-3</v>
      </c>
    </row>
    <row r="42" spans="2:21" s="84" customFormat="1">
      <c r="B42" s="89" t="s">
        <v>472</v>
      </c>
      <c r="C42" s="89" t="s">
        <v>473</v>
      </c>
      <c r="D42" s="89" t="s">
        <v>98</v>
      </c>
      <c r="E42" s="89" t="s">
        <v>121</v>
      </c>
      <c r="F42" s="89" t="s">
        <v>474</v>
      </c>
      <c r="G42" s="89" t="s">
        <v>399</v>
      </c>
      <c r="H42" s="89" t="s">
        <v>208</v>
      </c>
      <c r="I42" s="89" t="s">
        <v>209</v>
      </c>
      <c r="J42" s="89" t="s">
        <v>475</v>
      </c>
      <c r="K42" s="90">
        <v>0.23</v>
      </c>
      <c r="L42" s="89" t="s">
        <v>100</v>
      </c>
      <c r="M42" s="91">
        <v>7.0000000000000001E-3</v>
      </c>
      <c r="N42" s="91">
        <v>1.43E-2</v>
      </c>
      <c r="O42" s="90">
        <v>2730142.64</v>
      </c>
      <c r="P42" s="90">
        <v>109.95</v>
      </c>
      <c r="Q42" s="90">
        <v>0</v>
      </c>
      <c r="R42" s="90">
        <v>3001.79183268</v>
      </c>
      <c r="S42" s="91">
        <v>3.8E-3</v>
      </c>
      <c r="T42" s="91">
        <f t="shared" si="0"/>
        <v>1.0569454887437272E-3</v>
      </c>
      <c r="U42" s="91">
        <f>R42/'סכום נכסי הקרן'!$C$42</f>
        <v>1.4549041955037225E-4</v>
      </c>
    </row>
    <row r="43" spans="2:21" s="84" customFormat="1">
      <c r="B43" s="89" t="s">
        <v>476</v>
      </c>
      <c r="C43" s="89" t="s">
        <v>477</v>
      </c>
      <c r="D43" s="89" t="s">
        <v>98</v>
      </c>
      <c r="E43" s="89" t="s">
        <v>121</v>
      </c>
      <c r="F43" s="89" t="s">
        <v>474</v>
      </c>
      <c r="G43" s="89" t="s">
        <v>399</v>
      </c>
      <c r="H43" s="89" t="s">
        <v>208</v>
      </c>
      <c r="I43" s="89" t="s">
        <v>209</v>
      </c>
      <c r="J43" s="89" t="s">
        <v>262</v>
      </c>
      <c r="K43" s="90">
        <v>2.77</v>
      </c>
      <c r="L43" s="89" t="s">
        <v>100</v>
      </c>
      <c r="M43" s="91">
        <v>6.0000000000000001E-3</v>
      </c>
      <c r="N43" s="91">
        <v>1.47E-2</v>
      </c>
      <c r="O43" s="90">
        <v>12029349.109999999</v>
      </c>
      <c r="P43" s="90">
        <v>106.62</v>
      </c>
      <c r="Q43" s="90">
        <v>0</v>
      </c>
      <c r="R43" s="90">
        <v>12825.692021082001</v>
      </c>
      <c r="S43" s="91">
        <v>8.9999999999999993E-3</v>
      </c>
      <c r="T43" s="91">
        <f t="shared" si="0"/>
        <v>4.5159884753221509E-3</v>
      </c>
      <c r="U43" s="91">
        <f>R43/'סכום נכסי הקרן'!$C$42</f>
        <v>6.2163381646125127E-4</v>
      </c>
    </row>
    <row r="44" spans="2:21" s="84" customFormat="1">
      <c r="B44" s="89" t="s">
        <v>478</v>
      </c>
      <c r="C44" s="89" t="s">
        <v>479</v>
      </c>
      <c r="D44" s="89" t="s">
        <v>98</v>
      </c>
      <c r="E44" s="89" t="s">
        <v>121</v>
      </c>
      <c r="F44" s="89" t="s">
        <v>474</v>
      </c>
      <c r="G44" s="89" t="s">
        <v>399</v>
      </c>
      <c r="H44" s="89" t="s">
        <v>208</v>
      </c>
      <c r="I44" s="89" t="s">
        <v>209</v>
      </c>
      <c r="J44" s="89" t="s">
        <v>480</v>
      </c>
      <c r="K44" s="90">
        <v>0.59</v>
      </c>
      <c r="L44" s="89" t="s">
        <v>100</v>
      </c>
      <c r="M44" s="91">
        <v>0.05</v>
      </c>
      <c r="N44" s="91">
        <v>1.77E-2</v>
      </c>
      <c r="O44" s="90">
        <v>9861487.2100000009</v>
      </c>
      <c r="P44" s="90">
        <v>115.69</v>
      </c>
      <c r="Q44" s="90">
        <v>0</v>
      </c>
      <c r="R44" s="90">
        <v>11408.754553249</v>
      </c>
      <c r="S44" s="91">
        <v>9.4000000000000004E-3</v>
      </c>
      <c r="T44" s="91">
        <f t="shared" si="0"/>
        <v>4.017077908588758E-3</v>
      </c>
      <c r="U44" s="91">
        <f>R44/'סכום נכסי הקרן'!$C$42</f>
        <v>5.5295789282546273E-4</v>
      </c>
    </row>
    <row r="45" spans="2:21" s="84" customFormat="1">
      <c r="B45" s="89" t="s">
        <v>481</v>
      </c>
      <c r="C45" s="89" t="s">
        <v>482</v>
      </c>
      <c r="D45" s="89" t="s">
        <v>98</v>
      </c>
      <c r="E45" s="89" t="s">
        <v>121</v>
      </c>
      <c r="F45" s="89" t="s">
        <v>474</v>
      </c>
      <c r="G45" s="89" t="s">
        <v>399</v>
      </c>
      <c r="H45" s="89" t="s">
        <v>208</v>
      </c>
      <c r="I45" s="89" t="s">
        <v>209</v>
      </c>
      <c r="J45" s="89" t="s">
        <v>262</v>
      </c>
      <c r="K45" s="90">
        <v>4.34</v>
      </c>
      <c r="L45" s="89" t="s">
        <v>100</v>
      </c>
      <c r="M45" s="91">
        <v>1.7500000000000002E-2</v>
      </c>
      <c r="N45" s="91">
        <v>2.9999999999999997E-4</v>
      </c>
      <c r="O45" s="90">
        <v>59373260.020000003</v>
      </c>
      <c r="P45" s="90">
        <v>107.76</v>
      </c>
      <c r="Q45" s="90">
        <v>0</v>
      </c>
      <c r="R45" s="90">
        <v>63980.624997551997</v>
      </c>
      <c r="S45" s="91">
        <v>1.7999999999999999E-2</v>
      </c>
      <c r="T45" s="91">
        <f t="shared" si="0"/>
        <v>2.2527888916864695E-2</v>
      </c>
      <c r="U45" s="91">
        <f>R45/'סכום נכסי הקרן'!$C$42</f>
        <v>3.1010038313276987E-3</v>
      </c>
    </row>
    <row r="46" spans="2:21" s="84" customFormat="1">
      <c r="B46" s="89" t="s">
        <v>483</v>
      </c>
      <c r="C46" s="89" t="s">
        <v>484</v>
      </c>
      <c r="D46" s="89" t="s">
        <v>98</v>
      </c>
      <c r="E46" s="89" t="s">
        <v>121</v>
      </c>
      <c r="F46" s="89" t="s">
        <v>485</v>
      </c>
      <c r="G46" s="89" t="s">
        <v>486</v>
      </c>
      <c r="H46" s="89" t="s">
        <v>487</v>
      </c>
      <c r="I46" s="89" t="s">
        <v>148</v>
      </c>
      <c r="J46" s="89" t="s">
        <v>262</v>
      </c>
      <c r="K46" s="90">
        <v>2.5099999999999998</v>
      </c>
      <c r="L46" s="89" t="s">
        <v>100</v>
      </c>
      <c r="M46" s="91">
        <v>4.4999999999999998E-2</v>
      </c>
      <c r="N46" s="91">
        <v>1.8200000000000001E-2</v>
      </c>
      <c r="O46" s="90">
        <v>9611804</v>
      </c>
      <c r="P46" s="90">
        <v>118.6</v>
      </c>
      <c r="Q46" s="90">
        <v>0</v>
      </c>
      <c r="R46" s="90">
        <v>11399.599544000001</v>
      </c>
      <c r="S46" s="91">
        <v>3.3E-3</v>
      </c>
      <c r="T46" s="91">
        <f t="shared" si="0"/>
        <v>4.0138543853518059E-3</v>
      </c>
      <c r="U46" s="91">
        <f>R46/'סכום נכסי הקרן'!$C$42</f>
        <v>5.5251416913945509E-4</v>
      </c>
    </row>
    <row r="47" spans="2:21" s="84" customFormat="1">
      <c r="B47" s="89" t="s">
        <v>488</v>
      </c>
      <c r="C47" s="89" t="s">
        <v>489</v>
      </c>
      <c r="D47" s="89" t="s">
        <v>98</v>
      </c>
      <c r="E47" s="89" t="s">
        <v>121</v>
      </c>
      <c r="F47" s="89" t="s">
        <v>485</v>
      </c>
      <c r="G47" s="89" t="s">
        <v>486</v>
      </c>
      <c r="H47" s="89" t="s">
        <v>487</v>
      </c>
      <c r="I47" s="89" t="s">
        <v>148</v>
      </c>
      <c r="J47" s="89" t="s">
        <v>262</v>
      </c>
      <c r="K47" s="90">
        <v>7.3</v>
      </c>
      <c r="L47" s="89" t="s">
        <v>100</v>
      </c>
      <c r="M47" s="91">
        <v>2.3900000000000001E-2</v>
      </c>
      <c r="N47" s="91">
        <v>1.17E-2</v>
      </c>
      <c r="O47" s="90">
        <v>29292620</v>
      </c>
      <c r="P47" s="90">
        <v>109.95</v>
      </c>
      <c r="Q47" s="90">
        <v>0</v>
      </c>
      <c r="R47" s="90">
        <v>32207.235690000001</v>
      </c>
      <c r="S47" s="91">
        <v>7.4999999999999997E-3</v>
      </c>
      <c r="T47" s="91">
        <f t="shared" si="0"/>
        <v>1.1340324168001816E-2</v>
      </c>
      <c r="U47" s="91">
        <f>R47/'סכום נכסי הקרן'!$C$42</f>
        <v>1.5610157180394155E-3</v>
      </c>
    </row>
    <row r="48" spans="2:21" s="84" customFormat="1">
      <c r="B48" s="89" t="s">
        <v>490</v>
      </c>
      <c r="C48" s="89" t="s">
        <v>491</v>
      </c>
      <c r="D48" s="89" t="s">
        <v>98</v>
      </c>
      <c r="E48" s="89" t="s">
        <v>121</v>
      </c>
      <c r="F48" s="89" t="s">
        <v>485</v>
      </c>
      <c r="G48" s="89" t="s">
        <v>486</v>
      </c>
      <c r="H48" s="89" t="s">
        <v>487</v>
      </c>
      <c r="I48" s="89" t="s">
        <v>148</v>
      </c>
      <c r="J48" s="89" t="s">
        <v>262</v>
      </c>
      <c r="K48" s="90">
        <v>4.83</v>
      </c>
      <c r="L48" s="89" t="s">
        <v>100</v>
      </c>
      <c r="M48" s="91">
        <v>3.85E-2</v>
      </c>
      <c r="N48" s="91">
        <v>2.0500000000000001E-2</v>
      </c>
      <c r="O48" s="90">
        <v>45316035.82</v>
      </c>
      <c r="P48" s="90">
        <v>119.26</v>
      </c>
      <c r="Q48" s="90">
        <v>0</v>
      </c>
      <c r="R48" s="90">
        <v>54043.904318932</v>
      </c>
      <c r="S48" s="91">
        <v>1.7399999999999999E-2</v>
      </c>
      <c r="T48" s="91">
        <f t="shared" si="0"/>
        <v>1.9029121287532709E-2</v>
      </c>
      <c r="U48" s="91">
        <f>R48/'סכום נכסי הקרן'!$C$42</f>
        <v>2.6193922669453134E-3</v>
      </c>
    </row>
    <row r="49" spans="2:21" s="84" customFormat="1">
      <c r="B49" s="89" t="s">
        <v>492</v>
      </c>
      <c r="C49" s="89" t="s">
        <v>493</v>
      </c>
      <c r="D49" s="89" t="s">
        <v>98</v>
      </c>
      <c r="E49" s="89" t="s">
        <v>121</v>
      </c>
      <c r="F49" s="89" t="s">
        <v>485</v>
      </c>
      <c r="G49" s="89" t="s">
        <v>486</v>
      </c>
      <c r="H49" s="89" t="s">
        <v>487</v>
      </c>
      <c r="I49" s="89" t="s">
        <v>148</v>
      </c>
      <c r="J49" s="89" t="s">
        <v>262</v>
      </c>
      <c r="K49" s="90">
        <v>4.46</v>
      </c>
      <c r="L49" s="89" t="s">
        <v>100</v>
      </c>
      <c r="M49" s="91">
        <v>0.01</v>
      </c>
      <c r="N49" s="91">
        <v>1.83E-2</v>
      </c>
      <c r="O49" s="90">
        <v>2065094</v>
      </c>
      <c r="P49" s="90">
        <v>102.84</v>
      </c>
      <c r="Q49" s="90">
        <v>0</v>
      </c>
      <c r="R49" s="90">
        <v>2123.7426696000002</v>
      </c>
      <c r="S49" s="91">
        <v>1.6999999999999999E-3</v>
      </c>
      <c r="T49" s="91">
        <f t="shared" si="0"/>
        <v>7.4778011234784042E-4</v>
      </c>
      <c r="U49" s="91">
        <f>R49/'סכום נכסי הקרן'!$C$42</f>
        <v>1.0293325761409328E-4</v>
      </c>
    </row>
    <row r="50" spans="2:21" s="84" customFormat="1">
      <c r="B50" s="89" t="s">
        <v>494</v>
      </c>
      <c r="C50" s="89" t="s">
        <v>495</v>
      </c>
      <c r="D50" s="89" t="s">
        <v>98</v>
      </c>
      <c r="E50" s="89" t="s">
        <v>121</v>
      </c>
      <c r="F50" s="89" t="s">
        <v>485</v>
      </c>
      <c r="G50" s="89" t="s">
        <v>486</v>
      </c>
      <c r="H50" s="89" t="s">
        <v>487</v>
      </c>
      <c r="I50" s="89" t="s">
        <v>148</v>
      </c>
      <c r="J50" s="89" t="s">
        <v>262</v>
      </c>
      <c r="K50" s="90">
        <v>12.25</v>
      </c>
      <c r="L50" s="89" t="s">
        <v>100</v>
      </c>
      <c r="M50" s="91">
        <v>1.2500000000000001E-2</v>
      </c>
      <c r="N50" s="91">
        <v>2.4299999999999999E-2</v>
      </c>
      <c r="O50" s="90">
        <v>13466448</v>
      </c>
      <c r="P50" s="90">
        <v>92.8</v>
      </c>
      <c r="Q50" s="90">
        <v>0</v>
      </c>
      <c r="R50" s="90">
        <v>12496.863744</v>
      </c>
      <c r="S50" s="91">
        <v>3.0999999999999999E-3</v>
      </c>
      <c r="T50" s="91">
        <f t="shared" si="0"/>
        <v>4.4002064413218465E-3</v>
      </c>
      <c r="U50" s="91">
        <f>R50/'סכום נכסי הקרן'!$C$42</f>
        <v>6.0569621430248545E-4</v>
      </c>
    </row>
    <row r="51" spans="2:21" s="84" customFormat="1">
      <c r="B51" s="89" t="s">
        <v>496</v>
      </c>
      <c r="C51" s="89" t="s">
        <v>497</v>
      </c>
      <c r="D51" s="89" t="s">
        <v>98</v>
      </c>
      <c r="E51" s="89" t="s">
        <v>121</v>
      </c>
      <c r="F51" s="89" t="s">
        <v>498</v>
      </c>
      <c r="G51" s="89" t="s">
        <v>451</v>
      </c>
      <c r="H51" s="89" t="s">
        <v>499</v>
      </c>
      <c r="I51" s="89" t="s">
        <v>209</v>
      </c>
      <c r="J51" s="89" t="s">
        <v>262</v>
      </c>
      <c r="K51" s="90">
        <v>6.87</v>
      </c>
      <c r="L51" s="89" t="s">
        <v>100</v>
      </c>
      <c r="M51" s="91">
        <v>2.6499999999999999E-2</v>
      </c>
      <c r="N51" s="91">
        <v>2.3E-2</v>
      </c>
      <c r="O51" s="90">
        <v>10117798.050000001</v>
      </c>
      <c r="P51" s="90">
        <v>113.56</v>
      </c>
      <c r="Q51" s="90">
        <v>215.56978000000001</v>
      </c>
      <c r="R51" s="90">
        <v>11705.341245580001</v>
      </c>
      <c r="S51" s="91">
        <v>6.7000000000000002E-3</v>
      </c>
      <c r="T51" s="91">
        <f t="shared" si="0"/>
        <v>4.121507523949795E-3</v>
      </c>
      <c r="U51" s="91">
        <f>R51/'סכום נכסי הקרן'!$C$42</f>
        <v>5.6733281444078666E-4</v>
      </c>
    </row>
    <row r="52" spans="2:21" s="84" customFormat="1">
      <c r="B52" s="89" t="s">
        <v>500</v>
      </c>
      <c r="C52" s="89" t="s">
        <v>501</v>
      </c>
      <c r="D52" s="89" t="s">
        <v>98</v>
      </c>
      <c r="E52" s="89" t="s">
        <v>121</v>
      </c>
      <c r="F52" s="89" t="s">
        <v>502</v>
      </c>
      <c r="G52" s="89" t="s">
        <v>464</v>
      </c>
      <c r="H52" s="89" t="s">
        <v>499</v>
      </c>
      <c r="I52" s="89" t="s">
        <v>209</v>
      </c>
      <c r="J52" s="89" t="s">
        <v>262</v>
      </c>
      <c r="K52" s="90">
        <v>8.44</v>
      </c>
      <c r="L52" s="89" t="s">
        <v>100</v>
      </c>
      <c r="M52" s="91">
        <v>8.9999999999999993E-3</v>
      </c>
      <c r="N52" s="91">
        <v>2.69E-2</v>
      </c>
      <c r="O52" s="90">
        <v>40173209</v>
      </c>
      <c r="P52" s="90">
        <v>91.48</v>
      </c>
      <c r="Q52" s="90">
        <v>192.01064</v>
      </c>
      <c r="R52" s="90">
        <v>36942.4622332</v>
      </c>
      <c r="S52" s="91">
        <v>2.1100000000000001E-2</v>
      </c>
      <c r="T52" s="91">
        <f t="shared" si="0"/>
        <v>1.3007620440357397E-2</v>
      </c>
      <c r="U52" s="91">
        <f>R52/'סכום נכסי הקרן'!$C$42</f>
        <v>1.7905220045633381E-3</v>
      </c>
    </row>
    <row r="53" spans="2:21" s="84" customFormat="1">
      <c r="B53" s="89" t="s">
        <v>503</v>
      </c>
      <c r="C53" s="89" t="s">
        <v>504</v>
      </c>
      <c r="D53" s="89" t="s">
        <v>98</v>
      </c>
      <c r="E53" s="89" t="s">
        <v>121</v>
      </c>
      <c r="F53" s="89" t="s">
        <v>502</v>
      </c>
      <c r="G53" s="89" t="s">
        <v>464</v>
      </c>
      <c r="H53" s="89" t="s">
        <v>487</v>
      </c>
      <c r="I53" s="89" t="s">
        <v>148</v>
      </c>
      <c r="J53" s="89" t="s">
        <v>505</v>
      </c>
      <c r="K53" s="90">
        <v>3.87</v>
      </c>
      <c r="L53" s="89" t="s">
        <v>100</v>
      </c>
      <c r="M53" s="91">
        <v>1.34E-2</v>
      </c>
      <c r="N53" s="91">
        <v>1.8800000000000001E-2</v>
      </c>
      <c r="O53" s="90">
        <v>12700702.6</v>
      </c>
      <c r="P53" s="90">
        <v>106.99</v>
      </c>
      <c r="Q53" s="90">
        <v>924.72802000000001</v>
      </c>
      <c r="R53" s="90">
        <v>14513.20973174</v>
      </c>
      <c r="S53" s="91">
        <v>3.5999999999999999E-3</v>
      </c>
      <c r="T53" s="91">
        <f t="shared" si="0"/>
        <v>5.1101716601910045E-3</v>
      </c>
      <c r="U53" s="91">
        <f>R53/'סכום נכסי הקרן'!$C$42</f>
        <v>7.0342418481704689E-4</v>
      </c>
    </row>
    <row r="54" spans="2:21" s="84" customFormat="1">
      <c r="B54" s="89" t="s">
        <v>506</v>
      </c>
      <c r="C54" s="89" t="s">
        <v>507</v>
      </c>
      <c r="D54" s="89" t="s">
        <v>98</v>
      </c>
      <c r="E54" s="89" t="s">
        <v>121</v>
      </c>
      <c r="F54" s="89" t="s">
        <v>502</v>
      </c>
      <c r="G54" s="89" t="s">
        <v>464</v>
      </c>
      <c r="H54" s="89" t="s">
        <v>487</v>
      </c>
      <c r="I54" s="89" t="s">
        <v>148</v>
      </c>
      <c r="J54" s="89" t="s">
        <v>262</v>
      </c>
      <c r="K54" s="90">
        <v>3.76</v>
      </c>
      <c r="L54" s="89" t="s">
        <v>100</v>
      </c>
      <c r="M54" s="91">
        <v>1.77E-2</v>
      </c>
      <c r="N54" s="91">
        <v>2.2200000000000001E-2</v>
      </c>
      <c r="O54" s="90">
        <v>34359264.850000001</v>
      </c>
      <c r="P54" s="90">
        <v>106.04</v>
      </c>
      <c r="Q54" s="90">
        <v>327.82560000000001</v>
      </c>
      <c r="R54" s="90">
        <v>36762.390046940003</v>
      </c>
      <c r="S54" s="91">
        <v>1.15E-2</v>
      </c>
      <c r="T54" s="91">
        <f t="shared" si="0"/>
        <v>1.294421614867945E-2</v>
      </c>
      <c r="U54" s="91">
        <f>R54/'סכום נכסי הקרן'!$C$42</f>
        <v>1.7817942914544215E-3</v>
      </c>
    </row>
    <row r="55" spans="2:21" s="84" customFormat="1">
      <c r="B55" s="89" t="s">
        <v>508</v>
      </c>
      <c r="C55" s="89" t="s">
        <v>509</v>
      </c>
      <c r="D55" s="89" t="s">
        <v>98</v>
      </c>
      <c r="E55" s="89" t="s">
        <v>121</v>
      </c>
      <c r="F55" s="89" t="s">
        <v>502</v>
      </c>
      <c r="G55" s="89" t="s">
        <v>464</v>
      </c>
      <c r="H55" s="89" t="s">
        <v>487</v>
      </c>
      <c r="I55" s="89" t="s">
        <v>148</v>
      </c>
      <c r="J55" s="89" t="s">
        <v>262</v>
      </c>
      <c r="K55" s="90">
        <v>7.02</v>
      </c>
      <c r="L55" s="89" t="s">
        <v>100</v>
      </c>
      <c r="M55" s="91">
        <v>2.4799999999999999E-2</v>
      </c>
      <c r="N55" s="91">
        <v>2.53E-2</v>
      </c>
      <c r="O55" s="90">
        <v>2260312</v>
      </c>
      <c r="P55" s="90">
        <v>107.5</v>
      </c>
      <c r="Q55" s="90">
        <v>32.218679999999999</v>
      </c>
      <c r="R55" s="90">
        <v>2462.0540799999999</v>
      </c>
      <c r="S55" s="91">
        <v>6.9999999999999999E-4</v>
      </c>
      <c r="T55" s="91">
        <f t="shared" si="0"/>
        <v>8.6690120366401035E-4</v>
      </c>
      <c r="U55" s="91">
        <f>R55/'סכום נכסי הקרן'!$C$42</f>
        <v>1.1933048692956835E-4</v>
      </c>
    </row>
    <row r="56" spans="2:21" s="84" customFormat="1">
      <c r="B56" s="89" t="s">
        <v>510</v>
      </c>
      <c r="C56" s="89" t="s">
        <v>511</v>
      </c>
      <c r="D56" s="89" t="s">
        <v>98</v>
      </c>
      <c r="E56" s="89" t="s">
        <v>121</v>
      </c>
      <c r="F56" s="89" t="s">
        <v>502</v>
      </c>
      <c r="G56" s="89" t="s">
        <v>464</v>
      </c>
      <c r="H56" s="89" t="s">
        <v>499</v>
      </c>
      <c r="I56" s="89" t="s">
        <v>209</v>
      </c>
      <c r="J56" s="89" t="s">
        <v>402</v>
      </c>
      <c r="K56" s="90">
        <v>1.24</v>
      </c>
      <c r="L56" s="89" t="s">
        <v>100</v>
      </c>
      <c r="M56" s="91">
        <v>6.4999999999999997E-3</v>
      </c>
      <c r="N56" s="91">
        <v>1.2999999999999999E-2</v>
      </c>
      <c r="O56" s="90">
        <v>3998016.15</v>
      </c>
      <c r="P56" s="90">
        <v>107.11</v>
      </c>
      <c r="Q56" s="90">
        <v>0</v>
      </c>
      <c r="R56" s="90">
        <v>4282.2750982650005</v>
      </c>
      <c r="S56" s="91">
        <v>8.8000000000000005E-3</v>
      </c>
      <c r="T56" s="91">
        <f t="shared" si="0"/>
        <v>1.5078098678914264E-3</v>
      </c>
      <c r="U56" s="91">
        <f>R56/'סכום נכסי הקרן'!$C$42</f>
        <v>2.0755270032180921E-4</v>
      </c>
    </row>
    <row r="57" spans="2:21" s="84" customFormat="1">
      <c r="B57" s="89" t="s">
        <v>512</v>
      </c>
      <c r="C57" s="89" t="s">
        <v>513</v>
      </c>
      <c r="D57" s="89" t="s">
        <v>98</v>
      </c>
      <c r="E57" s="89" t="s">
        <v>121</v>
      </c>
      <c r="F57" s="89" t="s">
        <v>502</v>
      </c>
      <c r="G57" s="89" t="s">
        <v>464</v>
      </c>
      <c r="H57" s="89" t="s">
        <v>499</v>
      </c>
      <c r="I57" s="89" t="s">
        <v>209</v>
      </c>
      <c r="J57" s="89" t="s">
        <v>262</v>
      </c>
      <c r="K57" s="90">
        <v>11.89</v>
      </c>
      <c r="L57" s="89" t="s">
        <v>100</v>
      </c>
      <c r="M57" s="91">
        <v>1.6899999999999998E-2</v>
      </c>
      <c r="N57" s="91">
        <v>2.8899999999999999E-2</v>
      </c>
      <c r="O57" s="90">
        <v>31814975</v>
      </c>
      <c r="P57" s="90">
        <v>92.36</v>
      </c>
      <c r="Q57" s="90">
        <v>285.53620999999998</v>
      </c>
      <c r="R57" s="90">
        <v>29669.847119999999</v>
      </c>
      <c r="S57" s="91">
        <v>1.1900000000000001E-2</v>
      </c>
      <c r="T57" s="91">
        <f t="shared" si="0"/>
        <v>1.0446897324389874E-2</v>
      </c>
      <c r="U57" s="91">
        <f>R57/'סכום נכסי הקרן'!$C$42</f>
        <v>1.4380339297646342E-3</v>
      </c>
    </row>
    <row r="58" spans="2:21" s="84" customFormat="1">
      <c r="B58" s="89" t="s">
        <v>514</v>
      </c>
      <c r="C58" s="89" t="s">
        <v>515</v>
      </c>
      <c r="D58" s="89" t="s">
        <v>98</v>
      </c>
      <c r="E58" s="89" t="s">
        <v>121</v>
      </c>
      <c r="F58" s="89" t="s">
        <v>474</v>
      </c>
      <c r="G58" s="89" t="s">
        <v>399</v>
      </c>
      <c r="H58" s="89" t="s">
        <v>499</v>
      </c>
      <c r="I58" s="89" t="s">
        <v>209</v>
      </c>
      <c r="J58" s="89" t="s">
        <v>395</v>
      </c>
      <c r="K58" s="90">
        <v>0.41</v>
      </c>
      <c r="L58" s="89" t="s">
        <v>100</v>
      </c>
      <c r="M58" s="91">
        <v>4.2000000000000003E-2</v>
      </c>
      <c r="N58" s="91">
        <v>1.43E-2</v>
      </c>
      <c r="O58" s="90">
        <v>1984160.45</v>
      </c>
      <c r="P58" s="90">
        <v>113.91</v>
      </c>
      <c r="Q58" s="90">
        <v>0</v>
      </c>
      <c r="R58" s="90">
        <v>2260.1571685949998</v>
      </c>
      <c r="S58" s="91">
        <v>6.0000000000000001E-3</v>
      </c>
      <c r="T58" s="91">
        <f t="shared" si="0"/>
        <v>7.958123202252515E-4</v>
      </c>
      <c r="U58" s="91">
        <f>R58/'סכום נכסי הקרן'!$C$42</f>
        <v>1.0954497614682608E-4</v>
      </c>
    </row>
    <row r="59" spans="2:21" s="84" customFormat="1">
      <c r="B59" s="89" t="s">
        <v>516</v>
      </c>
      <c r="C59" s="89" t="s">
        <v>517</v>
      </c>
      <c r="D59" s="89" t="s">
        <v>98</v>
      </c>
      <c r="E59" s="89" t="s">
        <v>121</v>
      </c>
      <c r="F59" s="89" t="s">
        <v>518</v>
      </c>
      <c r="G59" s="89" t="s">
        <v>451</v>
      </c>
      <c r="H59" s="89" t="s">
        <v>499</v>
      </c>
      <c r="I59" s="89" t="s">
        <v>209</v>
      </c>
      <c r="J59" s="89" t="s">
        <v>519</v>
      </c>
      <c r="K59" s="90">
        <v>4.38</v>
      </c>
      <c r="L59" s="89" t="s">
        <v>100</v>
      </c>
      <c r="M59" s="91">
        <v>7.0000000000000001E-3</v>
      </c>
      <c r="N59" s="91">
        <v>1.11E-2</v>
      </c>
      <c r="O59" s="90">
        <v>7259326.4000000004</v>
      </c>
      <c r="P59" s="90">
        <v>104.79</v>
      </c>
      <c r="Q59" s="90">
        <v>0</v>
      </c>
      <c r="R59" s="90">
        <v>7607.0481345600001</v>
      </c>
      <c r="S59" s="91">
        <v>8.0699999999999994E-2</v>
      </c>
      <c r="T59" s="91">
        <f t="shared" si="0"/>
        <v>2.6784786076592313E-3</v>
      </c>
      <c r="U59" s="91">
        <f>R59/'סכום נכסי הקרן'!$C$42</f>
        <v>3.6869732690587745E-4</v>
      </c>
    </row>
    <row r="60" spans="2:21" s="84" customFormat="1">
      <c r="B60" s="89" t="s">
        <v>520</v>
      </c>
      <c r="C60" s="89" t="s">
        <v>521</v>
      </c>
      <c r="D60" s="89" t="s">
        <v>98</v>
      </c>
      <c r="E60" s="89" t="s">
        <v>121</v>
      </c>
      <c r="F60" s="89" t="s">
        <v>522</v>
      </c>
      <c r="G60" s="89" t="s">
        <v>523</v>
      </c>
      <c r="H60" s="89" t="s">
        <v>524</v>
      </c>
      <c r="I60" s="89" t="s">
        <v>209</v>
      </c>
      <c r="J60" s="89" t="s">
        <v>419</v>
      </c>
      <c r="K60" s="90">
        <v>4.63</v>
      </c>
      <c r="L60" s="89" t="s">
        <v>100</v>
      </c>
      <c r="M60" s="91">
        <v>5.0000000000000001E-3</v>
      </c>
      <c r="N60" s="91">
        <v>3.2000000000000001E-2</v>
      </c>
      <c r="O60" s="90">
        <v>2653000</v>
      </c>
      <c r="P60" s="90">
        <v>93.14</v>
      </c>
      <c r="Q60" s="90">
        <v>0</v>
      </c>
      <c r="R60" s="90">
        <v>2471.0041999999999</v>
      </c>
      <c r="S60" s="91">
        <v>4.4000000000000003E-3</v>
      </c>
      <c r="T60" s="91">
        <f t="shared" si="0"/>
        <v>8.7005258440091824E-4</v>
      </c>
      <c r="U60" s="91">
        <f>R60/'סכום נכסי הקרן'!$C$42</f>
        <v>1.1976428007260039E-4</v>
      </c>
    </row>
    <row r="61" spans="2:21" s="84" customFormat="1">
      <c r="B61" s="89" t="s">
        <v>525</v>
      </c>
      <c r="C61" s="89" t="s">
        <v>526</v>
      </c>
      <c r="D61" s="89" t="s">
        <v>98</v>
      </c>
      <c r="E61" s="89" t="s">
        <v>121</v>
      </c>
      <c r="F61" s="89" t="s">
        <v>527</v>
      </c>
      <c r="G61" s="89" t="s">
        <v>464</v>
      </c>
      <c r="H61" s="89" t="s">
        <v>524</v>
      </c>
      <c r="I61" s="89" t="s">
        <v>209</v>
      </c>
      <c r="J61" s="89" t="s">
        <v>262</v>
      </c>
      <c r="K61" s="90">
        <v>7.18</v>
      </c>
      <c r="L61" s="89" t="s">
        <v>100</v>
      </c>
      <c r="M61" s="91">
        <v>9.1999999999999998E-3</v>
      </c>
      <c r="N61" s="91">
        <v>2.69E-2</v>
      </c>
      <c r="O61" s="90">
        <v>3213472</v>
      </c>
      <c r="P61" s="90">
        <v>96.16</v>
      </c>
      <c r="Q61" s="90">
        <v>0</v>
      </c>
      <c r="R61" s="90">
        <v>3090.0746752</v>
      </c>
      <c r="S61" s="91">
        <v>1.6000000000000001E-3</v>
      </c>
      <c r="T61" s="91">
        <f t="shared" si="0"/>
        <v>1.0880303065246056E-3</v>
      </c>
      <c r="U61" s="91">
        <f>R61/'סכום נכסי הקרן'!$C$42</f>
        <v>1.4976929980365977E-4</v>
      </c>
    </row>
    <row r="62" spans="2:21" s="84" customFormat="1">
      <c r="B62" s="89" t="s">
        <v>528</v>
      </c>
      <c r="C62" s="89" t="s">
        <v>529</v>
      </c>
      <c r="D62" s="89" t="s">
        <v>98</v>
      </c>
      <c r="E62" s="89" t="s">
        <v>121</v>
      </c>
      <c r="F62" s="89" t="s">
        <v>527</v>
      </c>
      <c r="G62" s="89" t="s">
        <v>464</v>
      </c>
      <c r="H62" s="89" t="s">
        <v>524</v>
      </c>
      <c r="I62" s="89" t="s">
        <v>209</v>
      </c>
      <c r="J62" s="89" t="s">
        <v>262</v>
      </c>
      <c r="K62" s="90">
        <v>5</v>
      </c>
      <c r="L62" s="89" t="s">
        <v>100</v>
      </c>
      <c r="M62" s="91">
        <v>1.14E-2</v>
      </c>
      <c r="N62" s="91">
        <v>2.4400000000000002E-2</v>
      </c>
      <c r="O62" s="90">
        <v>6339849</v>
      </c>
      <c r="P62" s="90">
        <v>99.9</v>
      </c>
      <c r="Q62" s="90">
        <v>0</v>
      </c>
      <c r="R62" s="90">
        <v>6333.5091510000002</v>
      </c>
      <c r="S62" s="91">
        <v>2.7000000000000001E-3</v>
      </c>
      <c r="T62" s="91">
        <f t="shared" si="0"/>
        <v>2.2300593439519107E-3</v>
      </c>
      <c r="U62" s="91">
        <f>R62/'סכום נכסי הקרן'!$C$42</f>
        <v>3.069716206078248E-4</v>
      </c>
    </row>
    <row r="63" spans="2:21" s="84" customFormat="1">
      <c r="B63" s="89" t="s">
        <v>530</v>
      </c>
      <c r="C63" s="89" t="s">
        <v>531</v>
      </c>
      <c r="D63" s="89" t="s">
        <v>98</v>
      </c>
      <c r="E63" s="89" t="s">
        <v>121</v>
      </c>
      <c r="F63" s="89" t="s">
        <v>527</v>
      </c>
      <c r="G63" s="89" t="s">
        <v>464</v>
      </c>
      <c r="H63" s="89" t="s">
        <v>524</v>
      </c>
      <c r="I63" s="89" t="s">
        <v>209</v>
      </c>
      <c r="J63" s="89" t="s">
        <v>262</v>
      </c>
      <c r="K63" s="90">
        <v>2.66</v>
      </c>
      <c r="L63" s="89" t="s">
        <v>100</v>
      </c>
      <c r="M63" s="91">
        <v>3.2000000000000001E-2</v>
      </c>
      <c r="N63" s="91">
        <v>2.7E-2</v>
      </c>
      <c r="O63" s="90">
        <v>2517067</v>
      </c>
      <c r="P63" s="90">
        <v>113.1</v>
      </c>
      <c r="Q63" s="90">
        <v>0</v>
      </c>
      <c r="R63" s="90">
        <v>2846.8027769999999</v>
      </c>
      <c r="S63" s="91">
        <v>1.4E-3</v>
      </c>
      <c r="T63" s="91">
        <f t="shared" si="0"/>
        <v>1.0023730892114878E-3</v>
      </c>
      <c r="U63" s="91">
        <f>R63/'סכום נכסי הקרן'!$C$42</f>
        <v>1.379784320464063E-4</v>
      </c>
    </row>
    <row r="64" spans="2:21" s="84" customFormat="1">
      <c r="B64" s="89" t="s">
        <v>532</v>
      </c>
      <c r="C64" s="89" t="s">
        <v>533</v>
      </c>
      <c r="D64" s="89" t="s">
        <v>98</v>
      </c>
      <c r="E64" s="89" t="s">
        <v>121</v>
      </c>
      <c r="F64" s="89" t="s">
        <v>534</v>
      </c>
      <c r="G64" s="89" t="s">
        <v>464</v>
      </c>
      <c r="H64" s="89" t="s">
        <v>524</v>
      </c>
      <c r="I64" s="89" t="s">
        <v>209</v>
      </c>
      <c r="J64" s="89" t="s">
        <v>262</v>
      </c>
      <c r="K64" s="90">
        <v>6.18</v>
      </c>
      <c r="L64" s="89" t="s">
        <v>100</v>
      </c>
      <c r="M64" s="91">
        <v>6.4999999999999997E-3</v>
      </c>
      <c r="N64" s="91">
        <v>2.8000000000000001E-2</v>
      </c>
      <c r="O64" s="90">
        <v>1424114.3</v>
      </c>
      <c r="P64" s="90">
        <v>94.27</v>
      </c>
      <c r="Q64" s="90">
        <v>0</v>
      </c>
      <c r="R64" s="90">
        <v>1342.5125506100001</v>
      </c>
      <c r="S64" s="91">
        <v>5.9999999999999995E-4</v>
      </c>
      <c r="T64" s="91">
        <f t="shared" si="0"/>
        <v>4.7270519177947942E-4</v>
      </c>
      <c r="U64" s="91">
        <f>R64/'סכום נכסי הקרן'!$C$42</f>
        <v>6.5068707334547292E-5</v>
      </c>
    </row>
    <row r="65" spans="2:21" s="84" customFormat="1">
      <c r="B65" s="89" t="s">
        <v>535</v>
      </c>
      <c r="C65" s="89" t="s">
        <v>536</v>
      </c>
      <c r="D65" s="89" t="s">
        <v>98</v>
      </c>
      <c r="E65" s="89" t="s">
        <v>121</v>
      </c>
      <c r="F65" s="89" t="s">
        <v>534</v>
      </c>
      <c r="G65" s="89" t="s">
        <v>464</v>
      </c>
      <c r="H65" s="89" t="s">
        <v>524</v>
      </c>
      <c r="I65" s="89" t="s">
        <v>209</v>
      </c>
      <c r="J65" s="89" t="s">
        <v>262</v>
      </c>
      <c r="K65" s="90">
        <v>2.82</v>
      </c>
      <c r="L65" s="89" t="s">
        <v>100</v>
      </c>
      <c r="M65" s="91">
        <v>2.3400000000000001E-2</v>
      </c>
      <c r="N65" s="91">
        <v>2.1000000000000001E-2</v>
      </c>
      <c r="O65" s="90">
        <v>13198073.630000001</v>
      </c>
      <c r="P65" s="90">
        <v>110.4</v>
      </c>
      <c r="Q65" s="90">
        <v>0</v>
      </c>
      <c r="R65" s="90">
        <v>14570.67328752</v>
      </c>
      <c r="S65" s="91">
        <v>4.3E-3</v>
      </c>
      <c r="T65" s="91">
        <f t="shared" si="0"/>
        <v>5.1304048573726424E-3</v>
      </c>
      <c r="U65" s="91">
        <f>R65/'סכום נכסי הקרן'!$C$42</f>
        <v>7.0620932026457198E-4</v>
      </c>
    </row>
    <row r="66" spans="2:21" s="84" customFormat="1">
      <c r="B66" s="89" t="s">
        <v>537</v>
      </c>
      <c r="C66" s="89" t="s">
        <v>538</v>
      </c>
      <c r="D66" s="89" t="s">
        <v>98</v>
      </c>
      <c r="E66" s="89" t="s">
        <v>121</v>
      </c>
      <c r="F66" s="89" t="s">
        <v>539</v>
      </c>
      <c r="G66" s="89" t="s">
        <v>464</v>
      </c>
      <c r="H66" s="89" t="s">
        <v>524</v>
      </c>
      <c r="I66" s="89" t="s">
        <v>209</v>
      </c>
      <c r="J66" s="89" t="s">
        <v>402</v>
      </c>
      <c r="K66" s="90">
        <v>5.07</v>
      </c>
      <c r="L66" s="89" t="s">
        <v>100</v>
      </c>
      <c r="M66" s="91">
        <v>7.7999999999999996E-3</v>
      </c>
      <c r="N66" s="91">
        <v>2.41E-2</v>
      </c>
      <c r="O66" s="90">
        <v>694372.04</v>
      </c>
      <c r="P66" s="90">
        <v>98.69</v>
      </c>
      <c r="Q66" s="90">
        <v>0</v>
      </c>
      <c r="R66" s="90">
        <v>685.27576627600001</v>
      </c>
      <c r="S66" s="91">
        <v>1.6999999999999999E-3</v>
      </c>
      <c r="T66" s="91">
        <f t="shared" si="0"/>
        <v>2.4128892677550019E-4</v>
      </c>
      <c r="U66" s="91">
        <f>R66/'סכום נכסי הקרן'!$C$42</f>
        <v>3.3213848361425172E-5</v>
      </c>
    </row>
    <row r="67" spans="2:21" s="84" customFormat="1">
      <c r="B67" s="89" t="s">
        <v>540</v>
      </c>
      <c r="C67" s="89" t="s">
        <v>541</v>
      </c>
      <c r="D67" s="89" t="s">
        <v>98</v>
      </c>
      <c r="E67" s="89" t="s">
        <v>121</v>
      </c>
      <c r="F67" s="89" t="s">
        <v>539</v>
      </c>
      <c r="G67" s="89" t="s">
        <v>464</v>
      </c>
      <c r="H67" s="89" t="s">
        <v>524</v>
      </c>
      <c r="I67" s="89" t="s">
        <v>209</v>
      </c>
      <c r="J67" s="89" t="s">
        <v>542</v>
      </c>
      <c r="K67" s="90">
        <v>4.3</v>
      </c>
      <c r="L67" s="89" t="s">
        <v>100</v>
      </c>
      <c r="M67" s="91">
        <v>1.8200000000000001E-2</v>
      </c>
      <c r="N67" s="91">
        <v>2.35E-2</v>
      </c>
      <c r="O67" s="90">
        <v>568440.74</v>
      </c>
      <c r="P67" s="90">
        <v>105.72</v>
      </c>
      <c r="Q67" s="90">
        <v>0</v>
      </c>
      <c r="R67" s="90">
        <v>600.95555032799996</v>
      </c>
      <c r="S67" s="91">
        <v>1.5E-3</v>
      </c>
      <c r="T67" s="91">
        <f t="shared" si="0"/>
        <v>2.1159936906337614E-4</v>
      </c>
      <c r="U67" s="91">
        <f>R67/'סכום נכסי הקרן'!$C$42</f>
        <v>2.9127028129157485E-5</v>
      </c>
    </row>
    <row r="68" spans="2:21" s="84" customFormat="1">
      <c r="B68" s="89" t="s">
        <v>543</v>
      </c>
      <c r="C68" s="89" t="s">
        <v>544</v>
      </c>
      <c r="D68" s="89" t="s">
        <v>98</v>
      </c>
      <c r="E68" s="89" t="s">
        <v>121</v>
      </c>
      <c r="F68" s="89" t="s">
        <v>539</v>
      </c>
      <c r="G68" s="89" t="s">
        <v>464</v>
      </c>
      <c r="H68" s="89" t="s">
        <v>524</v>
      </c>
      <c r="I68" s="89" t="s">
        <v>209</v>
      </c>
      <c r="J68" s="89" t="s">
        <v>545</v>
      </c>
      <c r="K68" s="90">
        <v>2.79</v>
      </c>
      <c r="L68" s="89" t="s">
        <v>100</v>
      </c>
      <c r="M68" s="91">
        <v>1.34E-2</v>
      </c>
      <c r="N68" s="91">
        <v>2.0899999999999998E-2</v>
      </c>
      <c r="O68" s="90">
        <v>2058953.8</v>
      </c>
      <c r="P68" s="90">
        <v>106.88</v>
      </c>
      <c r="Q68" s="90">
        <v>0</v>
      </c>
      <c r="R68" s="90">
        <v>2200.6098214399999</v>
      </c>
      <c r="S68" s="91">
        <v>3.5999999999999999E-3</v>
      </c>
      <c r="T68" s="91">
        <f t="shared" si="0"/>
        <v>7.7484540997620123E-4</v>
      </c>
      <c r="U68" s="91">
        <f>R68/'סכום נכסי הקרן'!$C$42</f>
        <v>1.066588437953506E-4</v>
      </c>
    </row>
    <row r="69" spans="2:21" s="84" customFormat="1">
      <c r="B69" s="89" t="s">
        <v>546</v>
      </c>
      <c r="C69" s="89" t="s">
        <v>547</v>
      </c>
      <c r="D69" s="89" t="s">
        <v>98</v>
      </c>
      <c r="E69" s="89" t="s">
        <v>121</v>
      </c>
      <c r="F69" s="89" t="s">
        <v>539</v>
      </c>
      <c r="G69" s="89" t="s">
        <v>464</v>
      </c>
      <c r="H69" s="89" t="s">
        <v>524</v>
      </c>
      <c r="I69" s="89" t="s">
        <v>209</v>
      </c>
      <c r="J69" s="89" t="s">
        <v>548</v>
      </c>
      <c r="K69" s="90">
        <v>4.8499999999999996</v>
      </c>
      <c r="L69" s="89" t="s">
        <v>100</v>
      </c>
      <c r="M69" s="91">
        <v>6.8999999999999999E-3</v>
      </c>
      <c r="N69" s="91">
        <v>2.5899999999999999E-2</v>
      </c>
      <c r="O69" s="90">
        <v>4635510.09</v>
      </c>
      <c r="P69" s="90">
        <v>98.61</v>
      </c>
      <c r="Q69" s="90">
        <v>0</v>
      </c>
      <c r="R69" s="90">
        <v>4571.0764997489996</v>
      </c>
      <c r="S69" s="91">
        <v>2.5700000000000001E-2</v>
      </c>
      <c r="T69" s="91">
        <f t="shared" si="0"/>
        <v>1.6094982445197465E-3</v>
      </c>
      <c r="U69" s="91">
        <f>R69/'סכום נכסי הקרן'!$C$42</f>
        <v>2.215502855677951E-4</v>
      </c>
    </row>
    <row r="70" spans="2:21" s="84" customFormat="1">
      <c r="B70" s="89" t="s">
        <v>549</v>
      </c>
      <c r="C70" s="89" t="s">
        <v>550</v>
      </c>
      <c r="D70" s="89" t="s">
        <v>98</v>
      </c>
      <c r="E70" s="89" t="s">
        <v>121</v>
      </c>
      <c r="F70" s="89" t="s">
        <v>539</v>
      </c>
      <c r="G70" s="89" t="s">
        <v>464</v>
      </c>
      <c r="H70" s="89" t="s">
        <v>524</v>
      </c>
      <c r="I70" s="89" t="s">
        <v>209</v>
      </c>
      <c r="J70" s="89" t="s">
        <v>297</v>
      </c>
      <c r="K70" s="90">
        <v>2.77</v>
      </c>
      <c r="L70" s="89" t="s">
        <v>100</v>
      </c>
      <c r="M70" s="91">
        <v>2E-3</v>
      </c>
      <c r="N70" s="91">
        <v>2.0799999999999999E-2</v>
      </c>
      <c r="O70" s="90">
        <v>3714061.27</v>
      </c>
      <c r="P70" s="90">
        <v>101.4</v>
      </c>
      <c r="Q70" s="90">
        <v>0</v>
      </c>
      <c r="R70" s="90">
        <v>3766.0581277800002</v>
      </c>
      <c r="S70" s="91">
        <v>1.1299999999999999E-2</v>
      </c>
      <c r="T70" s="91">
        <f t="shared" si="0"/>
        <v>1.3260473645002597E-3</v>
      </c>
      <c r="U70" s="91">
        <f>R70/'סכום נכסי הקרן'!$C$42</f>
        <v>1.8253276962667121E-4</v>
      </c>
    </row>
    <row r="71" spans="2:21" s="84" customFormat="1">
      <c r="B71" s="89" t="s">
        <v>551</v>
      </c>
      <c r="C71" s="89" t="s">
        <v>552</v>
      </c>
      <c r="D71" s="89" t="s">
        <v>98</v>
      </c>
      <c r="E71" s="89" t="s">
        <v>121</v>
      </c>
      <c r="F71" s="89" t="s">
        <v>539</v>
      </c>
      <c r="G71" s="89" t="s">
        <v>464</v>
      </c>
      <c r="H71" s="89" t="s">
        <v>524</v>
      </c>
      <c r="I71" s="89" t="s">
        <v>209</v>
      </c>
      <c r="J71" s="89" t="s">
        <v>553</v>
      </c>
      <c r="K71" s="90">
        <v>4.83</v>
      </c>
      <c r="L71" s="89" t="s">
        <v>100</v>
      </c>
      <c r="M71" s="91">
        <v>6.8999999999999999E-3</v>
      </c>
      <c r="N71" s="91">
        <v>2.58E-2</v>
      </c>
      <c r="O71" s="90">
        <v>6795304.3899999997</v>
      </c>
      <c r="P71" s="90">
        <v>98.75</v>
      </c>
      <c r="Q71" s="90">
        <v>0</v>
      </c>
      <c r="R71" s="90">
        <v>6710.363085125</v>
      </c>
      <c r="S71" s="91">
        <v>3.3599999999999998E-2</v>
      </c>
      <c r="T71" s="91">
        <f t="shared" si="0"/>
        <v>2.3627514451337334E-3</v>
      </c>
      <c r="U71" s="91">
        <f>R71/'סכום נכסי הקרן'!$C$42</f>
        <v>3.2523692348064375E-4</v>
      </c>
    </row>
    <row r="72" spans="2:21" s="84" customFormat="1">
      <c r="B72" s="89" t="s">
        <v>554</v>
      </c>
      <c r="C72" s="89" t="s">
        <v>555</v>
      </c>
      <c r="D72" s="89" t="s">
        <v>98</v>
      </c>
      <c r="E72" s="89" t="s">
        <v>121</v>
      </c>
      <c r="F72" s="89" t="s">
        <v>556</v>
      </c>
      <c r="G72" s="89" t="s">
        <v>464</v>
      </c>
      <c r="H72" s="89" t="s">
        <v>524</v>
      </c>
      <c r="I72" s="89" t="s">
        <v>209</v>
      </c>
      <c r="J72" s="89" t="s">
        <v>262</v>
      </c>
      <c r="K72" s="90">
        <v>4.43</v>
      </c>
      <c r="L72" s="89" t="s">
        <v>100</v>
      </c>
      <c r="M72" s="91">
        <v>5.0000000000000001E-3</v>
      </c>
      <c r="N72" s="91">
        <v>2.5899999999999999E-2</v>
      </c>
      <c r="O72" s="90">
        <v>1080758.46</v>
      </c>
      <c r="P72" s="90">
        <v>98.31</v>
      </c>
      <c r="Q72" s="90">
        <v>2.9066399999999999</v>
      </c>
      <c r="R72" s="90">
        <v>1065.400282026</v>
      </c>
      <c r="S72" s="91">
        <v>5.0000000000000001E-4</v>
      </c>
      <c r="T72" s="91">
        <f t="shared" si="0"/>
        <v>3.7513261563788054E-4</v>
      </c>
      <c r="U72" s="91">
        <f>R72/'סכום נכסי הקרן'!$C$42</f>
        <v>5.1637669319214155E-5</v>
      </c>
    </row>
    <row r="73" spans="2:21" s="84" customFormat="1">
      <c r="B73" s="89" t="s">
        <v>557</v>
      </c>
      <c r="C73" s="89" t="s">
        <v>558</v>
      </c>
      <c r="D73" s="89" t="s">
        <v>98</v>
      </c>
      <c r="E73" s="89" t="s">
        <v>121</v>
      </c>
      <c r="F73" s="89" t="s">
        <v>556</v>
      </c>
      <c r="G73" s="89" t="s">
        <v>464</v>
      </c>
      <c r="H73" s="89" t="s">
        <v>524</v>
      </c>
      <c r="I73" s="89" t="s">
        <v>209</v>
      </c>
      <c r="J73" s="89" t="s">
        <v>262</v>
      </c>
      <c r="K73" s="90">
        <v>1.68</v>
      </c>
      <c r="L73" s="89" t="s">
        <v>100</v>
      </c>
      <c r="M73" s="91">
        <v>4.7500000000000001E-2</v>
      </c>
      <c r="N73" s="91">
        <v>2.24E-2</v>
      </c>
      <c r="O73" s="90">
        <v>11319602.9</v>
      </c>
      <c r="P73" s="90">
        <v>137.94999999999999</v>
      </c>
      <c r="Q73" s="90">
        <v>0</v>
      </c>
      <c r="R73" s="90">
        <v>15615.392200550001</v>
      </c>
      <c r="S73" s="91">
        <v>8.3999999999999995E-3</v>
      </c>
      <c r="T73" s="91">
        <f t="shared" si="0"/>
        <v>5.4982554625048674E-3</v>
      </c>
      <c r="U73" s="91">
        <f>R73/'סכום נכסי הקרן'!$C$42</f>
        <v>7.5684460793315131E-4</v>
      </c>
    </row>
    <row r="74" spans="2:21" s="84" customFormat="1">
      <c r="B74" s="89" t="s">
        <v>559</v>
      </c>
      <c r="C74" s="89" t="s">
        <v>560</v>
      </c>
      <c r="D74" s="89" t="s">
        <v>98</v>
      </c>
      <c r="E74" s="89" t="s">
        <v>121</v>
      </c>
      <c r="F74" s="89" t="s">
        <v>556</v>
      </c>
      <c r="G74" s="89" t="s">
        <v>464</v>
      </c>
      <c r="H74" s="89" t="s">
        <v>524</v>
      </c>
      <c r="I74" s="89" t="s">
        <v>209</v>
      </c>
      <c r="J74" s="89" t="s">
        <v>561</v>
      </c>
      <c r="K74" s="90">
        <v>6.87</v>
      </c>
      <c r="L74" s="89" t="s">
        <v>100</v>
      </c>
      <c r="M74" s="91">
        <v>5.8999999999999999E-3</v>
      </c>
      <c r="N74" s="91">
        <v>2.8400000000000002E-2</v>
      </c>
      <c r="O74" s="90">
        <v>15266000</v>
      </c>
      <c r="P74" s="90">
        <v>89.83</v>
      </c>
      <c r="Q74" s="90">
        <v>47.1813</v>
      </c>
      <c r="R74" s="90">
        <v>13760.6291</v>
      </c>
      <c r="S74" s="91">
        <v>1.3899999999999999E-2</v>
      </c>
      <c r="T74" s="91">
        <f t="shared" si="0"/>
        <v>4.8451843632793022E-3</v>
      </c>
      <c r="U74" s="91">
        <f>R74/'סכום נכסי הקרן'!$C$42</f>
        <v>6.669482138102295E-4</v>
      </c>
    </row>
    <row r="75" spans="2:21" s="84" customFormat="1">
      <c r="B75" s="89" t="s">
        <v>562</v>
      </c>
      <c r="C75" s="89" t="s">
        <v>563</v>
      </c>
      <c r="D75" s="89" t="s">
        <v>98</v>
      </c>
      <c r="E75" s="89" t="s">
        <v>121</v>
      </c>
      <c r="F75" s="89" t="s">
        <v>411</v>
      </c>
      <c r="G75" s="89" t="s">
        <v>399</v>
      </c>
      <c r="H75" s="89" t="s">
        <v>524</v>
      </c>
      <c r="I75" s="89" t="s">
        <v>209</v>
      </c>
      <c r="J75" s="89" t="s">
        <v>309</v>
      </c>
      <c r="K75" s="90">
        <v>2.09</v>
      </c>
      <c r="L75" s="89" t="s">
        <v>100</v>
      </c>
      <c r="M75" s="91">
        <v>2.4199999999999999E-2</v>
      </c>
      <c r="N75" s="91">
        <v>2.86E-2</v>
      </c>
      <c r="O75" s="90">
        <v>2</v>
      </c>
      <c r="P75" s="90">
        <v>5516000</v>
      </c>
      <c r="Q75" s="90">
        <v>0</v>
      </c>
      <c r="R75" s="90">
        <v>110.32</v>
      </c>
      <c r="S75" s="91">
        <v>0</v>
      </c>
      <c r="T75" s="91">
        <f t="shared" si="0"/>
        <v>3.8844207998962241E-5</v>
      </c>
      <c r="U75" s="91">
        <f>R75/'סכום נכסי הקרן'!$C$42</f>
        <v>5.3469740673080505E-6</v>
      </c>
    </row>
    <row r="76" spans="2:21" s="84" customFormat="1">
      <c r="B76" s="89" t="s">
        <v>564</v>
      </c>
      <c r="C76" s="89" t="s">
        <v>565</v>
      </c>
      <c r="D76" s="89" t="s">
        <v>98</v>
      </c>
      <c r="E76" s="89" t="s">
        <v>121</v>
      </c>
      <c r="F76" s="89" t="s">
        <v>566</v>
      </c>
      <c r="G76" s="89" t="s">
        <v>464</v>
      </c>
      <c r="H76" s="89" t="s">
        <v>524</v>
      </c>
      <c r="I76" s="89" t="s">
        <v>209</v>
      </c>
      <c r="J76" s="89" t="s">
        <v>567</v>
      </c>
      <c r="K76" s="90">
        <v>7.16</v>
      </c>
      <c r="L76" s="89" t="s">
        <v>100</v>
      </c>
      <c r="M76" s="91">
        <v>3.5000000000000001E-3</v>
      </c>
      <c r="N76" s="91">
        <v>2.8299999999999999E-2</v>
      </c>
      <c r="O76" s="90">
        <v>3000000</v>
      </c>
      <c r="P76" s="90">
        <v>88.29</v>
      </c>
      <c r="Q76" s="90">
        <v>0</v>
      </c>
      <c r="R76" s="90">
        <v>2648.7</v>
      </c>
      <c r="S76" s="91">
        <v>2.8999999999999998E-3</v>
      </c>
      <c r="T76" s="91">
        <f t="shared" ref="T76:T139" si="1">R76/$R$11</f>
        <v>9.3262013893084925E-4</v>
      </c>
      <c r="U76" s="91">
        <f>R76/'סכום נכסי הקרן'!$C$42</f>
        <v>1.2837681483030125E-4</v>
      </c>
    </row>
    <row r="77" spans="2:21" s="84" customFormat="1">
      <c r="B77" s="89" t="s">
        <v>568</v>
      </c>
      <c r="C77" s="89" t="s">
        <v>569</v>
      </c>
      <c r="D77" s="89" t="s">
        <v>98</v>
      </c>
      <c r="E77" s="89" t="s">
        <v>121</v>
      </c>
      <c r="F77" s="89" t="s">
        <v>566</v>
      </c>
      <c r="G77" s="89" t="s">
        <v>464</v>
      </c>
      <c r="H77" s="89" t="s">
        <v>524</v>
      </c>
      <c r="I77" s="89" t="s">
        <v>209</v>
      </c>
      <c r="J77" s="89" t="s">
        <v>262</v>
      </c>
      <c r="K77" s="90">
        <v>4.8099999999999996</v>
      </c>
      <c r="L77" s="89" t="s">
        <v>100</v>
      </c>
      <c r="M77" s="91">
        <v>2.81E-2</v>
      </c>
      <c r="N77" s="91">
        <v>2.3E-2</v>
      </c>
      <c r="O77" s="90">
        <v>299157.59999999998</v>
      </c>
      <c r="P77" s="90">
        <v>110.61</v>
      </c>
      <c r="Q77" s="90">
        <v>4.5827200000000001</v>
      </c>
      <c r="R77" s="90">
        <v>335.48094135999997</v>
      </c>
      <c r="S77" s="91">
        <v>2.9999999999999997E-4</v>
      </c>
      <c r="T77" s="91">
        <f t="shared" si="1"/>
        <v>1.1812446941511508E-4</v>
      </c>
      <c r="U77" s="91">
        <f>R77/'סכום נכסי הקרן'!$C$42</f>
        <v>1.6260042544670166E-5</v>
      </c>
    </row>
    <row r="78" spans="2:21" s="84" customFormat="1">
      <c r="B78" s="89" t="s">
        <v>570</v>
      </c>
      <c r="C78" s="89" t="s">
        <v>571</v>
      </c>
      <c r="D78" s="89" t="s">
        <v>98</v>
      </c>
      <c r="E78" s="89" t="s">
        <v>121</v>
      </c>
      <c r="F78" s="89" t="s">
        <v>566</v>
      </c>
      <c r="G78" s="89" t="s">
        <v>464</v>
      </c>
      <c r="H78" s="89" t="s">
        <v>524</v>
      </c>
      <c r="I78" s="89" t="s">
        <v>209</v>
      </c>
      <c r="J78" s="89" t="s">
        <v>572</v>
      </c>
      <c r="K78" s="90">
        <v>1.62</v>
      </c>
      <c r="L78" s="89" t="s">
        <v>100</v>
      </c>
      <c r="M78" s="91">
        <v>2.8500000000000001E-2</v>
      </c>
      <c r="N78" s="91">
        <v>1.8599999999999998E-2</v>
      </c>
      <c r="O78" s="90">
        <v>13333182.1</v>
      </c>
      <c r="P78" s="90">
        <v>112.51</v>
      </c>
      <c r="Q78" s="90">
        <v>0</v>
      </c>
      <c r="R78" s="90">
        <v>15001.16318071</v>
      </c>
      <c r="S78" s="91">
        <v>2.3300000000000001E-2</v>
      </c>
      <c r="T78" s="91">
        <f t="shared" si="1"/>
        <v>5.2819824403360525E-3</v>
      </c>
      <c r="U78" s="91">
        <f>R78/'סכום נכסי הקרן'!$C$42</f>
        <v>7.2707424317179766E-4</v>
      </c>
    </row>
    <row r="79" spans="2:21" s="84" customFormat="1">
      <c r="B79" s="89" t="s">
        <v>573</v>
      </c>
      <c r="C79" s="89" t="s">
        <v>574</v>
      </c>
      <c r="D79" s="89" t="s">
        <v>98</v>
      </c>
      <c r="E79" s="89" t="s">
        <v>121</v>
      </c>
      <c r="F79" s="89" t="s">
        <v>566</v>
      </c>
      <c r="G79" s="89" t="s">
        <v>464</v>
      </c>
      <c r="H79" s="89" t="s">
        <v>524</v>
      </c>
      <c r="I79" s="89" t="s">
        <v>209</v>
      </c>
      <c r="J79" s="89" t="s">
        <v>575</v>
      </c>
      <c r="K79" s="90">
        <v>2.88</v>
      </c>
      <c r="L79" s="89" t="s">
        <v>100</v>
      </c>
      <c r="M79" s="91">
        <v>3.6999999999999998E-2</v>
      </c>
      <c r="N79" s="91">
        <v>1.5599999999999999E-2</v>
      </c>
      <c r="O79" s="90">
        <v>625806.86</v>
      </c>
      <c r="P79" s="90">
        <v>113.32</v>
      </c>
      <c r="Q79" s="90">
        <v>12.492419999999999</v>
      </c>
      <c r="R79" s="90">
        <v>721.65675375199999</v>
      </c>
      <c r="S79" s="91">
        <v>1.4E-3</v>
      </c>
      <c r="T79" s="91">
        <f t="shared" si="1"/>
        <v>2.540988492258753E-4</v>
      </c>
      <c r="U79" s="91">
        <f>R79/'סכום נכסי הקרן'!$C$42</f>
        <v>3.4977156887324652E-5</v>
      </c>
    </row>
    <row r="80" spans="2:21" s="84" customFormat="1">
      <c r="B80" s="89" t="s">
        <v>576</v>
      </c>
      <c r="C80" s="89" t="s">
        <v>577</v>
      </c>
      <c r="D80" s="89" t="s">
        <v>98</v>
      </c>
      <c r="E80" s="89" t="s">
        <v>121</v>
      </c>
      <c r="F80" s="89" t="s">
        <v>566</v>
      </c>
      <c r="G80" s="89" t="s">
        <v>464</v>
      </c>
      <c r="H80" s="89" t="s">
        <v>524</v>
      </c>
      <c r="I80" s="89" t="s">
        <v>209</v>
      </c>
      <c r="J80" s="89" t="s">
        <v>578</v>
      </c>
      <c r="K80" s="90">
        <v>3.64</v>
      </c>
      <c r="L80" s="89" t="s">
        <v>100</v>
      </c>
      <c r="M80" s="91">
        <v>2.5999999999999999E-2</v>
      </c>
      <c r="N80" s="91">
        <v>2.2100000000000002E-2</v>
      </c>
      <c r="O80" s="90">
        <v>6435427.3799999999</v>
      </c>
      <c r="P80" s="90">
        <v>111.08</v>
      </c>
      <c r="Q80" s="90">
        <v>0</v>
      </c>
      <c r="R80" s="90">
        <v>7148.4727337040003</v>
      </c>
      <c r="S80" s="91">
        <v>1.6799999999999999E-2</v>
      </c>
      <c r="T80" s="91">
        <f t="shared" si="1"/>
        <v>2.5170119809908307E-3</v>
      </c>
      <c r="U80" s="91">
        <f>R80/'סכום נכסי הקרן'!$C$42</f>
        <v>3.4647115960817601E-4</v>
      </c>
    </row>
    <row r="81" spans="2:21" s="84" customFormat="1">
      <c r="B81" s="89" t="s">
        <v>579</v>
      </c>
      <c r="C81" s="89" t="s">
        <v>580</v>
      </c>
      <c r="D81" s="89" t="s">
        <v>98</v>
      </c>
      <c r="E81" s="89" t="s">
        <v>121</v>
      </c>
      <c r="F81" s="89" t="s">
        <v>566</v>
      </c>
      <c r="G81" s="89" t="s">
        <v>464</v>
      </c>
      <c r="H81" s="89" t="s">
        <v>524</v>
      </c>
      <c r="I81" s="89" t="s">
        <v>209</v>
      </c>
      <c r="J81" s="89" t="s">
        <v>581</v>
      </c>
      <c r="K81" s="90">
        <v>3.23</v>
      </c>
      <c r="L81" s="89" t="s">
        <v>100</v>
      </c>
      <c r="M81" s="91">
        <v>2.4E-2</v>
      </c>
      <c r="N81" s="91">
        <v>2.1899999999999999E-2</v>
      </c>
      <c r="O81" s="90">
        <v>7810157.8099999996</v>
      </c>
      <c r="P81" s="90">
        <v>109.73</v>
      </c>
      <c r="Q81" s="90">
        <v>0</v>
      </c>
      <c r="R81" s="90">
        <v>8570.0861649130002</v>
      </c>
      <c r="S81" s="91">
        <v>1.2699999999999999E-2</v>
      </c>
      <c r="T81" s="91">
        <f t="shared" si="1"/>
        <v>3.0175689771474732E-3</v>
      </c>
      <c r="U81" s="91">
        <f>R81/'סכום נכסי הקרן'!$C$42</f>
        <v>4.1537371717173055E-4</v>
      </c>
    </row>
    <row r="82" spans="2:21" s="84" customFormat="1">
      <c r="B82" s="89" t="s">
        <v>582</v>
      </c>
      <c r="C82" s="89" t="s">
        <v>583</v>
      </c>
      <c r="D82" s="89" t="s">
        <v>98</v>
      </c>
      <c r="E82" s="89" t="s">
        <v>121</v>
      </c>
      <c r="F82" s="89" t="s">
        <v>584</v>
      </c>
      <c r="G82" s="89" t="s">
        <v>464</v>
      </c>
      <c r="H82" s="89" t="s">
        <v>524</v>
      </c>
      <c r="I82" s="89" t="s">
        <v>209</v>
      </c>
      <c r="J82" s="89" t="s">
        <v>585</v>
      </c>
      <c r="K82" s="90">
        <v>0.76</v>
      </c>
      <c r="L82" s="89" t="s">
        <v>100</v>
      </c>
      <c r="M82" s="91">
        <v>4.9000000000000002E-2</v>
      </c>
      <c r="N82" s="91">
        <v>1.3299999999999999E-2</v>
      </c>
      <c r="O82" s="90">
        <v>1444892.23</v>
      </c>
      <c r="P82" s="90">
        <v>115.39</v>
      </c>
      <c r="Q82" s="90">
        <v>0</v>
      </c>
      <c r="R82" s="90">
        <v>1667.261144197</v>
      </c>
      <c r="S82" s="91">
        <v>1.09E-2</v>
      </c>
      <c r="T82" s="91">
        <f t="shared" si="1"/>
        <v>5.8705074939971046E-4</v>
      </c>
      <c r="U82" s="91">
        <f>R82/'סכום נכסי הקרן'!$C$42</f>
        <v>8.0808575974000254E-5</v>
      </c>
    </row>
    <row r="83" spans="2:21" s="84" customFormat="1">
      <c r="B83" s="89" t="s">
        <v>586</v>
      </c>
      <c r="C83" s="89" t="s">
        <v>587</v>
      </c>
      <c r="D83" s="89" t="s">
        <v>98</v>
      </c>
      <c r="E83" s="89" t="s">
        <v>121</v>
      </c>
      <c r="F83" s="89" t="s">
        <v>584</v>
      </c>
      <c r="G83" s="89" t="s">
        <v>464</v>
      </c>
      <c r="H83" s="89" t="s">
        <v>524</v>
      </c>
      <c r="I83" s="89" t="s">
        <v>209</v>
      </c>
      <c r="J83" s="89" t="s">
        <v>262</v>
      </c>
      <c r="K83" s="90">
        <v>3.1</v>
      </c>
      <c r="L83" s="89" t="s">
        <v>100</v>
      </c>
      <c r="M83" s="91">
        <v>2.1499999999999998E-2</v>
      </c>
      <c r="N83" s="91">
        <v>2.1999999999999999E-2</v>
      </c>
      <c r="O83" s="90">
        <v>5535428.1299999999</v>
      </c>
      <c r="P83" s="90">
        <v>110.05</v>
      </c>
      <c r="Q83" s="90">
        <v>0</v>
      </c>
      <c r="R83" s="90">
        <v>6091.7386570649996</v>
      </c>
      <c r="S83" s="91">
        <v>4.4999999999999997E-3</v>
      </c>
      <c r="T83" s="91">
        <f t="shared" si="1"/>
        <v>2.1449307783751974E-3</v>
      </c>
      <c r="U83" s="91">
        <f>R83/'סכום נכסי הקרן'!$C$42</f>
        <v>2.9525352269891701E-4</v>
      </c>
    </row>
    <row r="84" spans="2:21" s="84" customFormat="1">
      <c r="B84" s="89" t="s">
        <v>588</v>
      </c>
      <c r="C84" s="89" t="s">
        <v>589</v>
      </c>
      <c r="D84" s="89" t="s">
        <v>98</v>
      </c>
      <c r="E84" s="89" t="s">
        <v>121</v>
      </c>
      <c r="F84" s="89" t="s">
        <v>584</v>
      </c>
      <c r="G84" s="89" t="s">
        <v>464</v>
      </c>
      <c r="H84" s="89" t="s">
        <v>524</v>
      </c>
      <c r="I84" s="89" t="s">
        <v>209</v>
      </c>
      <c r="J84" s="89" t="s">
        <v>590</v>
      </c>
      <c r="K84" s="90">
        <v>4.6500000000000004</v>
      </c>
      <c r="L84" s="89" t="s">
        <v>100</v>
      </c>
      <c r="M84" s="91">
        <v>2.2499999999999999E-2</v>
      </c>
      <c r="N84" s="91">
        <v>2.9100000000000001E-2</v>
      </c>
      <c r="O84" s="90">
        <v>19198.64</v>
      </c>
      <c r="P84" s="90">
        <v>107.42</v>
      </c>
      <c r="Q84" s="90">
        <v>1.5287599999999999</v>
      </c>
      <c r="R84" s="90">
        <v>22.151939087999999</v>
      </c>
      <c r="S84" s="91">
        <v>0</v>
      </c>
      <c r="T84" s="91">
        <f t="shared" si="1"/>
        <v>7.7998053799366757E-6</v>
      </c>
      <c r="U84" s="91">
        <f>R84/'סכום נכסי הקרן'!$C$42</f>
        <v>1.0736570326697203E-6</v>
      </c>
    </row>
    <row r="85" spans="2:21" s="84" customFormat="1">
      <c r="B85" s="89" t="s">
        <v>591</v>
      </c>
      <c r="C85" s="89" t="s">
        <v>592</v>
      </c>
      <c r="D85" s="89" t="s">
        <v>98</v>
      </c>
      <c r="E85" s="89" t="s">
        <v>121</v>
      </c>
      <c r="F85" s="89" t="s">
        <v>584</v>
      </c>
      <c r="G85" s="89" t="s">
        <v>464</v>
      </c>
      <c r="H85" s="89" t="s">
        <v>524</v>
      </c>
      <c r="I85" s="89" t="s">
        <v>209</v>
      </c>
      <c r="J85" s="89" t="s">
        <v>593</v>
      </c>
      <c r="K85" s="90">
        <v>5.82</v>
      </c>
      <c r="L85" s="89" t="s">
        <v>100</v>
      </c>
      <c r="M85" s="91">
        <v>1.43E-2</v>
      </c>
      <c r="N85" s="91">
        <v>2.63E-2</v>
      </c>
      <c r="O85" s="90">
        <v>4713750.03</v>
      </c>
      <c r="P85" s="90">
        <v>100.69</v>
      </c>
      <c r="Q85" s="90">
        <v>90.209509999999995</v>
      </c>
      <c r="R85" s="90">
        <v>4836.484415207</v>
      </c>
      <c r="S85" s="91">
        <v>1.1599999999999999E-2</v>
      </c>
      <c r="T85" s="91">
        <f t="shared" si="1"/>
        <v>1.7029496610591007E-3</v>
      </c>
      <c r="U85" s="91">
        <f>R85/'סכום נכסי הקרן'!$C$42</f>
        <v>2.344140386607267E-4</v>
      </c>
    </row>
    <row r="86" spans="2:21" s="84" customFormat="1">
      <c r="B86" s="89" t="s">
        <v>594</v>
      </c>
      <c r="C86" s="89" t="s">
        <v>595</v>
      </c>
      <c r="D86" s="89" t="s">
        <v>98</v>
      </c>
      <c r="E86" s="89" t="s">
        <v>121</v>
      </c>
      <c r="F86" s="89" t="s">
        <v>584</v>
      </c>
      <c r="G86" s="89" t="s">
        <v>464</v>
      </c>
      <c r="H86" s="89" t="s">
        <v>524</v>
      </c>
      <c r="I86" s="89" t="s">
        <v>209</v>
      </c>
      <c r="J86" s="89" t="s">
        <v>430</v>
      </c>
      <c r="K86" s="90">
        <v>3.86</v>
      </c>
      <c r="L86" s="89" t="s">
        <v>100</v>
      </c>
      <c r="M86" s="91">
        <v>2.35E-2</v>
      </c>
      <c r="N86" s="91">
        <v>2.18E-2</v>
      </c>
      <c r="O86" s="90">
        <v>22758950.5</v>
      </c>
      <c r="P86" s="90">
        <v>110.48</v>
      </c>
      <c r="Q86" s="90">
        <v>0</v>
      </c>
      <c r="R86" s="90">
        <v>25144.088512400001</v>
      </c>
      <c r="S86" s="91">
        <v>3.0599999999999999E-2</v>
      </c>
      <c r="T86" s="91">
        <f t="shared" si="1"/>
        <v>8.8533557298765674E-3</v>
      </c>
      <c r="U86" s="91">
        <f>R86/'סכום נכסי הקרן'!$C$42</f>
        <v>1.2186801053471815E-3</v>
      </c>
    </row>
    <row r="87" spans="2:21" s="84" customFormat="1">
      <c r="B87" s="89" t="s">
        <v>596</v>
      </c>
      <c r="C87" s="89" t="s">
        <v>597</v>
      </c>
      <c r="D87" s="89" t="s">
        <v>98</v>
      </c>
      <c r="E87" s="89" t="s">
        <v>121</v>
      </c>
      <c r="F87" s="89" t="s">
        <v>584</v>
      </c>
      <c r="G87" s="89" t="s">
        <v>464</v>
      </c>
      <c r="H87" s="89" t="s">
        <v>524</v>
      </c>
      <c r="I87" s="89" t="s">
        <v>209</v>
      </c>
      <c r="J87" s="89" t="s">
        <v>598</v>
      </c>
      <c r="K87" s="90">
        <v>0.41</v>
      </c>
      <c r="L87" s="89" t="s">
        <v>100</v>
      </c>
      <c r="M87" s="91">
        <v>5.8500000000000003E-2</v>
      </c>
      <c r="N87" s="91">
        <v>1.41E-2</v>
      </c>
      <c r="O87" s="90">
        <v>626993.82999999996</v>
      </c>
      <c r="P87" s="90">
        <v>119.5</v>
      </c>
      <c r="Q87" s="90">
        <v>0</v>
      </c>
      <c r="R87" s="90">
        <v>749.25762684999995</v>
      </c>
      <c r="S87" s="91">
        <v>5.3E-3</v>
      </c>
      <c r="T87" s="91">
        <f t="shared" si="1"/>
        <v>2.6381725074483539E-4</v>
      </c>
      <c r="U87" s="91">
        <f>R87/'סכום נכסי הקרן'!$C$42</f>
        <v>3.6314912078496393E-5</v>
      </c>
    </row>
    <row r="88" spans="2:21" s="84" customFormat="1">
      <c r="B88" s="89" t="s">
        <v>599</v>
      </c>
      <c r="C88" s="89" t="s">
        <v>600</v>
      </c>
      <c r="D88" s="89" t="s">
        <v>98</v>
      </c>
      <c r="E88" s="89" t="s">
        <v>121</v>
      </c>
      <c r="F88" s="89" t="s">
        <v>584</v>
      </c>
      <c r="G88" s="89" t="s">
        <v>464</v>
      </c>
      <c r="H88" s="89" t="s">
        <v>524</v>
      </c>
      <c r="I88" s="89" t="s">
        <v>209</v>
      </c>
      <c r="J88" s="89" t="s">
        <v>262</v>
      </c>
      <c r="K88" s="90">
        <v>2.4300000000000002</v>
      </c>
      <c r="L88" s="89" t="s">
        <v>100</v>
      </c>
      <c r="M88" s="91">
        <v>1.7600000000000001E-2</v>
      </c>
      <c r="N88" s="91">
        <v>1.84E-2</v>
      </c>
      <c r="O88" s="90">
        <v>10720488.18</v>
      </c>
      <c r="P88" s="90">
        <v>109.32</v>
      </c>
      <c r="Q88" s="90">
        <v>242.72009</v>
      </c>
      <c r="R88" s="90">
        <v>11962.357768376</v>
      </c>
      <c r="S88" s="91">
        <v>7.9000000000000008E-3</v>
      </c>
      <c r="T88" s="91">
        <f t="shared" si="1"/>
        <v>4.2120042903625735E-3</v>
      </c>
      <c r="U88" s="91">
        <f>R88/'סכום נכסי הקרן'!$C$42</f>
        <v>5.7978985470782702E-4</v>
      </c>
    </row>
    <row r="89" spans="2:21" s="84" customFormat="1">
      <c r="B89" s="89" t="s">
        <v>601</v>
      </c>
      <c r="C89" s="89" t="s">
        <v>602</v>
      </c>
      <c r="D89" s="89" t="s">
        <v>98</v>
      </c>
      <c r="E89" s="89" t="s">
        <v>121</v>
      </c>
      <c r="F89" s="89" t="s">
        <v>584</v>
      </c>
      <c r="G89" s="89" t="s">
        <v>464</v>
      </c>
      <c r="H89" s="89" t="s">
        <v>524</v>
      </c>
      <c r="I89" s="89" t="s">
        <v>209</v>
      </c>
      <c r="J89" s="89" t="s">
        <v>262</v>
      </c>
      <c r="K89" s="90">
        <v>2.41</v>
      </c>
      <c r="L89" s="89" t="s">
        <v>100</v>
      </c>
      <c r="M89" s="91">
        <v>2.3E-2</v>
      </c>
      <c r="N89" s="91">
        <v>2.0899999999999998E-2</v>
      </c>
      <c r="O89" s="90">
        <v>4205693.87</v>
      </c>
      <c r="P89" s="90">
        <v>110.07</v>
      </c>
      <c r="Q89" s="90">
        <v>107.80177</v>
      </c>
      <c r="R89" s="90">
        <v>4737.0090127089998</v>
      </c>
      <c r="S89" s="91">
        <v>3.3E-3</v>
      </c>
      <c r="T89" s="91">
        <f t="shared" si="1"/>
        <v>1.6679238885299781E-3</v>
      </c>
      <c r="U89" s="91">
        <f>R89/'סכום נכסי הקרן'!$C$42</f>
        <v>2.2959267900253384E-4</v>
      </c>
    </row>
    <row r="90" spans="2:21" s="84" customFormat="1">
      <c r="B90" s="89" t="s">
        <v>603</v>
      </c>
      <c r="C90" s="89" t="s">
        <v>604</v>
      </c>
      <c r="D90" s="89" t="s">
        <v>98</v>
      </c>
      <c r="E90" s="89" t="s">
        <v>121</v>
      </c>
      <c r="F90" s="89" t="s">
        <v>584</v>
      </c>
      <c r="G90" s="89" t="s">
        <v>464</v>
      </c>
      <c r="H90" s="89" t="s">
        <v>524</v>
      </c>
      <c r="I90" s="89" t="s">
        <v>209</v>
      </c>
      <c r="J90" s="89" t="s">
        <v>542</v>
      </c>
      <c r="K90" s="90">
        <v>5.1100000000000003</v>
      </c>
      <c r="L90" s="89" t="s">
        <v>100</v>
      </c>
      <c r="M90" s="91">
        <v>6.4999999999999997E-3</v>
      </c>
      <c r="N90" s="91">
        <v>2.3400000000000001E-2</v>
      </c>
      <c r="O90" s="90">
        <v>3186076.74</v>
      </c>
      <c r="P90" s="90">
        <v>98.81</v>
      </c>
      <c r="Q90" s="90">
        <v>47.727420000000002</v>
      </c>
      <c r="R90" s="90">
        <v>3195.8898467939998</v>
      </c>
      <c r="S90" s="91">
        <v>8.5000000000000006E-3</v>
      </c>
      <c r="T90" s="91">
        <f t="shared" si="1"/>
        <v>1.1252883425547291E-3</v>
      </c>
      <c r="U90" s="91">
        <f>R90/'סכום נכסי הקרן'!$C$42</f>
        <v>1.5489793448858426E-4</v>
      </c>
    </row>
    <row r="91" spans="2:21" s="84" customFormat="1">
      <c r="B91" s="89" t="s">
        <v>605</v>
      </c>
      <c r="C91" s="89" t="s">
        <v>606</v>
      </c>
      <c r="D91" s="89" t="s">
        <v>98</v>
      </c>
      <c r="E91" s="89" t="s">
        <v>121</v>
      </c>
      <c r="F91" s="89" t="s">
        <v>584</v>
      </c>
      <c r="G91" s="89" t="s">
        <v>464</v>
      </c>
      <c r="H91" s="89" t="s">
        <v>524</v>
      </c>
      <c r="I91" s="89" t="s">
        <v>209</v>
      </c>
      <c r="J91" s="89" t="s">
        <v>262</v>
      </c>
      <c r="K91" s="90">
        <v>6.6</v>
      </c>
      <c r="L91" s="89" t="s">
        <v>100</v>
      </c>
      <c r="M91" s="91">
        <v>2.5000000000000001E-3</v>
      </c>
      <c r="N91" s="91">
        <v>2.5100000000000001E-2</v>
      </c>
      <c r="O91" s="90">
        <v>12336361.210000001</v>
      </c>
      <c r="P91" s="90">
        <v>91.26</v>
      </c>
      <c r="Q91" s="90">
        <v>294.34793999999999</v>
      </c>
      <c r="R91" s="90">
        <v>11552.511180246</v>
      </c>
      <c r="S91" s="91">
        <v>9.2999999999999992E-3</v>
      </c>
      <c r="T91" s="91">
        <f t="shared" si="1"/>
        <v>4.0676953154080171E-3</v>
      </c>
      <c r="U91" s="91">
        <f>R91/'סכום נכסי הקרן'!$C$42</f>
        <v>5.599254685738006E-4</v>
      </c>
    </row>
    <row r="92" spans="2:21" s="84" customFormat="1">
      <c r="B92" s="89" t="s">
        <v>607</v>
      </c>
      <c r="C92" s="89" t="s">
        <v>608</v>
      </c>
      <c r="D92" s="89" t="s">
        <v>98</v>
      </c>
      <c r="E92" s="89" t="s">
        <v>121</v>
      </c>
      <c r="F92" s="89" t="s">
        <v>474</v>
      </c>
      <c r="G92" s="89" t="s">
        <v>399</v>
      </c>
      <c r="H92" s="89" t="s">
        <v>524</v>
      </c>
      <c r="I92" s="89" t="s">
        <v>209</v>
      </c>
      <c r="J92" s="89" t="s">
        <v>309</v>
      </c>
      <c r="K92" s="90">
        <v>3.23</v>
      </c>
      <c r="L92" s="89" t="s">
        <v>100</v>
      </c>
      <c r="M92" s="91">
        <v>2.5899999999999999E-2</v>
      </c>
      <c r="N92" s="91">
        <v>2.9399999999999999E-2</v>
      </c>
      <c r="O92" s="90">
        <v>3</v>
      </c>
      <c r="P92" s="90">
        <v>5428111</v>
      </c>
      <c r="Q92" s="90">
        <v>0</v>
      </c>
      <c r="R92" s="90">
        <v>162.84333000000001</v>
      </c>
      <c r="S92" s="91">
        <v>0</v>
      </c>
      <c r="T92" s="91">
        <f t="shared" si="1"/>
        <v>5.7337927680961282E-5</v>
      </c>
      <c r="U92" s="91">
        <f>R92/'סכום נכסי הקרן'!$C$42</f>
        <v>7.8926673544605435E-6</v>
      </c>
    </row>
    <row r="93" spans="2:21" s="84" customFormat="1">
      <c r="B93" s="89" t="s">
        <v>609</v>
      </c>
      <c r="C93" s="89" t="s">
        <v>610</v>
      </c>
      <c r="D93" s="89" t="s">
        <v>98</v>
      </c>
      <c r="E93" s="89" t="s">
        <v>121</v>
      </c>
      <c r="F93" s="89" t="s">
        <v>474</v>
      </c>
      <c r="G93" s="89" t="s">
        <v>399</v>
      </c>
      <c r="H93" s="89" t="s">
        <v>524</v>
      </c>
      <c r="I93" s="89" t="s">
        <v>209</v>
      </c>
      <c r="J93" s="89" t="s">
        <v>309</v>
      </c>
      <c r="K93" s="90">
        <v>1</v>
      </c>
      <c r="L93" s="89" t="s">
        <v>100</v>
      </c>
      <c r="M93" s="91">
        <v>1.5900000000000001E-2</v>
      </c>
      <c r="N93" s="91">
        <v>3.49E-2</v>
      </c>
      <c r="O93" s="90">
        <v>4</v>
      </c>
      <c r="P93" s="90">
        <v>5355000</v>
      </c>
      <c r="Q93" s="90">
        <v>0</v>
      </c>
      <c r="R93" s="90">
        <v>214.2</v>
      </c>
      <c r="S93" s="91">
        <v>0</v>
      </c>
      <c r="T93" s="91">
        <f t="shared" si="1"/>
        <v>7.5420860708644961E-5</v>
      </c>
      <c r="U93" s="91">
        <f>R93/'סכום נכסי הקרן'!$C$42</f>
        <v>1.038181513068695E-5</v>
      </c>
    </row>
    <row r="94" spans="2:21" s="84" customFormat="1">
      <c r="B94" s="89" t="s">
        <v>611</v>
      </c>
      <c r="C94" s="89" t="s">
        <v>612</v>
      </c>
      <c r="D94" s="89" t="s">
        <v>98</v>
      </c>
      <c r="E94" s="89" t="s">
        <v>121</v>
      </c>
      <c r="F94" s="89" t="s">
        <v>474</v>
      </c>
      <c r="G94" s="89" t="s">
        <v>399</v>
      </c>
      <c r="H94" s="89" t="s">
        <v>524</v>
      </c>
      <c r="I94" s="89" t="s">
        <v>209</v>
      </c>
      <c r="J94" s="89" t="s">
        <v>613</v>
      </c>
      <c r="K94" s="90">
        <v>0.33</v>
      </c>
      <c r="L94" s="89" t="s">
        <v>100</v>
      </c>
      <c r="M94" s="91">
        <v>1.4200000000000001E-2</v>
      </c>
      <c r="N94" s="91">
        <v>0.04</v>
      </c>
      <c r="O94" s="90">
        <v>388</v>
      </c>
      <c r="P94" s="90">
        <v>5462000</v>
      </c>
      <c r="Q94" s="90">
        <v>0</v>
      </c>
      <c r="R94" s="90">
        <v>21192.560000000001</v>
      </c>
      <c r="S94" s="91">
        <v>0</v>
      </c>
      <c r="T94" s="91">
        <f t="shared" si="1"/>
        <v>7.4620033418282029E-3</v>
      </c>
      <c r="U94" s="91">
        <f>R94/'סכום נכסי הקרן'!$C$42</f>
        <v>1.0271579835013588E-3</v>
      </c>
    </row>
    <row r="95" spans="2:21" s="84" customFormat="1">
      <c r="B95" s="89" t="s">
        <v>614</v>
      </c>
      <c r="C95" s="89" t="s">
        <v>615</v>
      </c>
      <c r="D95" s="89" t="s">
        <v>98</v>
      </c>
      <c r="E95" s="89" t="s">
        <v>121</v>
      </c>
      <c r="F95" s="89" t="s">
        <v>616</v>
      </c>
      <c r="G95" s="89" t="s">
        <v>464</v>
      </c>
      <c r="H95" s="89" t="s">
        <v>524</v>
      </c>
      <c r="I95" s="89" t="s">
        <v>209</v>
      </c>
      <c r="J95" s="89" t="s">
        <v>457</v>
      </c>
      <c r="K95" s="90">
        <v>2.87</v>
      </c>
      <c r="L95" s="89" t="s">
        <v>100</v>
      </c>
      <c r="M95" s="91">
        <v>1.6E-2</v>
      </c>
      <c r="N95" s="91">
        <v>1.9400000000000001E-2</v>
      </c>
      <c r="O95" s="90">
        <v>3637803.45</v>
      </c>
      <c r="P95" s="90">
        <v>108.45</v>
      </c>
      <c r="Q95" s="90">
        <v>0</v>
      </c>
      <c r="R95" s="90">
        <v>3945.1978415250001</v>
      </c>
      <c r="S95" s="91">
        <v>9.4000000000000004E-3</v>
      </c>
      <c r="T95" s="91">
        <f t="shared" si="1"/>
        <v>1.3891233280751813E-3</v>
      </c>
      <c r="U95" s="91">
        <f>R95/'סכום נכסי הקרן'!$C$42</f>
        <v>1.9121528779037229E-4</v>
      </c>
    </row>
    <row r="96" spans="2:21" s="84" customFormat="1">
      <c r="B96" s="89" t="s">
        <v>617</v>
      </c>
      <c r="C96" s="89" t="s">
        <v>618</v>
      </c>
      <c r="D96" s="89" t="s">
        <v>98</v>
      </c>
      <c r="E96" s="89" t="s">
        <v>121</v>
      </c>
      <c r="F96" s="89" t="s">
        <v>616</v>
      </c>
      <c r="G96" s="89" t="s">
        <v>464</v>
      </c>
      <c r="H96" s="89" t="s">
        <v>524</v>
      </c>
      <c r="I96" s="89" t="s">
        <v>209</v>
      </c>
      <c r="J96" s="89" t="s">
        <v>262</v>
      </c>
      <c r="K96" s="90">
        <v>3.71</v>
      </c>
      <c r="L96" s="89" t="s">
        <v>100</v>
      </c>
      <c r="M96" s="91">
        <v>1.4200000000000001E-2</v>
      </c>
      <c r="N96" s="91">
        <v>2.2599999999999999E-2</v>
      </c>
      <c r="O96" s="90">
        <v>4814106.97</v>
      </c>
      <c r="P96" s="90">
        <v>105.14</v>
      </c>
      <c r="Q96" s="90">
        <v>0</v>
      </c>
      <c r="R96" s="90">
        <v>5061.552068258</v>
      </c>
      <c r="S96" s="91">
        <v>5.0000000000000001E-3</v>
      </c>
      <c r="T96" s="91">
        <f t="shared" si="1"/>
        <v>1.7821970752084056E-3</v>
      </c>
      <c r="U96" s="91">
        <f>R96/'סכום נכסי הקרן'!$C$42</f>
        <v>2.4532258565359817E-4</v>
      </c>
    </row>
    <row r="97" spans="2:21" s="84" customFormat="1">
      <c r="B97" s="89" t="s">
        <v>619</v>
      </c>
      <c r="C97" s="89" t="s">
        <v>620</v>
      </c>
      <c r="D97" s="89" t="s">
        <v>98</v>
      </c>
      <c r="E97" s="89" t="s">
        <v>121</v>
      </c>
      <c r="F97" s="89" t="s">
        <v>621</v>
      </c>
      <c r="G97" s="89" t="s">
        <v>464</v>
      </c>
      <c r="H97" s="89" t="s">
        <v>524</v>
      </c>
      <c r="I97" s="89" t="s">
        <v>209</v>
      </c>
      <c r="J97" s="89" t="s">
        <v>262</v>
      </c>
      <c r="K97" s="90">
        <v>4.8</v>
      </c>
      <c r="L97" s="89" t="s">
        <v>100</v>
      </c>
      <c r="M97" s="91">
        <v>3.5000000000000003E-2</v>
      </c>
      <c r="N97" s="91">
        <v>2.4199999999999999E-2</v>
      </c>
      <c r="O97" s="90">
        <v>7498295.6100000003</v>
      </c>
      <c r="P97" s="90">
        <v>116.43</v>
      </c>
      <c r="Q97" s="90">
        <v>0</v>
      </c>
      <c r="R97" s="90">
        <v>8730.2655787229996</v>
      </c>
      <c r="S97" s="91">
        <v>8.3000000000000001E-3</v>
      </c>
      <c r="T97" s="91">
        <f t="shared" si="1"/>
        <v>3.0739689269950752E-3</v>
      </c>
      <c r="U97" s="91">
        <f>R97/'סכום נכסי הקרן'!$C$42</f>
        <v>4.2313727021522831E-4</v>
      </c>
    </row>
    <row r="98" spans="2:21" s="84" customFormat="1">
      <c r="B98" s="89" t="s">
        <v>622</v>
      </c>
      <c r="C98" s="89" t="s">
        <v>623</v>
      </c>
      <c r="D98" s="89" t="s">
        <v>98</v>
      </c>
      <c r="E98" s="89" t="s">
        <v>121</v>
      </c>
      <c r="F98" s="89" t="s">
        <v>621</v>
      </c>
      <c r="G98" s="89" t="s">
        <v>464</v>
      </c>
      <c r="H98" s="89" t="s">
        <v>524</v>
      </c>
      <c r="I98" s="89" t="s">
        <v>209</v>
      </c>
      <c r="J98" s="89" t="s">
        <v>402</v>
      </c>
      <c r="K98" s="90">
        <v>6.84</v>
      </c>
      <c r="L98" s="89" t="s">
        <v>100</v>
      </c>
      <c r="M98" s="91">
        <v>2.5000000000000001E-2</v>
      </c>
      <c r="N98" s="91">
        <v>2.5499999999999998E-2</v>
      </c>
      <c r="O98" s="90">
        <v>544080</v>
      </c>
      <c r="P98" s="90">
        <v>108.6</v>
      </c>
      <c r="Q98" s="90">
        <v>0</v>
      </c>
      <c r="R98" s="90">
        <v>590.87088000000006</v>
      </c>
      <c r="S98" s="91">
        <v>1.5E-3</v>
      </c>
      <c r="T98" s="91">
        <f t="shared" si="1"/>
        <v>2.0804850764367171E-4</v>
      </c>
      <c r="U98" s="91">
        <f>R98/'סכום נכסי הקרן'!$C$42</f>
        <v>2.8638245762214354E-5</v>
      </c>
    </row>
    <row r="99" spans="2:21" s="84" customFormat="1">
      <c r="B99" s="89" t="s">
        <v>624</v>
      </c>
      <c r="C99" s="89" t="s">
        <v>625</v>
      </c>
      <c r="D99" s="89" t="s">
        <v>98</v>
      </c>
      <c r="E99" s="89" t="s">
        <v>121</v>
      </c>
      <c r="F99" s="89" t="s">
        <v>621</v>
      </c>
      <c r="G99" s="89" t="s">
        <v>464</v>
      </c>
      <c r="H99" s="89" t="s">
        <v>524</v>
      </c>
      <c r="I99" s="89" t="s">
        <v>209</v>
      </c>
      <c r="J99" s="89" t="s">
        <v>262</v>
      </c>
      <c r="K99" s="90">
        <v>3.41</v>
      </c>
      <c r="L99" s="89" t="s">
        <v>100</v>
      </c>
      <c r="M99" s="91">
        <v>0.04</v>
      </c>
      <c r="N99" s="91">
        <v>2.12E-2</v>
      </c>
      <c r="O99" s="90">
        <v>132227.25</v>
      </c>
      <c r="P99" s="90">
        <v>116.79</v>
      </c>
      <c r="Q99" s="90">
        <v>0</v>
      </c>
      <c r="R99" s="90">
        <v>154.42820527500001</v>
      </c>
      <c r="S99" s="91">
        <v>1E-4</v>
      </c>
      <c r="T99" s="91">
        <f t="shared" si="1"/>
        <v>5.4374921379700317E-5</v>
      </c>
      <c r="U99" s="91">
        <f>R99/'סכום נכסי הקרן'!$C$42</f>
        <v>7.4848042863157116E-6</v>
      </c>
    </row>
    <row r="100" spans="2:21" s="84" customFormat="1">
      <c r="B100" s="89" t="s">
        <v>626</v>
      </c>
      <c r="C100" s="89" t="s">
        <v>627</v>
      </c>
      <c r="D100" s="89" t="s">
        <v>98</v>
      </c>
      <c r="E100" s="89" t="s">
        <v>121</v>
      </c>
      <c r="F100" s="89" t="s">
        <v>621</v>
      </c>
      <c r="G100" s="89" t="s">
        <v>464</v>
      </c>
      <c r="H100" s="89" t="s">
        <v>524</v>
      </c>
      <c r="I100" s="89" t="s">
        <v>209</v>
      </c>
      <c r="J100" s="89" t="s">
        <v>628</v>
      </c>
      <c r="K100" s="90">
        <v>1.19</v>
      </c>
      <c r="L100" s="89" t="s">
        <v>100</v>
      </c>
      <c r="M100" s="91">
        <v>0.04</v>
      </c>
      <c r="N100" s="91">
        <v>1.5100000000000001E-2</v>
      </c>
      <c r="O100" s="90">
        <v>2071322.45</v>
      </c>
      <c r="P100" s="90">
        <v>112.02</v>
      </c>
      <c r="Q100" s="90">
        <v>0</v>
      </c>
      <c r="R100" s="90">
        <v>2320.2954084900002</v>
      </c>
      <c r="S100" s="91">
        <v>1.2699999999999999E-2</v>
      </c>
      <c r="T100" s="91">
        <f t="shared" si="1"/>
        <v>8.1698728667895795E-4</v>
      </c>
      <c r="U100" s="91">
        <f>R100/'סכום נכסי הקרן'!$C$42</f>
        <v>1.1245974780357117E-4</v>
      </c>
    </row>
    <row r="101" spans="2:21" s="84" customFormat="1">
      <c r="B101" s="89" t="s">
        <v>629</v>
      </c>
      <c r="C101" s="89" t="s">
        <v>630</v>
      </c>
      <c r="D101" s="89" t="s">
        <v>98</v>
      </c>
      <c r="E101" s="89" t="s">
        <v>121</v>
      </c>
      <c r="F101" s="89" t="s">
        <v>631</v>
      </c>
      <c r="G101" s="89" t="s">
        <v>632</v>
      </c>
      <c r="H101" s="89" t="s">
        <v>524</v>
      </c>
      <c r="I101" s="89" t="s">
        <v>209</v>
      </c>
      <c r="J101" s="89" t="s">
        <v>633</v>
      </c>
      <c r="K101" s="90">
        <v>3.11</v>
      </c>
      <c r="L101" s="89" t="s">
        <v>100</v>
      </c>
      <c r="M101" s="91">
        <v>4.2999999999999997E-2</v>
      </c>
      <c r="N101" s="91">
        <v>1.72E-2</v>
      </c>
      <c r="O101" s="90">
        <v>8836722.1300000008</v>
      </c>
      <c r="P101" s="90">
        <v>117.55</v>
      </c>
      <c r="Q101" s="90">
        <v>0</v>
      </c>
      <c r="R101" s="90">
        <v>10387.566863815</v>
      </c>
      <c r="S101" s="91">
        <v>1.44E-2</v>
      </c>
      <c r="T101" s="91">
        <f t="shared" si="1"/>
        <v>3.6575127616131054E-3</v>
      </c>
      <c r="U101" s="91">
        <f>R101/'סכום נכסי הקרן'!$C$42</f>
        <v>5.034631131548878E-4</v>
      </c>
    </row>
    <row r="102" spans="2:21" s="84" customFormat="1">
      <c r="B102" s="89" t="s">
        <v>634</v>
      </c>
      <c r="C102" s="89" t="s">
        <v>635</v>
      </c>
      <c r="D102" s="89" t="s">
        <v>98</v>
      </c>
      <c r="E102" s="89" t="s">
        <v>121</v>
      </c>
      <c r="F102" s="89" t="s">
        <v>636</v>
      </c>
      <c r="G102" s="89" t="s">
        <v>451</v>
      </c>
      <c r="H102" s="89" t="s">
        <v>524</v>
      </c>
      <c r="I102" s="89" t="s">
        <v>209</v>
      </c>
      <c r="J102" s="89" t="s">
        <v>262</v>
      </c>
      <c r="K102" s="90">
        <v>1.81</v>
      </c>
      <c r="L102" s="89" t="s">
        <v>100</v>
      </c>
      <c r="M102" s="91">
        <v>1.7999999999999999E-2</v>
      </c>
      <c r="N102" s="91">
        <v>1.7899999999999999E-2</v>
      </c>
      <c r="O102" s="90">
        <v>5179847.26</v>
      </c>
      <c r="P102" s="90">
        <v>108.44</v>
      </c>
      <c r="Q102" s="90">
        <v>0</v>
      </c>
      <c r="R102" s="90">
        <v>5617.0263687440001</v>
      </c>
      <c r="S102" s="91">
        <v>4.5999999999999999E-3</v>
      </c>
      <c r="T102" s="91">
        <f t="shared" si="1"/>
        <v>1.9777822752279511E-3</v>
      </c>
      <c r="U102" s="91">
        <f>R102/'סכום נכסי הקרן'!$C$42</f>
        <v>2.7224523503498616E-4</v>
      </c>
    </row>
    <row r="103" spans="2:21" s="84" customFormat="1">
      <c r="B103" s="89" t="s">
        <v>637</v>
      </c>
      <c r="C103" s="89" t="s">
        <v>638</v>
      </c>
      <c r="D103" s="89" t="s">
        <v>98</v>
      </c>
      <c r="E103" s="89" t="s">
        <v>121</v>
      </c>
      <c r="F103" s="89" t="s">
        <v>639</v>
      </c>
      <c r="G103" s="89" t="s">
        <v>640</v>
      </c>
      <c r="H103" s="89" t="s">
        <v>641</v>
      </c>
      <c r="I103" s="89" t="s">
        <v>209</v>
      </c>
      <c r="J103" s="89" t="s">
        <v>262</v>
      </c>
      <c r="K103" s="90">
        <v>6.31</v>
      </c>
      <c r="L103" s="89" t="s">
        <v>100</v>
      </c>
      <c r="M103" s="91">
        <v>5.1499999999999997E-2</v>
      </c>
      <c r="N103" s="91">
        <v>2.76E-2</v>
      </c>
      <c r="O103" s="90">
        <v>9683828.5299999993</v>
      </c>
      <c r="P103" s="90">
        <v>150.84</v>
      </c>
      <c r="Q103" s="90">
        <v>0</v>
      </c>
      <c r="R103" s="90">
        <v>14607.086954652001</v>
      </c>
      <c r="S103" s="91">
        <v>3.0999999999999999E-3</v>
      </c>
      <c r="T103" s="91">
        <f t="shared" si="1"/>
        <v>5.1432262864886721E-3</v>
      </c>
      <c r="U103" s="91">
        <f>R103/'סכום נכסי הקרן'!$C$42</f>
        <v>7.0797421270338994E-4</v>
      </c>
    </row>
    <row r="104" spans="2:21" s="84" customFormat="1">
      <c r="B104" s="89" t="s">
        <v>642</v>
      </c>
      <c r="C104" s="89" t="s">
        <v>643</v>
      </c>
      <c r="D104" s="89" t="s">
        <v>98</v>
      </c>
      <c r="E104" s="89" t="s">
        <v>121</v>
      </c>
      <c r="F104" s="89" t="s">
        <v>644</v>
      </c>
      <c r="G104" s="89" t="s">
        <v>464</v>
      </c>
      <c r="H104" s="89" t="s">
        <v>641</v>
      </c>
      <c r="I104" s="89" t="s">
        <v>209</v>
      </c>
      <c r="J104" s="89" t="s">
        <v>645</v>
      </c>
      <c r="K104" s="90">
        <v>0.15</v>
      </c>
      <c r="L104" s="89" t="s">
        <v>100</v>
      </c>
      <c r="M104" s="91">
        <v>4.4499999999999998E-2</v>
      </c>
      <c r="N104" s="91">
        <v>1.9400000000000001E-2</v>
      </c>
      <c r="O104" s="90">
        <v>5644195.8099999996</v>
      </c>
      <c r="P104" s="90">
        <v>115.95</v>
      </c>
      <c r="Q104" s="90">
        <v>0</v>
      </c>
      <c r="R104" s="90">
        <v>6544.4450416950003</v>
      </c>
      <c r="S104" s="91">
        <v>2.7099999999999999E-2</v>
      </c>
      <c r="T104" s="91">
        <f t="shared" si="1"/>
        <v>2.3043308959153166E-3</v>
      </c>
      <c r="U104" s="91">
        <f>R104/'סכום נכסי הקרן'!$C$42</f>
        <v>3.1719523135302684E-4</v>
      </c>
    </row>
    <row r="105" spans="2:21" s="84" customFormat="1">
      <c r="B105" s="89" t="s">
        <v>646</v>
      </c>
      <c r="C105" s="89" t="s">
        <v>647</v>
      </c>
      <c r="D105" s="89" t="s">
        <v>98</v>
      </c>
      <c r="E105" s="89" t="s">
        <v>121</v>
      </c>
      <c r="F105" s="89" t="s">
        <v>644</v>
      </c>
      <c r="G105" s="89" t="s">
        <v>464</v>
      </c>
      <c r="H105" s="89" t="s">
        <v>641</v>
      </c>
      <c r="I105" s="89" t="s">
        <v>209</v>
      </c>
      <c r="J105" s="89" t="s">
        <v>648</v>
      </c>
      <c r="K105" s="90">
        <v>8.4600000000000009</v>
      </c>
      <c r="L105" s="89" t="s">
        <v>100</v>
      </c>
      <c r="M105" s="91">
        <v>2.5600000000000001E-2</v>
      </c>
      <c r="N105" s="91">
        <v>3.1899999999999998E-2</v>
      </c>
      <c r="O105" s="90">
        <v>840000</v>
      </c>
      <c r="P105" s="90">
        <v>96.15</v>
      </c>
      <c r="Q105" s="90">
        <v>0</v>
      </c>
      <c r="R105" s="90">
        <v>807.66</v>
      </c>
      <c r="S105" s="91">
        <v>3.3999999999999998E-3</v>
      </c>
      <c r="T105" s="91">
        <f t="shared" si="1"/>
        <v>2.8438101008377306E-4</v>
      </c>
      <c r="U105" s="91">
        <f>R105/'סכום נכסי הקרן'!$C$42</f>
        <v>3.9145549992766681E-5</v>
      </c>
    </row>
    <row r="106" spans="2:21" s="84" customFormat="1">
      <c r="B106" s="89" t="s">
        <v>649</v>
      </c>
      <c r="C106" s="89" t="s">
        <v>650</v>
      </c>
      <c r="D106" s="89" t="s">
        <v>98</v>
      </c>
      <c r="E106" s="89" t="s">
        <v>121</v>
      </c>
      <c r="F106" s="89" t="s">
        <v>651</v>
      </c>
      <c r="G106" s="89" t="s">
        <v>130</v>
      </c>
      <c r="H106" s="89" t="s">
        <v>641</v>
      </c>
      <c r="I106" s="89" t="s">
        <v>209</v>
      </c>
      <c r="J106" s="89" t="s">
        <v>652</v>
      </c>
      <c r="K106" s="90">
        <v>1.89</v>
      </c>
      <c r="L106" s="89" t="s">
        <v>100</v>
      </c>
      <c r="M106" s="91">
        <v>2.1999999999999999E-2</v>
      </c>
      <c r="N106" s="91">
        <v>1.37E-2</v>
      </c>
      <c r="O106" s="90">
        <v>4440189.0999999996</v>
      </c>
      <c r="P106" s="90">
        <v>109.89</v>
      </c>
      <c r="Q106" s="90">
        <v>0</v>
      </c>
      <c r="R106" s="90">
        <v>4879.32380199</v>
      </c>
      <c r="S106" s="91">
        <v>5.5999999999999999E-3</v>
      </c>
      <c r="T106" s="91">
        <f t="shared" si="1"/>
        <v>1.7180336172841447E-3</v>
      </c>
      <c r="U106" s="91">
        <f>R106/'סכום נכסי הקרן'!$C$42</f>
        <v>2.3649037196554979E-4</v>
      </c>
    </row>
    <row r="107" spans="2:21" s="84" customFormat="1">
      <c r="B107" s="89" t="s">
        <v>653</v>
      </c>
      <c r="C107" s="89" t="s">
        <v>654</v>
      </c>
      <c r="D107" s="89" t="s">
        <v>98</v>
      </c>
      <c r="E107" s="89" t="s">
        <v>121</v>
      </c>
      <c r="F107" s="89" t="s">
        <v>651</v>
      </c>
      <c r="G107" s="89" t="s">
        <v>130</v>
      </c>
      <c r="H107" s="89" t="s">
        <v>641</v>
      </c>
      <c r="I107" s="89" t="s">
        <v>209</v>
      </c>
      <c r="J107" s="89" t="s">
        <v>262</v>
      </c>
      <c r="K107" s="90">
        <v>5.17</v>
      </c>
      <c r="L107" s="89" t="s">
        <v>100</v>
      </c>
      <c r="M107" s="91">
        <v>1.7000000000000001E-2</v>
      </c>
      <c r="N107" s="91">
        <v>2.06E-2</v>
      </c>
      <c r="O107" s="90">
        <v>3411090</v>
      </c>
      <c r="P107" s="90">
        <v>104.49</v>
      </c>
      <c r="Q107" s="90">
        <v>0</v>
      </c>
      <c r="R107" s="90">
        <v>3564.2479410000001</v>
      </c>
      <c r="S107" s="91">
        <v>2.7000000000000001E-3</v>
      </c>
      <c r="T107" s="91">
        <f t="shared" si="1"/>
        <v>1.2549890172233224E-3</v>
      </c>
      <c r="U107" s="91">
        <f>R107/'סכום נכסי הקרן'!$C$42</f>
        <v>1.7275146220071714E-4</v>
      </c>
    </row>
    <row r="108" spans="2:21" s="84" customFormat="1">
      <c r="B108" s="89" t="s">
        <v>655</v>
      </c>
      <c r="C108" s="89" t="s">
        <v>656</v>
      </c>
      <c r="D108" s="89" t="s">
        <v>98</v>
      </c>
      <c r="E108" s="89" t="s">
        <v>121</v>
      </c>
      <c r="F108" s="89" t="s">
        <v>651</v>
      </c>
      <c r="G108" s="89" t="s">
        <v>130</v>
      </c>
      <c r="H108" s="89" t="s">
        <v>641</v>
      </c>
      <c r="I108" s="89" t="s">
        <v>209</v>
      </c>
      <c r="J108" s="89" t="s">
        <v>657</v>
      </c>
      <c r="K108" s="90">
        <v>10.050000000000001</v>
      </c>
      <c r="L108" s="89" t="s">
        <v>100</v>
      </c>
      <c r="M108" s="91">
        <v>5.7999999999999996E-3</v>
      </c>
      <c r="N108" s="91">
        <v>2.4400000000000002E-2</v>
      </c>
      <c r="O108" s="90">
        <v>2671000</v>
      </c>
      <c r="P108" s="90">
        <v>87.53</v>
      </c>
      <c r="Q108" s="90">
        <v>0</v>
      </c>
      <c r="R108" s="90">
        <v>2337.9263000000001</v>
      </c>
      <c r="S108" s="91">
        <v>1.34E-2</v>
      </c>
      <c r="T108" s="91">
        <f t="shared" si="1"/>
        <v>8.2319520924079232E-4</v>
      </c>
      <c r="U108" s="91">
        <f>R108/'סכום נכסי הקרן'!$C$42</f>
        <v>1.1331427934533595E-4</v>
      </c>
    </row>
    <row r="109" spans="2:21" s="84" customFormat="1">
      <c r="B109" s="89" t="s">
        <v>658</v>
      </c>
      <c r="C109" s="89" t="s">
        <v>659</v>
      </c>
      <c r="D109" s="89" t="s">
        <v>98</v>
      </c>
      <c r="E109" s="89" t="s">
        <v>121</v>
      </c>
      <c r="F109" s="89" t="s">
        <v>539</v>
      </c>
      <c r="G109" s="89" t="s">
        <v>464</v>
      </c>
      <c r="H109" s="89" t="s">
        <v>660</v>
      </c>
      <c r="I109" s="89" t="s">
        <v>148</v>
      </c>
      <c r="J109" s="89" t="s">
        <v>262</v>
      </c>
      <c r="K109" s="90">
        <v>5.52</v>
      </c>
      <c r="L109" s="89" t="s">
        <v>100</v>
      </c>
      <c r="M109" s="91">
        <v>1.3299999999999999E-2</v>
      </c>
      <c r="N109" s="91">
        <v>3.6999999999999998E-2</v>
      </c>
      <c r="O109" s="90">
        <v>10310327</v>
      </c>
      <c r="P109" s="90">
        <v>94.95</v>
      </c>
      <c r="Q109" s="90">
        <v>0</v>
      </c>
      <c r="R109" s="90">
        <v>9789.6554864999998</v>
      </c>
      <c r="S109" s="91">
        <v>8.2000000000000007E-3</v>
      </c>
      <c r="T109" s="91">
        <f t="shared" si="1"/>
        <v>3.4469852606579762E-3</v>
      </c>
      <c r="U109" s="91">
        <f>R109/'סכום נכסי הקרן'!$C$42</f>
        <v>4.744836295702998E-4</v>
      </c>
    </row>
    <row r="110" spans="2:21" s="84" customFormat="1">
      <c r="B110" s="89" t="s">
        <v>661</v>
      </c>
      <c r="C110" s="89" t="s">
        <v>662</v>
      </c>
      <c r="D110" s="89" t="s">
        <v>98</v>
      </c>
      <c r="E110" s="89" t="s">
        <v>121</v>
      </c>
      <c r="F110" s="89" t="s">
        <v>539</v>
      </c>
      <c r="G110" s="89" t="s">
        <v>464</v>
      </c>
      <c r="H110" s="89" t="s">
        <v>641</v>
      </c>
      <c r="I110" s="89" t="s">
        <v>209</v>
      </c>
      <c r="J110" s="89" t="s">
        <v>457</v>
      </c>
      <c r="K110" s="90">
        <v>6.04</v>
      </c>
      <c r="L110" s="89" t="s">
        <v>100</v>
      </c>
      <c r="M110" s="91">
        <v>1.8700000000000001E-2</v>
      </c>
      <c r="N110" s="91">
        <v>3.8199999999999998E-2</v>
      </c>
      <c r="O110" s="90">
        <v>11555000</v>
      </c>
      <c r="P110" s="90">
        <v>92.39</v>
      </c>
      <c r="Q110" s="90">
        <v>0</v>
      </c>
      <c r="R110" s="90">
        <v>10675.664500000001</v>
      </c>
      <c r="S110" s="91">
        <v>1.9400000000000001E-2</v>
      </c>
      <c r="T110" s="91">
        <f t="shared" si="1"/>
        <v>3.7589533390603455E-3</v>
      </c>
      <c r="U110" s="91">
        <f>R110/'סכום נכסי הקרן'!$C$42</f>
        <v>5.1742658840447031E-4</v>
      </c>
    </row>
    <row r="111" spans="2:21" s="84" customFormat="1">
      <c r="B111" s="89" t="s">
        <v>663</v>
      </c>
      <c r="C111" s="89" t="s">
        <v>664</v>
      </c>
      <c r="D111" s="89" t="s">
        <v>98</v>
      </c>
      <c r="E111" s="89" t="s">
        <v>121</v>
      </c>
      <c r="F111" s="89" t="s">
        <v>539</v>
      </c>
      <c r="G111" s="89" t="s">
        <v>464</v>
      </c>
      <c r="H111" s="89" t="s">
        <v>641</v>
      </c>
      <c r="I111" s="89" t="s">
        <v>209</v>
      </c>
      <c r="J111" s="89" t="s">
        <v>433</v>
      </c>
      <c r="K111" s="90">
        <v>3.96</v>
      </c>
      <c r="L111" s="89" t="s">
        <v>100</v>
      </c>
      <c r="M111" s="91">
        <v>3.3500000000000002E-2</v>
      </c>
      <c r="N111" s="91">
        <v>2.7300000000000001E-2</v>
      </c>
      <c r="O111" s="90">
        <v>40000</v>
      </c>
      <c r="P111" s="90">
        <v>111.49</v>
      </c>
      <c r="Q111" s="90">
        <v>0</v>
      </c>
      <c r="R111" s="90">
        <v>44.595999999999997</v>
      </c>
      <c r="S111" s="91">
        <v>1E-4</v>
      </c>
      <c r="T111" s="91">
        <f t="shared" si="1"/>
        <v>1.5702468273402103E-5</v>
      </c>
      <c r="U111" s="91">
        <f>R111/'סכום נכסי הקרן'!$C$42</f>
        <v>2.1614725843516119E-6</v>
      </c>
    </row>
    <row r="112" spans="2:21" s="84" customFormat="1">
      <c r="B112" s="89" t="s">
        <v>665</v>
      </c>
      <c r="C112" s="89" t="s">
        <v>666</v>
      </c>
      <c r="D112" s="89" t="s">
        <v>98</v>
      </c>
      <c r="E112" s="89" t="s">
        <v>121</v>
      </c>
      <c r="F112" s="89" t="s">
        <v>539</v>
      </c>
      <c r="G112" s="89" t="s">
        <v>464</v>
      </c>
      <c r="H112" s="89" t="s">
        <v>641</v>
      </c>
      <c r="I112" s="89" t="s">
        <v>209</v>
      </c>
      <c r="J112" s="89" t="s">
        <v>667</v>
      </c>
      <c r="K112" s="90">
        <v>1.33</v>
      </c>
      <c r="L112" s="89" t="s">
        <v>100</v>
      </c>
      <c r="M112" s="91">
        <v>2.5000000000000001E-2</v>
      </c>
      <c r="N112" s="91">
        <v>2.07E-2</v>
      </c>
      <c r="O112" s="90">
        <v>6741876.3399999999</v>
      </c>
      <c r="P112" s="90">
        <v>109.03</v>
      </c>
      <c r="Q112" s="90">
        <v>0</v>
      </c>
      <c r="R112" s="90">
        <v>7350.6677735020003</v>
      </c>
      <c r="S112" s="91">
        <v>9.4999999999999998E-3</v>
      </c>
      <c r="T112" s="91">
        <f t="shared" si="1"/>
        <v>2.5882058368852465E-3</v>
      </c>
      <c r="U112" s="91">
        <f>R112/'סכום נכסי הקרן'!$C$42</f>
        <v>3.5627112003546233E-4</v>
      </c>
    </row>
    <row r="113" spans="2:21" s="84" customFormat="1">
      <c r="B113" s="89" t="s">
        <v>668</v>
      </c>
      <c r="C113" s="89" t="s">
        <v>669</v>
      </c>
      <c r="D113" s="89" t="s">
        <v>98</v>
      </c>
      <c r="E113" s="89" t="s">
        <v>121</v>
      </c>
      <c r="F113" s="89" t="s">
        <v>539</v>
      </c>
      <c r="G113" s="89" t="s">
        <v>464</v>
      </c>
      <c r="H113" s="89" t="s">
        <v>641</v>
      </c>
      <c r="I113" s="89" t="s">
        <v>209</v>
      </c>
      <c r="J113" s="89" t="s">
        <v>670</v>
      </c>
      <c r="K113" s="90">
        <v>2.67</v>
      </c>
      <c r="L113" s="89" t="s">
        <v>100</v>
      </c>
      <c r="M113" s="91">
        <v>1.95E-2</v>
      </c>
      <c r="N113" s="91">
        <v>2.4E-2</v>
      </c>
      <c r="O113" s="90">
        <v>1256335.57</v>
      </c>
      <c r="P113" s="90">
        <v>107.6</v>
      </c>
      <c r="Q113" s="90">
        <v>0</v>
      </c>
      <c r="R113" s="90">
        <v>1351.81707332</v>
      </c>
      <c r="S113" s="91">
        <v>2.2000000000000001E-3</v>
      </c>
      <c r="T113" s="91">
        <f t="shared" si="1"/>
        <v>4.7598135943247347E-4</v>
      </c>
      <c r="U113" s="91">
        <f>R113/'סכום נכסי הקרן'!$C$42</f>
        <v>6.5519677617714876E-5</v>
      </c>
    </row>
    <row r="114" spans="2:21" s="84" customFormat="1">
      <c r="B114" s="89" t="s">
        <v>671</v>
      </c>
      <c r="C114" s="89" t="s">
        <v>672</v>
      </c>
      <c r="D114" s="89" t="s">
        <v>98</v>
      </c>
      <c r="E114" s="89" t="s">
        <v>121</v>
      </c>
      <c r="F114" s="89" t="s">
        <v>673</v>
      </c>
      <c r="G114" s="89" t="s">
        <v>674</v>
      </c>
      <c r="H114" s="89" t="s">
        <v>641</v>
      </c>
      <c r="I114" s="89" t="s">
        <v>209</v>
      </c>
      <c r="J114" s="89" t="s">
        <v>675</v>
      </c>
      <c r="K114" s="90">
        <v>5.76</v>
      </c>
      <c r="L114" s="89" t="s">
        <v>100</v>
      </c>
      <c r="M114" s="91">
        <v>4.4000000000000003E-3</v>
      </c>
      <c r="N114" s="91">
        <v>2.3900000000000001E-2</v>
      </c>
      <c r="O114" s="90">
        <v>17640</v>
      </c>
      <c r="P114" s="90">
        <v>96.62</v>
      </c>
      <c r="Q114" s="90">
        <v>0</v>
      </c>
      <c r="R114" s="90">
        <v>17.043768</v>
      </c>
      <c r="S114" s="91">
        <v>0</v>
      </c>
      <c r="T114" s="91">
        <f t="shared" si="1"/>
        <v>6.0011935213746985E-6</v>
      </c>
      <c r="U114" s="91">
        <f>R114/'סכום נכסי הקרן'!$C$42</f>
        <v>8.2607492299868382E-7</v>
      </c>
    </row>
    <row r="115" spans="2:21" s="84" customFormat="1">
      <c r="B115" s="89" t="s">
        <v>676</v>
      </c>
      <c r="C115" s="89" t="s">
        <v>677</v>
      </c>
      <c r="D115" s="89" t="s">
        <v>98</v>
      </c>
      <c r="E115" s="89" t="s">
        <v>121</v>
      </c>
      <c r="F115" s="89" t="s">
        <v>678</v>
      </c>
      <c r="G115" s="89" t="s">
        <v>674</v>
      </c>
      <c r="H115" s="89" t="s">
        <v>641</v>
      </c>
      <c r="I115" s="89" t="s">
        <v>209</v>
      </c>
      <c r="J115" s="89" t="s">
        <v>679</v>
      </c>
      <c r="K115" s="90">
        <v>0.41</v>
      </c>
      <c r="L115" s="89" t="s">
        <v>100</v>
      </c>
      <c r="M115" s="91">
        <v>3.85E-2</v>
      </c>
      <c r="N115" s="91">
        <v>0.19320000000000001</v>
      </c>
      <c r="O115" s="90">
        <v>165000</v>
      </c>
      <c r="P115" s="90">
        <v>113.39</v>
      </c>
      <c r="Q115" s="90">
        <v>0</v>
      </c>
      <c r="R115" s="90">
        <v>187.09350000000001</v>
      </c>
      <c r="S115" s="91">
        <v>6.9999999999999999E-4</v>
      </c>
      <c r="T115" s="91">
        <f t="shared" si="1"/>
        <v>6.5876530359443826E-5</v>
      </c>
      <c r="U115" s="91">
        <f>R115/'סכום נכסי הקרן'!$C$42</f>
        <v>9.0680211445059716E-6</v>
      </c>
    </row>
    <row r="116" spans="2:21" s="84" customFormat="1">
      <c r="B116" s="89" t="s">
        <v>680</v>
      </c>
      <c r="C116" s="89" t="s">
        <v>681</v>
      </c>
      <c r="D116" s="89" t="s">
        <v>98</v>
      </c>
      <c r="E116" s="89" t="s">
        <v>121</v>
      </c>
      <c r="F116" s="89" t="s">
        <v>678</v>
      </c>
      <c r="G116" s="89" t="s">
        <v>674</v>
      </c>
      <c r="H116" s="89" t="s">
        <v>641</v>
      </c>
      <c r="I116" s="89" t="s">
        <v>209</v>
      </c>
      <c r="J116" s="89" t="s">
        <v>682</v>
      </c>
      <c r="K116" s="90">
        <v>2.92</v>
      </c>
      <c r="L116" s="89" t="s">
        <v>100</v>
      </c>
      <c r="M116" s="91">
        <v>2.4E-2</v>
      </c>
      <c r="N116" s="91">
        <v>1.44E-2</v>
      </c>
      <c r="O116" s="90">
        <v>88777</v>
      </c>
      <c r="P116" s="90">
        <v>110.82</v>
      </c>
      <c r="Q116" s="90">
        <v>1.14839</v>
      </c>
      <c r="R116" s="90">
        <v>99.531061399999999</v>
      </c>
      <c r="S116" s="91">
        <v>2.9999999999999997E-4</v>
      </c>
      <c r="T116" s="91">
        <f t="shared" si="1"/>
        <v>3.5045370298940193E-5</v>
      </c>
      <c r="U116" s="91">
        <f>R116/'סכום נכסי הקרן'!$C$42</f>
        <v>4.8240573259376843E-6</v>
      </c>
    </row>
    <row r="117" spans="2:21" s="84" customFormat="1">
      <c r="B117" s="89" t="s">
        <v>683</v>
      </c>
      <c r="C117" s="89" t="s">
        <v>684</v>
      </c>
      <c r="D117" s="89" t="s">
        <v>98</v>
      </c>
      <c r="E117" s="89" t="s">
        <v>121</v>
      </c>
      <c r="F117" s="89" t="s">
        <v>678</v>
      </c>
      <c r="G117" s="89" t="s">
        <v>674</v>
      </c>
      <c r="H117" s="89" t="s">
        <v>641</v>
      </c>
      <c r="I117" s="89" t="s">
        <v>209</v>
      </c>
      <c r="J117" s="89" t="s">
        <v>685</v>
      </c>
      <c r="K117" s="90">
        <v>1.39</v>
      </c>
      <c r="L117" s="89" t="s">
        <v>100</v>
      </c>
      <c r="M117" s="91">
        <v>3.85E-2</v>
      </c>
      <c r="N117" s="91">
        <v>1.15E-2</v>
      </c>
      <c r="O117" s="90">
        <v>2285935</v>
      </c>
      <c r="P117" s="90">
        <v>115.9</v>
      </c>
      <c r="Q117" s="90">
        <v>0</v>
      </c>
      <c r="R117" s="90">
        <v>2649.3986650000002</v>
      </c>
      <c r="S117" s="91">
        <v>9.1000000000000004E-3</v>
      </c>
      <c r="T117" s="91">
        <f t="shared" si="1"/>
        <v>9.3286614227187188E-4</v>
      </c>
      <c r="U117" s="91">
        <f>R117/'סכום נכסי הקרן'!$C$42</f>
        <v>1.2841067762613822E-4</v>
      </c>
    </row>
    <row r="118" spans="2:21" s="84" customFormat="1">
      <c r="B118" s="89" t="s">
        <v>686</v>
      </c>
      <c r="C118" s="89" t="s">
        <v>687</v>
      </c>
      <c r="D118" s="89" t="s">
        <v>98</v>
      </c>
      <c r="E118" s="89" t="s">
        <v>121</v>
      </c>
      <c r="F118" s="89" t="s">
        <v>688</v>
      </c>
      <c r="G118" s="89" t="s">
        <v>689</v>
      </c>
      <c r="H118" s="89" t="s">
        <v>641</v>
      </c>
      <c r="I118" s="89" t="s">
        <v>209</v>
      </c>
      <c r="J118" s="89" t="s">
        <v>402</v>
      </c>
      <c r="K118" s="90">
        <v>0.36</v>
      </c>
      <c r="L118" s="89" t="s">
        <v>100</v>
      </c>
      <c r="M118" s="91">
        <v>2.6499999999999999E-2</v>
      </c>
      <c r="N118" s="91">
        <v>6.9999999999999999E-4</v>
      </c>
      <c r="O118" s="90">
        <v>246716.55</v>
      </c>
      <c r="P118" s="90">
        <v>109.41</v>
      </c>
      <c r="Q118" s="90">
        <v>0</v>
      </c>
      <c r="R118" s="90">
        <v>269.93257735499998</v>
      </c>
      <c r="S118" s="91">
        <v>2.2000000000000001E-3</v>
      </c>
      <c r="T118" s="91">
        <f t="shared" si="1"/>
        <v>9.5044571976736624E-5</v>
      </c>
      <c r="U118" s="91">
        <f>R118/'סכום נכסי הקרן'!$C$42</f>
        <v>1.3083053762135689E-5</v>
      </c>
    </row>
    <row r="119" spans="2:21" s="84" customFormat="1">
      <c r="B119" s="89" t="s">
        <v>690</v>
      </c>
      <c r="C119" s="89" t="s">
        <v>691</v>
      </c>
      <c r="D119" s="89" t="s">
        <v>98</v>
      </c>
      <c r="E119" s="89" t="s">
        <v>121</v>
      </c>
      <c r="F119" s="89" t="s">
        <v>688</v>
      </c>
      <c r="G119" s="89" t="s">
        <v>689</v>
      </c>
      <c r="H119" s="89" t="s">
        <v>641</v>
      </c>
      <c r="I119" s="89" t="s">
        <v>209</v>
      </c>
      <c r="J119" s="89" t="s">
        <v>692</v>
      </c>
      <c r="K119" s="90">
        <v>2.2999999999999998</v>
      </c>
      <c r="L119" s="89" t="s">
        <v>100</v>
      </c>
      <c r="M119" s="91">
        <v>1.0500000000000001E-2</v>
      </c>
      <c r="N119" s="91">
        <v>2.1999999999999999E-2</v>
      </c>
      <c r="O119" s="90">
        <v>3184694.19</v>
      </c>
      <c r="P119" s="90">
        <v>104.38</v>
      </c>
      <c r="Q119" s="90">
        <v>0</v>
      </c>
      <c r="R119" s="90">
        <v>3324.1837955219999</v>
      </c>
      <c r="S119" s="91">
        <v>9.1999999999999998E-3</v>
      </c>
      <c r="T119" s="91">
        <f t="shared" si="1"/>
        <v>1.1704612652287559E-3</v>
      </c>
      <c r="U119" s="91">
        <f>R119/'סכום נכסי הקרן'!$C$42</f>
        <v>1.6111606734610026E-4</v>
      </c>
    </row>
    <row r="120" spans="2:21" s="84" customFormat="1">
      <c r="B120" s="89" t="s">
        <v>693</v>
      </c>
      <c r="C120" s="89" t="s">
        <v>694</v>
      </c>
      <c r="D120" s="89" t="s">
        <v>98</v>
      </c>
      <c r="E120" s="89" t="s">
        <v>121</v>
      </c>
      <c r="F120" s="89" t="s">
        <v>695</v>
      </c>
      <c r="G120" s="89" t="s">
        <v>399</v>
      </c>
      <c r="H120" s="89" t="s">
        <v>641</v>
      </c>
      <c r="I120" s="89" t="s">
        <v>209</v>
      </c>
      <c r="J120" s="89" t="s">
        <v>696</v>
      </c>
      <c r="K120" s="90">
        <v>3.96</v>
      </c>
      <c r="L120" s="89" t="s">
        <v>100</v>
      </c>
      <c r="M120" s="91">
        <v>2E-3</v>
      </c>
      <c r="N120" s="91">
        <v>1.9199999999999998E-2</v>
      </c>
      <c r="O120" s="90">
        <v>325000</v>
      </c>
      <c r="P120" s="90">
        <v>101.28</v>
      </c>
      <c r="Q120" s="90">
        <v>0</v>
      </c>
      <c r="R120" s="90">
        <v>329.16</v>
      </c>
      <c r="S120" s="91">
        <v>5.9999999999999995E-4</v>
      </c>
      <c r="T120" s="91">
        <f t="shared" si="1"/>
        <v>1.1589883525143595E-4</v>
      </c>
      <c r="U120" s="91">
        <f>R120/'סכום נכסי הקרן'!$C$42</f>
        <v>1.5953680057968802E-5</v>
      </c>
    </row>
    <row r="121" spans="2:21" s="84" customFormat="1">
      <c r="B121" s="89" t="s">
        <v>697</v>
      </c>
      <c r="C121" s="89" t="s">
        <v>698</v>
      </c>
      <c r="D121" s="89" t="s">
        <v>98</v>
      </c>
      <c r="E121" s="89" t="s">
        <v>121</v>
      </c>
      <c r="F121" s="89" t="s">
        <v>695</v>
      </c>
      <c r="G121" s="89" t="s">
        <v>399</v>
      </c>
      <c r="H121" s="89" t="s">
        <v>641</v>
      </c>
      <c r="I121" s="89" t="s">
        <v>209</v>
      </c>
      <c r="J121" s="89" t="s">
        <v>699</v>
      </c>
      <c r="K121" s="90">
        <v>2.48</v>
      </c>
      <c r="L121" s="89" t="s">
        <v>100</v>
      </c>
      <c r="M121" s="91">
        <v>2E-3</v>
      </c>
      <c r="N121" s="91">
        <v>1.7100000000000001E-2</v>
      </c>
      <c r="O121" s="90">
        <v>316500</v>
      </c>
      <c r="P121" s="90">
        <v>103.25</v>
      </c>
      <c r="Q121" s="90">
        <v>0.67566999999999999</v>
      </c>
      <c r="R121" s="90">
        <v>327.46192000000002</v>
      </c>
      <c r="S121" s="91">
        <v>5.9999999999999995E-4</v>
      </c>
      <c r="T121" s="91">
        <f t="shared" si="1"/>
        <v>1.15300933033172E-4</v>
      </c>
      <c r="U121" s="91">
        <f>R121/'סכום נכסי הקרן'!$C$42</f>
        <v>1.5871377758075632E-5</v>
      </c>
    </row>
    <row r="122" spans="2:21" s="84" customFormat="1">
      <c r="B122" s="89" t="s">
        <v>700</v>
      </c>
      <c r="C122" s="89" t="s">
        <v>701</v>
      </c>
      <c r="D122" s="89" t="s">
        <v>98</v>
      </c>
      <c r="E122" s="89" t="s">
        <v>121</v>
      </c>
      <c r="F122" s="89" t="s">
        <v>695</v>
      </c>
      <c r="G122" s="89" t="s">
        <v>399</v>
      </c>
      <c r="H122" s="89" t="s">
        <v>641</v>
      </c>
      <c r="I122" s="89" t="s">
        <v>209</v>
      </c>
      <c r="J122" s="89" t="s">
        <v>702</v>
      </c>
      <c r="K122" s="90">
        <v>4.6900000000000004</v>
      </c>
      <c r="L122" s="89" t="s">
        <v>100</v>
      </c>
      <c r="M122" s="91">
        <v>2E-3</v>
      </c>
      <c r="N122" s="91">
        <v>1.9699999999999999E-2</v>
      </c>
      <c r="O122" s="90">
        <v>2037960</v>
      </c>
      <c r="P122" s="90">
        <v>96.9</v>
      </c>
      <c r="Q122" s="90">
        <v>0</v>
      </c>
      <c r="R122" s="90">
        <v>1974.78324</v>
      </c>
      <c r="S122" s="91">
        <v>4.4999999999999997E-3</v>
      </c>
      <c r="T122" s="91">
        <f t="shared" si="1"/>
        <v>6.9533077345381236E-4</v>
      </c>
      <c r="U122" s="91">
        <f>R122/'סכום נכסי הקרן'!$C$42</f>
        <v>9.5713513169276383E-5</v>
      </c>
    </row>
    <row r="123" spans="2:21" s="84" customFormat="1">
      <c r="B123" s="89" t="s">
        <v>703</v>
      </c>
      <c r="C123" s="89" t="s">
        <v>704</v>
      </c>
      <c r="D123" s="89" t="s">
        <v>98</v>
      </c>
      <c r="E123" s="89" t="s">
        <v>121</v>
      </c>
      <c r="F123" s="89" t="s">
        <v>695</v>
      </c>
      <c r="G123" s="89" t="s">
        <v>399</v>
      </c>
      <c r="H123" s="89" t="s">
        <v>641</v>
      </c>
      <c r="I123" s="89" t="s">
        <v>209</v>
      </c>
      <c r="J123" s="89" t="s">
        <v>402</v>
      </c>
      <c r="K123" s="90">
        <v>0.91</v>
      </c>
      <c r="L123" s="89" t="s">
        <v>100</v>
      </c>
      <c r="M123" s="91">
        <v>6.7999999999999996E-3</v>
      </c>
      <c r="N123" s="91">
        <v>1.7500000000000002E-2</v>
      </c>
      <c r="O123" s="90">
        <v>3805804.86</v>
      </c>
      <c r="P123" s="90">
        <v>107.84</v>
      </c>
      <c r="Q123" s="90">
        <v>0</v>
      </c>
      <c r="R123" s="90">
        <v>4104.1799610239996</v>
      </c>
      <c r="S123" s="91">
        <v>8.5000000000000006E-3</v>
      </c>
      <c r="T123" s="91">
        <f t="shared" si="1"/>
        <v>1.4451017047787255E-3</v>
      </c>
      <c r="U123" s="91">
        <f>R123/'סכום נכסי הקרן'!$C$42</f>
        <v>1.9892081054351607E-4</v>
      </c>
    </row>
    <row r="124" spans="2:21" s="84" customFormat="1">
      <c r="B124" s="89" t="s">
        <v>705</v>
      </c>
      <c r="C124" s="89" t="s">
        <v>706</v>
      </c>
      <c r="D124" s="89" t="s">
        <v>98</v>
      </c>
      <c r="E124" s="89" t="s">
        <v>121</v>
      </c>
      <c r="F124" s="89" t="s">
        <v>707</v>
      </c>
      <c r="G124" s="89" t="s">
        <v>464</v>
      </c>
      <c r="H124" s="89" t="s">
        <v>641</v>
      </c>
      <c r="I124" s="89" t="s">
        <v>209</v>
      </c>
      <c r="J124" s="89" t="s">
        <v>262</v>
      </c>
      <c r="K124" s="90">
        <v>4.54</v>
      </c>
      <c r="L124" s="89" t="s">
        <v>100</v>
      </c>
      <c r="M124" s="91">
        <v>2.4E-2</v>
      </c>
      <c r="N124" s="91">
        <v>2.8799999999999999E-2</v>
      </c>
      <c r="O124" s="90">
        <v>2285237.1</v>
      </c>
      <c r="P124" s="90">
        <v>109</v>
      </c>
      <c r="Q124" s="90">
        <v>0</v>
      </c>
      <c r="R124" s="90">
        <v>2490.9084389999998</v>
      </c>
      <c r="S124" s="91">
        <v>2E-3</v>
      </c>
      <c r="T124" s="91">
        <f t="shared" si="1"/>
        <v>8.770609636592309E-4</v>
      </c>
      <c r="U124" s="91">
        <f>R124/'סכום נכסי הקרן'!$C$42</f>
        <v>1.2072899589713357E-4</v>
      </c>
    </row>
    <row r="125" spans="2:21" s="84" customFormat="1">
      <c r="B125" s="89" t="s">
        <v>708</v>
      </c>
      <c r="C125" s="89" t="s">
        <v>709</v>
      </c>
      <c r="D125" s="89" t="s">
        <v>98</v>
      </c>
      <c r="E125" s="89" t="s">
        <v>121</v>
      </c>
      <c r="F125" s="89" t="s">
        <v>710</v>
      </c>
      <c r="G125" s="89" t="s">
        <v>674</v>
      </c>
      <c r="H125" s="89" t="s">
        <v>641</v>
      </c>
      <c r="I125" s="89" t="s">
        <v>209</v>
      </c>
      <c r="J125" s="89" t="s">
        <v>711</v>
      </c>
      <c r="K125" s="90">
        <v>2.4900000000000002</v>
      </c>
      <c r="L125" s="89" t="s">
        <v>100</v>
      </c>
      <c r="M125" s="91">
        <v>2.4799999999999999E-2</v>
      </c>
      <c r="N125" s="91">
        <v>1.7399999999999999E-2</v>
      </c>
      <c r="O125" s="90">
        <v>1650175</v>
      </c>
      <c r="P125" s="90">
        <v>111.15</v>
      </c>
      <c r="Q125" s="90">
        <v>0</v>
      </c>
      <c r="R125" s="90">
        <v>1834.1695125000001</v>
      </c>
      <c r="S125" s="91">
        <v>3.8999999999999998E-3</v>
      </c>
      <c r="T125" s="91">
        <f t="shared" si="1"/>
        <v>6.4581999681748723E-4</v>
      </c>
      <c r="U125" s="91">
        <f>R125/'סכום נכסי הקרן'!$C$42</f>
        <v>8.8898267026690989E-5</v>
      </c>
    </row>
    <row r="126" spans="2:21" s="84" customFormat="1">
      <c r="B126" s="89" t="s">
        <v>712</v>
      </c>
      <c r="C126" s="89" t="s">
        <v>713</v>
      </c>
      <c r="D126" s="89" t="s">
        <v>98</v>
      </c>
      <c r="E126" s="89" t="s">
        <v>121</v>
      </c>
      <c r="F126" s="89" t="s">
        <v>710</v>
      </c>
      <c r="G126" s="89" t="s">
        <v>674</v>
      </c>
      <c r="H126" s="89" t="s">
        <v>641</v>
      </c>
      <c r="I126" s="89" t="s">
        <v>209</v>
      </c>
      <c r="J126" s="89" t="s">
        <v>402</v>
      </c>
      <c r="K126" s="90">
        <v>0.99</v>
      </c>
      <c r="L126" s="89" t="s">
        <v>100</v>
      </c>
      <c r="M126" s="91">
        <v>2.3199999999999998E-2</v>
      </c>
      <c r="N126" s="91">
        <v>1.3299999999999999E-2</v>
      </c>
      <c r="O126" s="90">
        <v>122042</v>
      </c>
      <c r="P126" s="90">
        <v>108.96</v>
      </c>
      <c r="Q126" s="90">
        <v>1.5275700000000001</v>
      </c>
      <c r="R126" s="90">
        <v>134.5045332</v>
      </c>
      <c r="S126" s="91">
        <v>5.0000000000000001E-4</v>
      </c>
      <c r="T126" s="91">
        <f t="shared" si="1"/>
        <v>4.7359699641262898E-5</v>
      </c>
      <c r="U126" s="91">
        <f>R126/'סכום נכסי הקרן'!$C$42</f>
        <v>6.5191465822677181E-6</v>
      </c>
    </row>
    <row r="127" spans="2:21" s="84" customFormat="1">
      <c r="B127" s="89" t="s">
        <v>714</v>
      </c>
      <c r="C127" s="89" t="s">
        <v>715</v>
      </c>
      <c r="D127" s="89" t="s">
        <v>98</v>
      </c>
      <c r="E127" s="89" t="s">
        <v>121</v>
      </c>
      <c r="F127" s="89" t="s">
        <v>716</v>
      </c>
      <c r="G127" s="89" t="s">
        <v>464</v>
      </c>
      <c r="H127" s="89" t="s">
        <v>641</v>
      </c>
      <c r="I127" s="89" t="s">
        <v>209</v>
      </c>
      <c r="J127" s="89" t="s">
        <v>717</v>
      </c>
      <c r="K127" s="90">
        <v>2.96</v>
      </c>
      <c r="L127" s="89" t="s">
        <v>100</v>
      </c>
      <c r="M127" s="91">
        <v>1.4E-2</v>
      </c>
      <c r="N127" s="91">
        <v>2.5700000000000001E-2</v>
      </c>
      <c r="O127" s="90">
        <v>4228454</v>
      </c>
      <c r="P127" s="90">
        <v>106.48</v>
      </c>
      <c r="Q127" s="90">
        <v>0</v>
      </c>
      <c r="R127" s="90">
        <v>4502.4578191999999</v>
      </c>
      <c r="S127" s="91">
        <v>4.7999999999999996E-3</v>
      </c>
      <c r="T127" s="91">
        <f t="shared" si="1"/>
        <v>1.5853372737088356E-3</v>
      </c>
      <c r="U127" s="91">
        <f>R127/'סכום נכסי הקרן'!$C$42</f>
        <v>2.1822448511974946E-4</v>
      </c>
    </row>
    <row r="128" spans="2:21" s="84" customFormat="1">
      <c r="B128" s="89" t="s">
        <v>718</v>
      </c>
      <c r="C128" s="89" t="s">
        <v>719</v>
      </c>
      <c r="D128" s="89" t="s">
        <v>98</v>
      </c>
      <c r="E128" s="89" t="s">
        <v>121</v>
      </c>
      <c r="F128" s="89" t="s">
        <v>720</v>
      </c>
      <c r="G128" s="89" t="s">
        <v>464</v>
      </c>
      <c r="H128" s="89" t="s">
        <v>660</v>
      </c>
      <c r="I128" s="89" t="s">
        <v>148</v>
      </c>
      <c r="J128" s="89" t="s">
        <v>721</v>
      </c>
      <c r="K128" s="90">
        <v>1.01</v>
      </c>
      <c r="L128" s="89" t="s">
        <v>100</v>
      </c>
      <c r="M128" s="91">
        <v>2.75E-2</v>
      </c>
      <c r="N128" s="91">
        <v>1.9599999999999999E-2</v>
      </c>
      <c r="O128" s="90">
        <v>3202764.36</v>
      </c>
      <c r="P128" s="90">
        <v>111.21</v>
      </c>
      <c r="Q128" s="90">
        <v>1722.87583</v>
      </c>
      <c r="R128" s="90">
        <v>5284.6700747559998</v>
      </c>
      <c r="S128" s="91">
        <v>7.7000000000000002E-3</v>
      </c>
      <c r="T128" s="91">
        <f t="shared" si="1"/>
        <v>1.860758009333878E-3</v>
      </c>
      <c r="U128" s="91">
        <f>R128/'סכום נכסי הקרן'!$C$42</f>
        <v>2.5613663745467028E-4</v>
      </c>
    </row>
    <row r="129" spans="2:21" s="84" customFormat="1">
      <c r="B129" s="89" t="s">
        <v>722</v>
      </c>
      <c r="C129" s="89" t="s">
        <v>723</v>
      </c>
      <c r="D129" s="89" t="s">
        <v>98</v>
      </c>
      <c r="E129" s="89" t="s">
        <v>121</v>
      </c>
      <c r="F129" s="89" t="s">
        <v>720</v>
      </c>
      <c r="G129" s="89" t="s">
        <v>464</v>
      </c>
      <c r="H129" s="89" t="s">
        <v>660</v>
      </c>
      <c r="I129" s="89" t="s">
        <v>148</v>
      </c>
      <c r="J129" s="89" t="s">
        <v>262</v>
      </c>
      <c r="K129" s="90">
        <v>4.55</v>
      </c>
      <c r="L129" s="89" t="s">
        <v>100</v>
      </c>
      <c r="M129" s="91">
        <v>1.9599999999999999E-2</v>
      </c>
      <c r="N129" s="91">
        <v>2.52E-2</v>
      </c>
      <c r="O129" s="90">
        <v>10580959.939999999</v>
      </c>
      <c r="P129" s="90">
        <v>106.25</v>
      </c>
      <c r="Q129" s="90">
        <v>0</v>
      </c>
      <c r="R129" s="90">
        <v>11242.269936250001</v>
      </c>
      <c r="S129" s="91">
        <v>1.01E-2</v>
      </c>
      <c r="T129" s="91">
        <f t="shared" si="1"/>
        <v>3.9584578660639509E-3</v>
      </c>
      <c r="U129" s="91">
        <f>R129/'סכום נכסי הקרן'!$C$42</f>
        <v>5.4488874009069694E-4</v>
      </c>
    </row>
    <row r="130" spans="2:21" s="84" customFormat="1">
      <c r="B130" s="89" t="s">
        <v>724</v>
      </c>
      <c r="C130" s="89" t="s">
        <v>725</v>
      </c>
      <c r="D130" s="89" t="s">
        <v>98</v>
      </c>
      <c r="E130" s="89" t="s">
        <v>121</v>
      </c>
      <c r="F130" s="89" t="s">
        <v>720</v>
      </c>
      <c r="G130" s="89" t="s">
        <v>464</v>
      </c>
      <c r="H130" s="89" t="s">
        <v>660</v>
      </c>
      <c r="I130" s="89" t="s">
        <v>148</v>
      </c>
      <c r="J130" s="89" t="s">
        <v>262</v>
      </c>
      <c r="K130" s="90">
        <v>6.12</v>
      </c>
      <c r="L130" s="89" t="s">
        <v>100</v>
      </c>
      <c r="M130" s="91">
        <v>1.5800000000000002E-2</v>
      </c>
      <c r="N130" s="91">
        <v>2.7400000000000001E-2</v>
      </c>
      <c r="O130" s="90">
        <v>6974869.6100000003</v>
      </c>
      <c r="P130" s="90">
        <v>101</v>
      </c>
      <c r="Q130" s="90">
        <v>0</v>
      </c>
      <c r="R130" s="90">
        <v>7044.6183061000002</v>
      </c>
      <c r="S130" s="91">
        <v>7.0000000000000001E-3</v>
      </c>
      <c r="T130" s="91">
        <f t="shared" si="1"/>
        <v>2.4804443324460252E-3</v>
      </c>
      <c r="U130" s="91">
        <f>R130/'סכום נכסי הקרן'!$C$42</f>
        <v>3.4143755798404882E-4</v>
      </c>
    </row>
    <row r="131" spans="2:21" s="84" customFormat="1">
      <c r="B131" s="89" t="s">
        <v>726</v>
      </c>
      <c r="C131" s="89" t="s">
        <v>727</v>
      </c>
      <c r="D131" s="89" t="s">
        <v>98</v>
      </c>
      <c r="E131" s="89" t="s">
        <v>121</v>
      </c>
      <c r="F131" s="89" t="s">
        <v>728</v>
      </c>
      <c r="G131" s="89" t="s">
        <v>674</v>
      </c>
      <c r="H131" s="89" t="s">
        <v>641</v>
      </c>
      <c r="I131" s="89" t="s">
        <v>209</v>
      </c>
      <c r="J131" s="89" t="s">
        <v>457</v>
      </c>
      <c r="K131" s="90">
        <v>3.69</v>
      </c>
      <c r="L131" s="89" t="s">
        <v>100</v>
      </c>
      <c r="M131" s="91">
        <v>2.2499999999999999E-2</v>
      </c>
      <c r="N131" s="91">
        <v>1.8200000000000001E-2</v>
      </c>
      <c r="O131" s="90">
        <v>1561366</v>
      </c>
      <c r="P131" s="90">
        <v>111.28</v>
      </c>
      <c r="Q131" s="90">
        <v>0</v>
      </c>
      <c r="R131" s="90">
        <v>1737.4880848</v>
      </c>
      <c r="S131" s="91">
        <v>3.8E-3</v>
      </c>
      <c r="T131" s="91">
        <f t="shared" si="1"/>
        <v>6.1177799638950105E-4</v>
      </c>
      <c r="U131" s="91">
        <f>R131/'סכום נכסי הקרן'!$C$42</f>
        <v>8.4212325341572977E-5</v>
      </c>
    </row>
    <row r="132" spans="2:21" s="84" customFormat="1">
      <c r="B132" s="89" t="s">
        <v>729</v>
      </c>
      <c r="C132" s="89" t="s">
        <v>730</v>
      </c>
      <c r="D132" s="89" t="s">
        <v>98</v>
      </c>
      <c r="E132" s="89" t="s">
        <v>121</v>
      </c>
      <c r="F132" s="89" t="s">
        <v>616</v>
      </c>
      <c r="G132" s="89" t="s">
        <v>464</v>
      </c>
      <c r="H132" s="89" t="s">
        <v>641</v>
      </c>
      <c r="I132" s="89" t="s">
        <v>209</v>
      </c>
      <c r="J132" s="89" t="s">
        <v>402</v>
      </c>
      <c r="K132" s="90">
        <v>0.41</v>
      </c>
      <c r="L132" s="89" t="s">
        <v>100</v>
      </c>
      <c r="M132" s="91">
        <v>3.3000000000000002E-2</v>
      </c>
      <c r="N132" s="91">
        <v>1.41E-2</v>
      </c>
      <c r="O132" s="90">
        <v>24442.16</v>
      </c>
      <c r="P132" s="90">
        <v>108.73</v>
      </c>
      <c r="Q132" s="90">
        <v>0</v>
      </c>
      <c r="R132" s="90">
        <v>26.575960567999999</v>
      </c>
      <c r="S132" s="91">
        <v>1E-4</v>
      </c>
      <c r="T132" s="91">
        <f t="shared" si="1"/>
        <v>9.3575248375236662E-6</v>
      </c>
      <c r="U132" s="91">
        <f>R132/'סכום נכסי הקרן'!$C$42</f>
        <v>1.2880798764584602E-6</v>
      </c>
    </row>
    <row r="133" spans="2:21" s="84" customFormat="1">
      <c r="B133" s="89" t="s">
        <v>731</v>
      </c>
      <c r="C133" s="89" t="s">
        <v>732</v>
      </c>
      <c r="D133" s="89" t="s">
        <v>98</v>
      </c>
      <c r="E133" s="89" t="s">
        <v>121</v>
      </c>
      <c r="F133" s="89" t="s">
        <v>616</v>
      </c>
      <c r="G133" s="89" t="s">
        <v>464</v>
      </c>
      <c r="H133" s="89" t="s">
        <v>641</v>
      </c>
      <c r="I133" s="89" t="s">
        <v>209</v>
      </c>
      <c r="J133" s="89" t="s">
        <v>262</v>
      </c>
      <c r="K133" s="90">
        <v>2.9</v>
      </c>
      <c r="L133" s="89" t="s">
        <v>100</v>
      </c>
      <c r="M133" s="91">
        <v>2.1499999999999998E-2</v>
      </c>
      <c r="N133" s="91">
        <v>2.8299999999999999E-2</v>
      </c>
      <c r="O133" s="90">
        <v>14026097.300000001</v>
      </c>
      <c r="P133" s="90">
        <v>107.47</v>
      </c>
      <c r="Q133" s="90">
        <v>0</v>
      </c>
      <c r="R133" s="90">
        <v>15073.846768310001</v>
      </c>
      <c r="S133" s="91">
        <v>7.1999999999999998E-3</v>
      </c>
      <c r="T133" s="91">
        <f t="shared" si="1"/>
        <v>5.3075746846693124E-3</v>
      </c>
      <c r="U133" s="91">
        <f>R133/'סכום נכסי הקרן'!$C$42</f>
        <v>7.3059706095657034E-4</v>
      </c>
    </row>
    <row r="134" spans="2:21" s="84" customFormat="1">
      <c r="B134" s="89" t="s">
        <v>733</v>
      </c>
      <c r="C134" s="89" t="s">
        <v>734</v>
      </c>
      <c r="D134" s="89" t="s">
        <v>98</v>
      </c>
      <c r="E134" s="89" t="s">
        <v>121</v>
      </c>
      <c r="F134" s="89" t="s">
        <v>735</v>
      </c>
      <c r="G134" s="89" t="s">
        <v>736</v>
      </c>
      <c r="H134" s="89" t="s">
        <v>737</v>
      </c>
      <c r="I134" s="89" t="s">
        <v>148</v>
      </c>
      <c r="J134" s="89" t="s">
        <v>738</v>
      </c>
      <c r="K134" s="90">
        <v>5.3</v>
      </c>
      <c r="L134" s="89" t="s">
        <v>100</v>
      </c>
      <c r="M134" s="91">
        <v>1E-3</v>
      </c>
      <c r="N134" s="91">
        <v>2.4400000000000002E-2</v>
      </c>
      <c r="O134" s="90">
        <v>4720005.6500000004</v>
      </c>
      <c r="P134" s="90">
        <v>94.36</v>
      </c>
      <c r="Q134" s="90">
        <v>2.5190700000000001</v>
      </c>
      <c r="R134" s="90">
        <v>4456.3164013400001</v>
      </c>
      <c r="S134" s="91">
        <v>2.5899999999999999E-2</v>
      </c>
      <c r="T134" s="91">
        <f t="shared" si="1"/>
        <v>1.5690906562983854E-3</v>
      </c>
      <c r="U134" s="91">
        <f>R134/'סכום נכסי הקרן'!$C$42</f>
        <v>2.1598810944239045E-4</v>
      </c>
    </row>
    <row r="135" spans="2:21" s="84" customFormat="1">
      <c r="B135" s="89" t="s">
        <v>739</v>
      </c>
      <c r="C135" s="89">
        <v>11847790</v>
      </c>
      <c r="D135" s="89" t="s">
        <v>98</v>
      </c>
      <c r="E135" s="89" t="s">
        <v>121</v>
      </c>
      <c r="F135" s="89" t="s">
        <v>740</v>
      </c>
      <c r="G135" s="89" t="s">
        <v>451</v>
      </c>
      <c r="H135" s="89" t="s">
        <v>741</v>
      </c>
      <c r="I135" s="89" t="s">
        <v>209</v>
      </c>
      <c r="J135" s="89" t="s">
        <v>742</v>
      </c>
      <c r="K135" s="90">
        <v>2.92</v>
      </c>
      <c r="L135" s="89" t="s">
        <v>100</v>
      </c>
      <c r="M135" s="91">
        <v>0.01</v>
      </c>
      <c r="N135" s="91">
        <v>3.15E-2</v>
      </c>
      <c r="O135" s="90">
        <v>3075000</v>
      </c>
      <c r="P135" s="90">
        <f>R135*1000/O135*100</f>
        <v>98.787978755164602</v>
      </c>
      <c r="Q135" s="90">
        <v>27.09665</v>
      </c>
      <c r="R135" s="90">
        <f>3054.43415-16.7038032786886</f>
        <v>3037.7303467213114</v>
      </c>
      <c r="S135" s="91">
        <v>6.7000000000000002E-3</v>
      </c>
      <c r="T135" s="91">
        <f t="shared" si="1"/>
        <v>1.0695996141479544E-3</v>
      </c>
      <c r="U135" s="91">
        <f>R135/'סכום נכסי הקרן'!$C$42</f>
        <v>1.4723228233677979E-4</v>
      </c>
    </row>
    <row r="136" spans="2:21" s="84" customFormat="1">
      <c r="B136" s="89" t="s">
        <v>743</v>
      </c>
      <c r="C136" s="89" t="s">
        <v>744</v>
      </c>
      <c r="D136" s="89" t="s">
        <v>98</v>
      </c>
      <c r="E136" s="89" t="s">
        <v>121</v>
      </c>
      <c r="F136" s="89" t="s">
        <v>745</v>
      </c>
      <c r="G136" s="89" t="s">
        <v>746</v>
      </c>
      <c r="H136" s="89" t="s">
        <v>741</v>
      </c>
      <c r="I136" s="89" t="s">
        <v>209</v>
      </c>
      <c r="J136" s="89" t="s">
        <v>585</v>
      </c>
      <c r="K136" s="90">
        <v>4.22</v>
      </c>
      <c r="L136" s="89" t="s">
        <v>100</v>
      </c>
      <c r="M136" s="91">
        <v>1E-3</v>
      </c>
      <c r="N136" s="91">
        <v>4.5999999999999999E-2</v>
      </c>
      <c r="O136" s="90">
        <v>5419070</v>
      </c>
      <c r="P136" s="90">
        <v>86.94</v>
      </c>
      <c r="Q136" s="90">
        <v>2.84422</v>
      </c>
      <c r="R136" s="90">
        <v>4714.1836780000003</v>
      </c>
      <c r="S136" s="91">
        <v>7.7000000000000002E-3</v>
      </c>
      <c r="T136" s="91">
        <f t="shared" si="1"/>
        <v>1.6598869772801385E-3</v>
      </c>
      <c r="U136" s="91">
        <f>R136/'סכום נכסי הקרן'!$C$42</f>
        <v>2.2848638392669403E-4</v>
      </c>
    </row>
    <row r="137" spans="2:21" s="84" customFormat="1">
      <c r="B137" s="89" t="s">
        <v>747</v>
      </c>
      <c r="C137" s="89" t="s">
        <v>748</v>
      </c>
      <c r="D137" s="89" t="s">
        <v>98</v>
      </c>
      <c r="E137" s="89" t="s">
        <v>121</v>
      </c>
      <c r="F137" s="89" t="s">
        <v>749</v>
      </c>
      <c r="G137" s="89" t="s">
        <v>464</v>
      </c>
      <c r="H137" s="89" t="s">
        <v>741</v>
      </c>
      <c r="I137" s="89" t="s">
        <v>209</v>
      </c>
      <c r="J137" s="89" t="s">
        <v>750</v>
      </c>
      <c r="K137" s="90">
        <v>5.18</v>
      </c>
      <c r="L137" s="89" t="s">
        <v>100</v>
      </c>
      <c r="M137" s="91">
        <v>1.5299999999999999E-2</v>
      </c>
      <c r="N137" s="91">
        <v>2.5999999999999999E-2</v>
      </c>
      <c r="O137" s="90">
        <v>380291.16</v>
      </c>
      <c r="P137" s="90">
        <v>102.24</v>
      </c>
      <c r="Q137" s="90">
        <v>12.196770000000001</v>
      </c>
      <c r="R137" s="90">
        <v>401.00645198400002</v>
      </c>
      <c r="S137" s="91">
        <v>8.9999999999999998E-4</v>
      </c>
      <c r="T137" s="91">
        <f t="shared" si="1"/>
        <v>1.4119632006700836E-4</v>
      </c>
      <c r="U137" s="91">
        <f>R137/'סכום נכסי הקרן'!$C$42</f>
        <v>1.9435923672785162E-5</v>
      </c>
    </row>
    <row r="138" spans="2:21" s="84" customFormat="1">
      <c r="B138" s="89" t="s">
        <v>751</v>
      </c>
      <c r="C138" s="89" t="s">
        <v>752</v>
      </c>
      <c r="D138" s="89" t="s">
        <v>98</v>
      </c>
      <c r="E138" s="89" t="s">
        <v>121</v>
      </c>
      <c r="F138" s="89" t="s">
        <v>749</v>
      </c>
      <c r="G138" s="89" t="s">
        <v>464</v>
      </c>
      <c r="H138" s="89" t="s">
        <v>741</v>
      </c>
      <c r="I138" s="89" t="s">
        <v>209</v>
      </c>
      <c r="J138" s="89" t="s">
        <v>753</v>
      </c>
      <c r="K138" s="90">
        <v>4.5999999999999996</v>
      </c>
      <c r="L138" s="89" t="s">
        <v>100</v>
      </c>
      <c r="M138" s="91">
        <v>1.9400000000000001E-2</v>
      </c>
      <c r="N138" s="91">
        <v>9.7000000000000003E-3</v>
      </c>
      <c r="O138" s="90">
        <v>1545625.68</v>
      </c>
      <c r="P138" s="90">
        <v>104.88</v>
      </c>
      <c r="Q138" s="90">
        <v>0</v>
      </c>
      <c r="R138" s="90">
        <v>1621.052213184</v>
      </c>
      <c r="S138" s="91">
        <v>7.0000000000000001E-3</v>
      </c>
      <c r="T138" s="91">
        <f t="shared" si="1"/>
        <v>5.7078036028007054E-4</v>
      </c>
      <c r="U138" s="91">
        <f>R138/'סכום נכסי הקרן'!$C$42</f>
        <v>7.85689280787452E-5</v>
      </c>
    </row>
    <row r="139" spans="2:21" s="84" customFormat="1">
      <c r="B139" s="89" t="s">
        <v>754</v>
      </c>
      <c r="C139" s="89" t="s">
        <v>755</v>
      </c>
      <c r="D139" s="89" t="s">
        <v>98</v>
      </c>
      <c r="E139" s="89" t="s">
        <v>121</v>
      </c>
      <c r="F139" s="89" t="s">
        <v>756</v>
      </c>
      <c r="G139" s="89" t="s">
        <v>464</v>
      </c>
      <c r="H139" s="89" t="s">
        <v>737</v>
      </c>
      <c r="I139" s="89" t="s">
        <v>148</v>
      </c>
      <c r="J139" s="89" t="s">
        <v>757</v>
      </c>
      <c r="K139" s="90">
        <v>2.5</v>
      </c>
      <c r="L139" s="89" t="s">
        <v>100</v>
      </c>
      <c r="M139" s="91">
        <v>2.5000000000000001E-2</v>
      </c>
      <c r="N139" s="91">
        <v>2.8299999999999999E-2</v>
      </c>
      <c r="O139" s="90">
        <v>4829961.72</v>
      </c>
      <c r="P139" s="90">
        <v>109.5</v>
      </c>
      <c r="Q139" s="90">
        <v>446.97915</v>
      </c>
      <c r="R139" s="90">
        <v>5735.7872334000003</v>
      </c>
      <c r="S139" s="91">
        <v>1.3599999999999999E-2</v>
      </c>
      <c r="T139" s="91">
        <f t="shared" si="1"/>
        <v>2.019598552682939E-3</v>
      </c>
      <c r="U139" s="91">
        <f>R139/'סכום נכסי הקרן'!$C$42</f>
        <v>2.7800131972975336E-4</v>
      </c>
    </row>
    <row r="140" spans="2:21" s="84" customFormat="1">
      <c r="B140" s="89" t="s">
        <v>758</v>
      </c>
      <c r="C140" s="89" t="s">
        <v>759</v>
      </c>
      <c r="D140" s="89" t="s">
        <v>98</v>
      </c>
      <c r="E140" s="89" t="s">
        <v>121</v>
      </c>
      <c r="F140" s="89" t="s">
        <v>756</v>
      </c>
      <c r="G140" s="89" t="s">
        <v>464</v>
      </c>
      <c r="H140" s="89" t="s">
        <v>737</v>
      </c>
      <c r="I140" s="89" t="s">
        <v>148</v>
      </c>
      <c r="J140" s="89" t="s">
        <v>760</v>
      </c>
      <c r="K140" s="90">
        <v>7.5</v>
      </c>
      <c r="L140" s="89" t="s">
        <v>100</v>
      </c>
      <c r="M140" s="91">
        <v>3.8999999999999998E-3</v>
      </c>
      <c r="N140" s="91">
        <v>3.8300000000000001E-2</v>
      </c>
      <c r="O140" s="90">
        <v>4143685.44</v>
      </c>
      <c r="P140" s="90">
        <v>80.83</v>
      </c>
      <c r="Q140" s="90">
        <v>287.50162</v>
      </c>
      <c r="R140" s="90">
        <v>3636.8425611520001</v>
      </c>
      <c r="S140" s="91">
        <v>1.7600000000000001E-2</v>
      </c>
      <c r="T140" s="91">
        <f t="shared" ref="T140:T203" si="2">R140/$R$11</f>
        <v>1.2805499356858853E-3</v>
      </c>
      <c r="U140" s="91">
        <f>R140/'סכום נכסי הקרן'!$C$42</f>
        <v>1.7626996792387544E-4</v>
      </c>
    </row>
    <row r="141" spans="2:21" s="84" customFormat="1">
      <c r="B141" s="89" t="s">
        <v>761</v>
      </c>
      <c r="C141" s="89" t="s">
        <v>762</v>
      </c>
      <c r="D141" s="89" t="s">
        <v>98</v>
      </c>
      <c r="E141" s="89" t="s">
        <v>121</v>
      </c>
      <c r="F141" s="89" t="s">
        <v>756</v>
      </c>
      <c r="G141" s="89" t="s">
        <v>464</v>
      </c>
      <c r="H141" s="89" t="s">
        <v>737</v>
      </c>
      <c r="I141" s="89" t="s">
        <v>148</v>
      </c>
      <c r="J141" s="89" t="s">
        <v>763</v>
      </c>
      <c r="K141" s="90">
        <v>5.72</v>
      </c>
      <c r="L141" s="89" t="s">
        <v>100</v>
      </c>
      <c r="M141" s="91">
        <v>1.9E-2</v>
      </c>
      <c r="N141" s="91">
        <v>3.3599999999999998E-2</v>
      </c>
      <c r="O141" s="90">
        <v>2727913.06</v>
      </c>
      <c r="P141" s="90">
        <v>99.89</v>
      </c>
      <c r="Q141" s="90">
        <v>285.55792000000002</v>
      </c>
      <c r="R141" s="90">
        <v>3010.4702756339998</v>
      </c>
      <c r="S141" s="91">
        <v>9.1000000000000004E-3</v>
      </c>
      <c r="T141" s="91">
        <f t="shared" si="2"/>
        <v>1.0600012106727727E-3</v>
      </c>
      <c r="U141" s="91">
        <f>R141/'סכום נכסי הקרן'!$C$42</f>
        <v>1.4591104508898401E-4</v>
      </c>
    </row>
    <row r="142" spans="2:21" s="84" customFormat="1">
      <c r="B142" s="89" t="s">
        <v>764</v>
      </c>
      <c r="C142" s="89" t="s">
        <v>765</v>
      </c>
      <c r="D142" s="89" t="s">
        <v>98</v>
      </c>
      <c r="E142" s="89" t="s">
        <v>121</v>
      </c>
      <c r="F142" s="89" t="s">
        <v>766</v>
      </c>
      <c r="G142" s="89" t="s">
        <v>746</v>
      </c>
      <c r="H142" s="89" t="s">
        <v>741</v>
      </c>
      <c r="I142" s="89" t="s">
        <v>209</v>
      </c>
      <c r="J142" s="89" t="s">
        <v>767</v>
      </c>
      <c r="K142" s="90">
        <v>4.82</v>
      </c>
      <c r="L142" s="89" t="s">
        <v>100</v>
      </c>
      <c r="M142" s="91">
        <v>7.4999999999999997E-3</v>
      </c>
      <c r="N142" s="91">
        <v>3.3500000000000002E-2</v>
      </c>
      <c r="O142" s="90">
        <v>2482032</v>
      </c>
      <c r="P142" s="90">
        <v>93.84</v>
      </c>
      <c r="Q142" s="90">
        <v>9.8956599999999995</v>
      </c>
      <c r="R142" s="90">
        <v>2339.0344888</v>
      </c>
      <c r="S142" s="91">
        <v>4.7000000000000002E-3</v>
      </c>
      <c r="T142" s="91">
        <f t="shared" si="2"/>
        <v>8.2358540790150039E-4</v>
      </c>
      <c r="U142" s="91">
        <f>R142/'סכום נכסי הקרן'!$C$42</f>
        <v>1.1336799088245778E-4</v>
      </c>
    </row>
    <row r="143" spans="2:21" s="84" customFormat="1">
      <c r="B143" s="89" t="s">
        <v>768</v>
      </c>
      <c r="C143" s="89" t="s">
        <v>769</v>
      </c>
      <c r="D143" s="89" t="s">
        <v>98</v>
      </c>
      <c r="E143" s="89" t="s">
        <v>121</v>
      </c>
      <c r="F143" s="89" t="s">
        <v>766</v>
      </c>
      <c r="G143" s="89" t="s">
        <v>746</v>
      </c>
      <c r="H143" s="89" t="s">
        <v>741</v>
      </c>
      <c r="I143" s="89" t="s">
        <v>209</v>
      </c>
      <c r="J143" s="89" t="s">
        <v>770</v>
      </c>
      <c r="K143" s="90">
        <v>5.82</v>
      </c>
      <c r="L143" s="89" t="s">
        <v>100</v>
      </c>
      <c r="M143" s="91">
        <v>7.4999999999999997E-3</v>
      </c>
      <c r="N143" s="91">
        <v>3.9199999999999999E-2</v>
      </c>
      <c r="O143" s="90">
        <v>5883030</v>
      </c>
      <c r="P143" s="90">
        <v>87.3</v>
      </c>
      <c r="Q143" s="90">
        <v>0</v>
      </c>
      <c r="R143" s="90">
        <v>5135.88519</v>
      </c>
      <c r="S143" s="91">
        <v>6.7999999999999996E-3</v>
      </c>
      <c r="T143" s="91">
        <f t="shared" si="2"/>
        <v>1.8083701285274631E-3</v>
      </c>
      <c r="U143" s="91">
        <f>R143/'סכום נכסי הקרן'!$C$42</f>
        <v>2.4892535282452393E-4</v>
      </c>
    </row>
    <row r="144" spans="2:21" s="84" customFormat="1">
      <c r="B144" s="89" t="s">
        <v>771</v>
      </c>
      <c r="C144" s="89" t="s">
        <v>772</v>
      </c>
      <c r="D144" s="89" t="s">
        <v>98</v>
      </c>
      <c r="E144" s="89" t="s">
        <v>121</v>
      </c>
      <c r="F144" s="89" t="s">
        <v>716</v>
      </c>
      <c r="G144" s="89" t="s">
        <v>464</v>
      </c>
      <c r="H144" s="89" t="s">
        <v>741</v>
      </c>
      <c r="I144" s="89" t="s">
        <v>209</v>
      </c>
      <c r="J144" s="89" t="s">
        <v>773</v>
      </c>
      <c r="K144" s="90">
        <v>6.6</v>
      </c>
      <c r="L144" s="89" t="s">
        <v>100</v>
      </c>
      <c r="M144" s="91">
        <v>5.0000000000000001E-3</v>
      </c>
      <c r="N144" s="91">
        <v>3.2899999999999999E-2</v>
      </c>
      <c r="O144" s="90">
        <v>3885986.11</v>
      </c>
      <c r="P144" s="90">
        <v>88.54</v>
      </c>
      <c r="Q144" s="90">
        <v>0</v>
      </c>
      <c r="R144" s="90">
        <v>3440.6521017939999</v>
      </c>
      <c r="S144" s="91">
        <v>2.1000000000000001E-2</v>
      </c>
      <c r="T144" s="91">
        <f t="shared" si="2"/>
        <v>1.2114703217381503E-3</v>
      </c>
      <c r="U144" s="91">
        <f>R144/'סכום נכסי הקרן'!$C$42</f>
        <v>1.6676103664722133E-4</v>
      </c>
    </row>
    <row r="145" spans="2:21" s="84" customFormat="1">
      <c r="B145" s="89" t="s">
        <v>774</v>
      </c>
      <c r="C145" s="89" t="s">
        <v>775</v>
      </c>
      <c r="D145" s="89" t="s">
        <v>98</v>
      </c>
      <c r="E145" s="89" t="s">
        <v>121</v>
      </c>
      <c r="F145" s="89" t="s">
        <v>716</v>
      </c>
      <c r="G145" s="89" t="s">
        <v>464</v>
      </c>
      <c r="H145" s="89" t="s">
        <v>741</v>
      </c>
      <c r="I145" s="89" t="s">
        <v>209</v>
      </c>
      <c r="J145" s="89" t="s">
        <v>776</v>
      </c>
      <c r="K145" s="90">
        <v>1.33</v>
      </c>
      <c r="L145" s="89" t="s">
        <v>100</v>
      </c>
      <c r="M145" s="91">
        <v>3.3500000000000002E-2</v>
      </c>
      <c r="N145" s="91">
        <v>0.02</v>
      </c>
      <c r="O145" s="90">
        <v>427197.26</v>
      </c>
      <c r="P145" s="90">
        <v>109.8</v>
      </c>
      <c r="Q145" s="90">
        <v>0</v>
      </c>
      <c r="R145" s="90">
        <v>469.06259147999998</v>
      </c>
      <c r="S145" s="91">
        <v>3.3E-3</v>
      </c>
      <c r="T145" s="91">
        <f t="shared" si="2"/>
        <v>1.6515921744000522E-4</v>
      </c>
      <c r="U145" s="91">
        <f>R145/'סכום נכסי הקרן'!$C$42</f>
        <v>2.2734458961093817E-5</v>
      </c>
    </row>
    <row r="146" spans="2:21" s="84" customFormat="1">
      <c r="B146" s="89" t="s">
        <v>777</v>
      </c>
      <c r="C146" s="89" t="s">
        <v>778</v>
      </c>
      <c r="D146" s="89" t="s">
        <v>98</v>
      </c>
      <c r="E146" s="89" t="s">
        <v>121</v>
      </c>
      <c r="F146" s="89" t="s">
        <v>716</v>
      </c>
      <c r="G146" s="89" t="s">
        <v>464</v>
      </c>
      <c r="H146" s="89" t="s">
        <v>741</v>
      </c>
      <c r="I146" s="89" t="s">
        <v>209</v>
      </c>
      <c r="J146" s="89" t="s">
        <v>670</v>
      </c>
      <c r="K146" s="90">
        <v>2.21</v>
      </c>
      <c r="L146" s="89" t="s">
        <v>100</v>
      </c>
      <c r="M146" s="91">
        <v>2.0500000000000001E-2</v>
      </c>
      <c r="N146" s="91">
        <v>2.7E-2</v>
      </c>
      <c r="O146" s="90">
        <v>3679118.79</v>
      </c>
      <c r="P146" s="90">
        <v>107.72</v>
      </c>
      <c r="Q146" s="90">
        <v>41.185569999999998</v>
      </c>
      <c r="R146" s="90">
        <v>4004.3323305879999</v>
      </c>
      <c r="S146" s="91">
        <v>8.8000000000000005E-3</v>
      </c>
      <c r="T146" s="91">
        <f t="shared" si="2"/>
        <v>1.4099448689841327E-3</v>
      </c>
      <c r="U146" s="91">
        <f>R146/'סכום נכסי הקרן'!$C$42</f>
        <v>1.9408140979457254E-4</v>
      </c>
    </row>
    <row r="147" spans="2:21" s="84" customFormat="1">
      <c r="B147" s="89" t="s">
        <v>779</v>
      </c>
      <c r="C147" s="89" t="s">
        <v>780</v>
      </c>
      <c r="D147" s="89" t="s">
        <v>98</v>
      </c>
      <c r="E147" s="89" t="s">
        <v>121</v>
      </c>
      <c r="F147" s="89" t="s">
        <v>781</v>
      </c>
      <c r="G147" s="89" t="s">
        <v>782</v>
      </c>
      <c r="H147" s="89" t="s">
        <v>737</v>
      </c>
      <c r="I147" s="89" t="s">
        <v>148</v>
      </c>
      <c r="J147" s="89" t="s">
        <v>783</v>
      </c>
      <c r="K147" s="90">
        <v>0.37</v>
      </c>
      <c r="L147" s="89" t="s">
        <v>100</v>
      </c>
      <c r="M147" s="91">
        <v>1.35E-2</v>
      </c>
      <c r="N147" s="91">
        <v>1.6899999999999998E-2</v>
      </c>
      <c r="O147" s="90">
        <v>2336380.2999999998</v>
      </c>
      <c r="P147" s="90">
        <v>107.64</v>
      </c>
      <c r="Q147" s="90">
        <v>0</v>
      </c>
      <c r="R147" s="90">
        <v>2514.8797549199999</v>
      </c>
      <c r="S147" s="91">
        <v>9.4000000000000004E-3</v>
      </c>
      <c r="T147" s="91">
        <f t="shared" si="2"/>
        <v>8.855013804613095E-4</v>
      </c>
      <c r="U147" s="91">
        <f>R147/'סכום נכסי הקרן'!$C$42</f>
        <v>1.2189083422729574E-4</v>
      </c>
    </row>
    <row r="148" spans="2:21" s="84" customFormat="1">
      <c r="B148" s="89" t="s">
        <v>784</v>
      </c>
      <c r="C148" s="89" t="s">
        <v>785</v>
      </c>
      <c r="D148" s="89" t="s">
        <v>98</v>
      </c>
      <c r="E148" s="89" t="s">
        <v>121</v>
      </c>
      <c r="F148" s="89" t="s">
        <v>781</v>
      </c>
      <c r="G148" s="89" t="s">
        <v>782</v>
      </c>
      <c r="H148" s="89" t="s">
        <v>737</v>
      </c>
      <c r="I148" s="89" t="s">
        <v>148</v>
      </c>
      <c r="J148" s="89" t="s">
        <v>262</v>
      </c>
      <c r="K148" s="90">
        <v>1.37</v>
      </c>
      <c r="L148" s="89" t="s">
        <v>100</v>
      </c>
      <c r="M148" s="91">
        <v>0.01</v>
      </c>
      <c r="N148" s="91">
        <v>3.56E-2</v>
      </c>
      <c r="O148" s="90">
        <v>4332350</v>
      </c>
      <c r="P148" s="90">
        <v>103.56</v>
      </c>
      <c r="Q148" s="90">
        <v>0</v>
      </c>
      <c r="R148" s="90">
        <v>4486.5816599999998</v>
      </c>
      <c r="S148" s="91">
        <v>3.8E-3</v>
      </c>
      <c r="T148" s="91">
        <f t="shared" si="2"/>
        <v>1.579747200918866E-3</v>
      </c>
      <c r="U148" s="91">
        <f>R148/'סכום נכסי הקרן'!$C$42</f>
        <v>2.1745500169398027E-4</v>
      </c>
    </row>
    <row r="149" spans="2:21" s="84" customFormat="1">
      <c r="B149" s="89" t="s">
        <v>786</v>
      </c>
      <c r="C149" s="89">
        <v>11828310</v>
      </c>
      <c r="D149" s="89" t="s">
        <v>98</v>
      </c>
      <c r="E149" s="89" t="s">
        <v>121</v>
      </c>
      <c r="F149" s="89" t="s">
        <v>781</v>
      </c>
      <c r="G149" s="89" t="s">
        <v>782</v>
      </c>
      <c r="H149" s="89" t="s">
        <v>737</v>
      </c>
      <c r="I149" s="89" t="s">
        <v>148</v>
      </c>
      <c r="J149" s="89" t="s">
        <v>667</v>
      </c>
      <c r="K149" s="90">
        <v>4.63</v>
      </c>
      <c r="L149" s="89" t="s">
        <v>100</v>
      </c>
      <c r="M149" s="91">
        <v>0.01</v>
      </c>
      <c r="N149" s="91">
        <v>4.0099999999999997E-2</v>
      </c>
      <c r="O149" s="90">
        <v>2000000</v>
      </c>
      <c r="P149" s="90">
        <f>R149*1000/O149*100</f>
        <v>91.724371584699497</v>
      </c>
      <c r="Q149" s="90">
        <v>0</v>
      </c>
      <c r="R149" s="90">
        <f>1834487.43169399/1000</f>
        <v>1834.4874316939899</v>
      </c>
      <c r="S149" s="91">
        <v>5.7000000000000002E-3</v>
      </c>
      <c r="T149" s="91">
        <f t="shared" si="2"/>
        <v>6.4593193771032809E-4</v>
      </c>
      <c r="U149" s="91">
        <f>R149/'סכום נכסי הקרן'!$C$42</f>
        <v>8.8913675888962224E-5</v>
      </c>
    </row>
    <row r="150" spans="2:21" s="84" customFormat="1">
      <c r="B150" s="89" t="s">
        <v>786</v>
      </c>
      <c r="C150" s="89">
        <v>1182831</v>
      </c>
      <c r="D150" s="89" t="s">
        <v>98</v>
      </c>
      <c r="E150" s="89" t="s">
        <v>121</v>
      </c>
      <c r="F150" s="89" t="s">
        <v>781</v>
      </c>
      <c r="G150" s="89" t="s">
        <v>782</v>
      </c>
      <c r="H150" s="89" t="s">
        <v>737</v>
      </c>
      <c r="I150" s="89" t="s">
        <v>148</v>
      </c>
      <c r="J150" s="89" t="s">
        <v>787</v>
      </c>
      <c r="K150" s="90">
        <v>0</v>
      </c>
      <c r="L150" s="89" t="s">
        <v>100</v>
      </c>
      <c r="M150" s="91">
        <v>0</v>
      </c>
      <c r="N150" s="91">
        <v>0</v>
      </c>
      <c r="O150" s="90">
        <v>3600000</v>
      </c>
      <c r="P150" s="90">
        <f>R150*1000/O150*100</f>
        <v>92</v>
      </c>
      <c r="Q150" s="90">
        <v>0</v>
      </c>
      <c r="R150" s="90">
        <f>3312000/1000</f>
        <v>3312</v>
      </c>
      <c r="S150" s="91">
        <v>0</v>
      </c>
      <c r="T150" s="91">
        <f t="shared" si="2"/>
        <v>1.1661712916294683E-3</v>
      </c>
      <c r="U150" s="91">
        <f>R150/'סכום נכסי הקרן'!$C$42</f>
        <v>1.6052554487784866E-4</v>
      </c>
    </row>
    <row r="151" spans="2:21" s="84" customFormat="1">
      <c r="B151" s="89" t="s">
        <v>788</v>
      </c>
      <c r="C151" s="89" t="s">
        <v>789</v>
      </c>
      <c r="D151" s="89" t="s">
        <v>98</v>
      </c>
      <c r="E151" s="89" t="s">
        <v>121</v>
      </c>
      <c r="F151" s="89" t="s">
        <v>781</v>
      </c>
      <c r="G151" s="89" t="s">
        <v>782</v>
      </c>
      <c r="H151" s="89" t="s">
        <v>737</v>
      </c>
      <c r="I151" s="89" t="s">
        <v>148</v>
      </c>
      <c r="J151" s="89" t="s">
        <v>790</v>
      </c>
      <c r="K151" s="90">
        <v>1.78</v>
      </c>
      <c r="L151" s="89" t="s">
        <v>100</v>
      </c>
      <c r="M151" s="91">
        <v>1.8499999999999999E-2</v>
      </c>
      <c r="N151" s="91">
        <v>2.63E-2</v>
      </c>
      <c r="O151" s="90">
        <v>8395849.5399999991</v>
      </c>
      <c r="P151" s="90">
        <v>106.35</v>
      </c>
      <c r="Q151" s="90">
        <v>1526.1060399999999</v>
      </c>
      <c r="R151" s="90">
        <v>10455.09202579</v>
      </c>
      <c r="S151" s="91">
        <v>1.2E-2</v>
      </c>
      <c r="T151" s="91">
        <f t="shared" si="2"/>
        <v>3.6812886992211593E-3</v>
      </c>
      <c r="U151" s="91">
        <f>R151/'סכום נכסי הקרן'!$C$42</f>
        <v>5.0673591310023856E-4</v>
      </c>
    </row>
    <row r="152" spans="2:21" s="84" customFormat="1">
      <c r="B152" s="89" t="s">
        <v>791</v>
      </c>
      <c r="C152" s="89" t="s">
        <v>792</v>
      </c>
      <c r="D152" s="89" t="s">
        <v>98</v>
      </c>
      <c r="E152" s="89" t="s">
        <v>121</v>
      </c>
      <c r="F152" s="89" t="s">
        <v>781</v>
      </c>
      <c r="G152" s="89" t="s">
        <v>782</v>
      </c>
      <c r="H152" s="89" t="s">
        <v>737</v>
      </c>
      <c r="I152" s="89" t="s">
        <v>148</v>
      </c>
      <c r="J152" s="89" t="s">
        <v>545</v>
      </c>
      <c r="K152" s="90">
        <v>3.26</v>
      </c>
      <c r="L152" s="89" t="s">
        <v>100</v>
      </c>
      <c r="M152" s="91">
        <v>3.5400000000000001E-2</v>
      </c>
      <c r="N152" s="91">
        <v>3.9100000000000003E-2</v>
      </c>
      <c r="O152" s="90">
        <v>4860000</v>
      </c>
      <c r="P152" s="90">
        <v>99.25</v>
      </c>
      <c r="Q152" s="90">
        <v>0</v>
      </c>
      <c r="R152" s="90">
        <v>4823.55</v>
      </c>
      <c r="S152" s="91">
        <v>1.26E-2</v>
      </c>
      <c r="T152" s="91">
        <f t="shared" si="2"/>
        <v>1.6983953906217761E-3</v>
      </c>
      <c r="U152" s="91">
        <f>R152/'סכום נכסי הקרן'!$C$42</f>
        <v>2.3378713526435595E-4</v>
      </c>
    </row>
    <row r="153" spans="2:21" s="84" customFormat="1">
      <c r="B153" s="89" t="s">
        <v>793</v>
      </c>
      <c r="C153" s="89" t="s">
        <v>794</v>
      </c>
      <c r="D153" s="89" t="s">
        <v>98</v>
      </c>
      <c r="E153" s="89" t="s">
        <v>121</v>
      </c>
      <c r="F153" s="89" t="s">
        <v>795</v>
      </c>
      <c r="G153" s="89" t="s">
        <v>486</v>
      </c>
      <c r="H153" s="89" t="s">
        <v>741</v>
      </c>
      <c r="I153" s="89" t="s">
        <v>209</v>
      </c>
      <c r="J153" s="89" t="s">
        <v>262</v>
      </c>
      <c r="K153" s="90">
        <v>4.2699999999999996</v>
      </c>
      <c r="L153" s="89" t="s">
        <v>100</v>
      </c>
      <c r="M153" s="91">
        <v>1.23E-2</v>
      </c>
      <c r="N153" s="91">
        <v>2.3099999999999999E-2</v>
      </c>
      <c r="O153" s="90">
        <v>5251302.8099999996</v>
      </c>
      <c r="P153" s="90">
        <v>103.68</v>
      </c>
      <c r="Q153" s="90">
        <v>0</v>
      </c>
      <c r="R153" s="90">
        <v>5444.5507534079998</v>
      </c>
      <c r="S153" s="91">
        <v>4.1000000000000003E-3</v>
      </c>
      <c r="T153" s="91">
        <f t="shared" si="2"/>
        <v>1.9170527730809185E-3</v>
      </c>
      <c r="U153" s="91">
        <f>R153/'סכום נכסי הקרן'!$C$42</f>
        <v>2.6388571144502431E-4</v>
      </c>
    </row>
    <row r="154" spans="2:21" s="84" customFormat="1">
      <c r="B154" s="89" t="s">
        <v>796</v>
      </c>
      <c r="C154" s="89" t="s">
        <v>797</v>
      </c>
      <c r="D154" s="89" t="s">
        <v>98</v>
      </c>
      <c r="E154" s="89" t="s">
        <v>121</v>
      </c>
      <c r="F154" s="89" t="s">
        <v>795</v>
      </c>
      <c r="G154" s="89" t="s">
        <v>486</v>
      </c>
      <c r="H154" s="89" t="s">
        <v>741</v>
      </c>
      <c r="I154" s="89" t="s">
        <v>209</v>
      </c>
      <c r="J154" s="89" t="s">
        <v>675</v>
      </c>
      <c r="K154" s="90">
        <v>3.29</v>
      </c>
      <c r="L154" s="89" t="s">
        <v>100</v>
      </c>
      <c r="M154" s="91">
        <v>1.9400000000000001E-2</v>
      </c>
      <c r="N154" s="91">
        <v>1.9199999999999998E-2</v>
      </c>
      <c r="O154" s="90">
        <v>1954027.23</v>
      </c>
      <c r="P154" s="90">
        <v>108.93</v>
      </c>
      <c r="Q154" s="90">
        <v>0</v>
      </c>
      <c r="R154" s="90">
        <v>2128.5218616389998</v>
      </c>
      <c r="S154" s="91">
        <v>5.4000000000000003E-3</v>
      </c>
      <c r="T154" s="91">
        <f t="shared" si="2"/>
        <v>7.4946288908487712E-4</v>
      </c>
      <c r="U154" s="91">
        <f>R154/'סכום נכסי הקרן'!$C$42</f>
        <v>1.0316489481401365E-4</v>
      </c>
    </row>
    <row r="155" spans="2:21" s="84" customFormat="1">
      <c r="B155" s="89" t="s">
        <v>798</v>
      </c>
      <c r="C155" s="89" t="s">
        <v>799</v>
      </c>
      <c r="D155" s="89" t="s">
        <v>98</v>
      </c>
      <c r="E155" s="89" t="s">
        <v>121</v>
      </c>
      <c r="F155" s="89" t="s">
        <v>800</v>
      </c>
      <c r="G155" s="89" t="s">
        <v>746</v>
      </c>
      <c r="H155" s="89" t="s">
        <v>741</v>
      </c>
      <c r="I155" s="89" t="s">
        <v>209</v>
      </c>
      <c r="J155" s="89" t="s">
        <v>801</v>
      </c>
      <c r="K155" s="90">
        <v>5.41</v>
      </c>
      <c r="L155" s="89" t="s">
        <v>100</v>
      </c>
      <c r="M155" s="91">
        <v>7.4999999999999997E-3</v>
      </c>
      <c r="N155" s="91">
        <v>4.0399999999999998E-2</v>
      </c>
      <c r="O155" s="90">
        <v>1988000</v>
      </c>
      <c r="P155" s="90">
        <v>88.13</v>
      </c>
      <c r="Q155" s="90">
        <v>7.8408600000000002</v>
      </c>
      <c r="R155" s="90">
        <v>1759.86526</v>
      </c>
      <c r="S155" s="91">
        <v>3.0999999999999999E-3</v>
      </c>
      <c r="T155" s="91">
        <f t="shared" si="2"/>
        <v>6.1965710849880143E-4</v>
      </c>
      <c r="U155" s="91">
        <f>R155/'סכום נכסי הקרן'!$C$42</f>
        <v>8.5296899086079951E-5</v>
      </c>
    </row>
    <row r="156" spans="2:21" s="84" customFormat="1">
      <c r="B156" s="89" t="s">
        <v>802</v>
      </c>
      <c r="C156" s="89" t="s">
        <v>803</v>
      </c>
      <c r="D156" s="89" t="s">
        <v>98</v>
      </c>
      <c r="E156" s="89" t="s">
        <v>121</v>
      </c>
      <c r="F156" s="89" t="s">
        <v>804</v>
      </c>
      <c r="G156" s="89" t="s">
        <v>523</v>
      </c>
      <c r="H156" s="89" t="s">
        <v>805</v>
      </c>
      <c r="I156" s="89" t="s">
        <v>148</v>
      </c>
      <c r="J156" s="89" t="s">
        <v>717</v>
      </c>
      <c r="K156" s="90">
        <v>2.5099999999999998</v>
      </c>
      <c r="L156" s="89" t="s">
        <v>100</v>
      </c>
      <c r="M156" s="91">
        <v>2.8500000000000001E-2</v>
      </c>
      <c r="N156" s="91">
        <v>4.5499999999999999E-2</v>
      </c>
      <c r="O156" s="90">
        <v>1010000</v>
      </c>
      <c r="P156" s="90">
        <v>105.72</v>
      </c>
      <c r="Q156" s="90">
        <v>0</v>
      </c>
      <c r="R156" s="90">
        <v>1067.7719999999999</v>
      </c>
      <c r="S156" s="91">
        <v>1.5E-3</v>
      </c>
      <c r="T156" s="91">
        <f t="shared" si="2"/>
        <v>3.7596770905971638E-4</v>
      </c>
      <c r="U156" s="91">
        <f>R156/'סכום נכסי הקרן'!$C$42</f>
        <v>5.1752621408608152E-5</v>
      </c>
    </row>
    <row r="157" spans="2:21" s="84" customFormat="1">
      <c r="B157" s="89" t="s">
        <v>806</v>
      </c>
      <c r="C157" s="89" t="s">
        <v>807</v>
      </c>
      <c r="D157" s="89" t="s">
        <v>98</v>
      </c>
      <c r="E157" s="89" t="s">
        <v>121</v>
      </c>
      <c r="F157" s="89" t="s">
        <v>804</v>
      </c>
      <c r="G157" s="89" t="s">
        <v>523</v>
      </c>
      <c r="H157" s="89" t="s">
        <v>805</v>
      </c>
      <c r="I157" s="89" t="s">
        <v>148</v>
      </c>
      <c r="J157" s="89" t="s">
        <v>402</v>
      </c>
      <c r="K157" s="90">
        <v>1.46</v>
      </c>
      <c r="L157" s="89" t="s">
        <v>100</v>
      </c>
      <c r="M157" s="91">
        <v>4.65E-2</v>
      </c>
      <c r="N157" s="91">
        <v>3.39E-2</v>
      </c>
      <c r="O157" s="90">
        <v>5346203.4000000004</v>
      </c>
      <c r="P157" s="90">
        <v>110.35</v>
      </c>
      <c r="Q157" s="90">
        <v>134.66149999999999</v>
      </c>
      <c r="R157" s="90">
        <v>6034.1969519000004</v>
      </c>
      <c r="S157" s="91">
        <v>1.24E-2</v>
      </c>
      <c r="T157" s="91">
        <f t="shared" si="2"/>
        <v>2.1246700644154061E-3</v>
      </c>
      <c r="U157" s="91">
        <f>R157/'סכום נכסי הקרן'!$C$42</f>
        <v>2.9246459951811629E-4</v>
      </c>
    </row>
    <row r="158" spans="2:21" s="84" customFormat="1">
      <c r="B158" s="89" t="s">
        <v>808</v>
      </c>
      <c r="C158" s="89">
        <v>18202810</v>
      </c>
      <c r="D158" s="89" t="s">
        <v>98</v>
      </c>
      <c r="E158" s="89" t="s">
        <v>121</v>
      </c>
      <c r="F158" s="89" t="s">
        <v>804</v>
      </c>
      <c r="G158" s="89" t="s">
        <v>523</v>
      </c>
      <c r="H158" s="89" t="s">
        <v>805</v>
      </c>
      <c r="I158" s="89" t="s">
        <v>148</v>
      </c>
      <c r="J158" s="89" t="s">
        <v>809</v>
      </c>
      <c r="K158" s="90">
        <v>4.3600000000000003</v>
      </c>
      <c r="L158" s="89" t="s">
        <v>100</v>
      </c>
      <c r="M158" s="91">
        <v>2.4500000000000001E-2</v>
      </c>
      <c r="N158" s="91">
        <v>4.8099999999999997E-2</v>
      </c>
      <c r="O158" s="90">
        <v>1300000</v>
      </c>
      <c r="P158" s="90">
        <f>R158*1000/O158*100</f>
        <v>97.675081967213089</v>
      </c>
      <c r="Q158" s="90">
        <v>0</v>
      </c>
      <c r="R158" s="90">
        <f>1269776.06557377/1000</f>
        <v>1269.77606557377</v>
      </c>
      <c r="S158" s="91">
        <v>4.5999999999999999E-3</v>
      </c>
      <c r="T158" s="91">
        <f t="shared" si="2"/>
        <v>4.4709432200191665E-4</v>
      </c>
      <c r="U158" s="91">
        <f>R158/'סכום נכסי הקרן'!$C$42</f>
        <v>6.154332572435999E-5</v>
      </c>
    </row>
    <row r="159" spans="2:21" s="84" customFormat="1">
      <c r="B159" s="89" t="s">
        <v>808</v>
      </c>
      <c r="C159" s="89">
        <v>18202811</v>
      </c>
      <c r="D159" s="89" t="s">
        <v>98</v>
      </c>
      <c r="E159" s="89" t="s">
        <v>121</v>
      </c>
      <c r="F159" s="89" t="s">
        <v>804</v>
      </c>
      <c r="G159" s="89" t="s">
        <v>523</v>
      </c>
      <c r="H159" s="89" t="s">
        <v>805</v>
      </c>
      <c r="I159" s="89" t="s">
        <v>148</v>
      </c>
      <c r="J159" s="89" t="s">
        <v>810</v>
      </c>
      <c r="K159" s="90">
        <v>0</v>
      </c>
      <c r="L159" s="89" t="s">
        <v>100</v>
      </c>
      <c r="M159" s="91">
        <v>0</v>
      </c>
      <c r="N159" s="91">
        <v>0</v>
      </c>
      <c r="O159" s="90">
        <v>1163000</v>
      </c>
      <c r="P159" s="90">
        <f>R159*1000/O159*100</f>
        <v>97.97999999999999</v>
      </c>
      <c r="Q159" s="90">
        <v>0</v>
      </c>
      <c r="R159" s="90">
        <f>1139507.4/1000</f>
        <v>1139.5074</v>
      </c>
      <c r="S159" s="91">
        <v>0</v>
      </c>
      <c r="T159" s="91">
        <f t="shared" si="2"/>
        <v>4.0122609193216704E-4</v>
      </c>
      <c r="U159" s="91">
        <f>R159/'סכום נכסי הקרן'!$C$42</f>
        <v>5.5229482571660816E-5</v>
      </c>
    </row>
    <row r="160" spans="2:21" s="84" customFormat="1">
      <c r="B160" s="89" t="s">
        <v>811</v>
      </c>
      <c r="C160" s="89" t="s">
        <v>812</v>
      </c>
      <c r="D160" s="89" t="s">
        <v>98</v>
      </c>
      <c r="E160" s="89" t="s">
        <v>121</v>
      </c>
      <c r="F160" s="89" t="s">
        <v>804</v>
      </c>
      <c r="G160" s="89" t="s">
        <v>523</v>
      </c>
      <c r="H160" s="89" t="s">
        <v>805</v>
      </c>
      <c r="I160" s="89" t="s">
        <v>148</v>
      </c>
      <c r="J160" s="89" t="s">
        <v>813</v>
      </c>
      <c r="K160" s="90">
        <v>5.73</v>
      </c>
      <c r="L160" s="89" t="s">
        <v>100</v>
      </c>
      <c r="M160" s="91">
        <v>4.3E-3</v>
      </c>
      <c r="N160" s="91">
        <v>4.7399999999999998E-2</v>
      </c>
      <c r="O160" s="90">
        <v>3431000</v>
      </c>
      <c r="P160" s="90">
        <v>82.6</v>
      </c>
      <c r="Q160" s="90">
        <v>0</v>
      </c>
      <c r="R160" s="90">
        <v>2834.0059999999999</v>
      </c>
      <c r="S160" s="91">
        <v>9.1000000000000004E-3</v>
      </c>
      <c r="T160" s="91">
        <f t="shared" si="2"/>
        <v>9.9786728185557463E-4</v>
      </c>
      <c r="U160" s="91">
        <f>R160/'סכום נכסי הקרן'!$C$42</f>
        <v>1.3735819967907378E-4</v>
      </c>
    </row>
    <row r="161" spans="2:21" s="84" customFormat="1">
      <c r="B161" s="89" t="s">
        <v>815</v>
      </c>
      <c r="C161" s="89" t="s">
        <v>816</v>
      </c>
      <c r="D161" s="89" t="s">
        <v>98</v>
      </c>
      <c r="E161" s="89" t="s">
        <v>121</v>
      </c>
      <c r="F161" s="89" t="s">
        <v>817</v>
      </c>
      <c r="G161" s="89" t="s">
        <v>464</v>
      </c>
      <c r="H161" s="89" t="s">
        <v>814</v>
      </c>
      <c r="I161" s="89" t="s">
        <v>209</v>
      </c>
      <c r="J161" s="89" t="s">
        <v>818</v>
      </c>
      <c r="K161" s="90">
        <v>3.99</v>
      </c>
      <c r="L161" s="89" t="s">
        <v>100</v>
      </c>
      <c r="M161" s="91">
        <v>2.4899999999999999E-2</v>
      </c>
      <c r="N161" s="91">
        <v>3.3799999999999997E-2</v>
      </c>
      <c r="O161" s="90">
        <v>3588000</v>
      </c>
      <c r="P161" s="90">
        <v>98.1</v>
      </c>
      <c r="Q161" s="90">
        <v>0</v>
      </c>
      <c r="R161" s="90">
        <v>3519.828</v>
      </c>
      <c r="S161" s="91">
        <v>1.9199999999999998E-2</v>
      </c>
      <c r="T161" s="91">
        <f t="shared" si="2"/>
        <v>1.2393485401792175E-3</v>
      </c>
      <c r="U161" s="91">
        <f>R161/'סכום נכסי הקרן'!$C$42</f>
        <v>1.7059852281893365E-4</v>
      </c>
    </row>
    <row r="162" spans="2:21" s="84" customFormat="1">
      <c r="B162" s="89" t="s">
        <v>819</v>
      </c>
      <c r="C162" s="89" t="s">
        <v>820</v>
      </c>
      <c r="D162" s="89" t="s">
        <v>98</v>
      </c>
      <c r="E162" s="89" t="s">
        <v>121</v>
      </c>
      <c r="F162" s="89" t="s">
        <v>821</v>
      </c>
      <c r="G162" s="89" t="s">
        <v>523</v>
      </c>
      <c r="H162" s="89" t="s">
        <v>814</v>
      </c>
      <c r="I162" s="89" t="s">
        <v>209</v>
      </c>
      <c r="J162" s="89" t="s">
        <v>822</v>
      </c>
      <c r="K162" s="90">
        <v>5.37</v>
      </c>
      <c r="L162" s="89" t="s">
        <v>100</v>
      </c>
      <c r="M162" s="91">
        <v>7.4000000000000003E-3</v>
      </c>
      <c r="N162" s="91">
        <v>4.6600000000000003E-2</v>
      </c>
      <c r="O162" s="90">
        <v>2198000</v>
      </c>
      <c r="P162" s="90">
        <v>85.91</v>
      </c>
      <c r="Q162" s="90">
        <v>8.5786599999999993</v>
      </c>
      <c r="R162" s="90">
        <v>1896.8804600000001</v>
      </c>
      <c r="S162" s="91">
        <v>7.3000000000000001E-3</v>
      </c>
      <c r="T162" s="91">
        <f t="shared" si="2"/>
        <v>6.6790082611862937E-4</v>
      </c>
      <c r="U162" s="91">
        <f>R162/'סכום נכסי הקרן'!$C$42</f>
        <v>9.1937732309675178E-5</v>
      </c>
    </row>
    <row r="163" spans="2:21" s="84" customFormat="1">
      <c r="B163" s="89" t="s">
        <v>823</v>
      </c>
      <c r="C163" s="89" t="s">
        <v>824</v>
      </c>
      <c r="D163" s="89" t="s">
        <v>98</v>
      </c>
      <c r="E163" s="89" t="s">
        <v>121</v>
      </c>
      <c r="F163" s="89" t="s">
        <v>825</v>
      </c>
      <c r="G163" s="89" t="s">
        <v>523</v>
      </c>
      <c r="H163" s="89" t="s">
        <v>805</v>
      </c>
      <c r="I163" s="89" t="s">
        <v>148</v>
      </c>
      <c r="J163" s="89" t="s">
        <v>717</v>
      </c>
      <c r="K163" s="90">
        <v>1.97</v>
      </c>
      <c r="L163" s="89" t="s">
        <v>100</v>
      </c>
      <c r="M163" s="91">
        <v>1.2200000000000001E-2</v>
      </c>
      <c r="N163" s="91">
        <v>4.1799999999999997E-2</v>
      </c>
      <c r="O163" s="90">
        <v>1426723</v>
      </c>
      <c r="P163" s="90">
        <v>101.85</v>
      </c>
      <c r="Q163" s="90">
        <v>0</v>
      </c>
      <c r="R163" s="90">
        <v>1453.1173755</v>
      </c>
      <c r="S163" s="91">
        <v>3.0999999999999999E-3</v>
      </c>
      <c r="T163" s="91">
        <f t="shared" si="2"/>
        <v>5.1164968800605619E-4</v>
      </c>
      <c r="U163" s="91">
        <f>R163/'סכום נכסי הקרן'!$C$42</f>
        <v>7.0429486254108362E-5</v>
      </c>
    </row>
    <row r="164" spans="2:21" s="84" customFormat="1">
      <c r="B164" s="89" t="s">
        <v>826</v>
      </c>
      <c r="C164" s="89" t="s">
        <v>827</v>
      </c>
      <c r="D164" s="89" t="s">
        <v>98</v>
      </c>
      <c r="E164" s="89" t="s">
        <v>121</v>
      </c>
      <c r="F164" s="89" t="s">
        <v>825</v>
      </c>
      <c r="G164" s="89" t="s">
        <v>523</v>
      </c>
      <c r="H164" s="89" t="s">
        <v>805</v>
      </c>
      <c r="I164" s="89" t="s">
        <v>148</v>
      </c>
      <c r="J164" s="89" t="s">
        <v>312</v>
      </c>
      <c r="K164" s="90">
        <v>5.8</v>
      </c>
      <c r="L164" s="89" t="s">
        <v>100</v>
      </c>
      <c r="M164" s="91">
        <v>1.09E-2</v>
      </c>
      <c r="N164" s="91">
        <v>4.41E-2</v>
      </c>
      <c r="O164" s="90">
        <v>2547000</v>
      </c>
      <c r="P164" s="90">
        <v>88.11</v>
      </c>
      <c r="Q164" s="90">
        <v>14.758139999999999</v>
      </c>
      <c r="R164" s="90">
        <v>2258.91984</v>
      </c>
      <c r="S164" s="91">
        <v>5.7000000000000002E-3</v>
      </c>
      <c r="T164" s="91">
        <f t="shared" si="2"/>
        <v>7.9537665081528749E-4</v>
      </c>
      <c r="U164" s="91">
        <f>R164/'סכום נכסי הקרן'!$C$42</f>
        <v>1.0948500548048995E-4</v>
      </c>
    </row>
    <row r="165" spans="2:21" s="84" customFormat="1">
      <c r="B165" s="89" t="s">
        <v>828</v>
      </c>
      <c r="C165" s="89" t="s">
        <v>829</v>
      </c>
      <c r="D165" s="89" t="s">
        <v>98</v>
      </c>
      <c r="E165" s="89" t="s">
        <v>121</v>
      </c>
      <c r="F165" s="89" t="s">
        <v>825</v>
      </c>
      <c r="G165" s="89" t="s">
        <v>523</v>
      </c>
      <c r="H165" s="89" t="s">
        <v>805</v>
      </c>
      <c r="I165" s="89" t="s">
        <v>148</v>
      </c>
      <c r="J165" s="89" t="s">
        <v>830</v>
      </c>
      <c r="K165" s="90">
        <v>6.68</v>
      </c>
      <c r="L165" s="89" t="s">
        <v>100</v>
      </c>
      <c r="M165" s="91">
        <v>1.54E-2</v>
      </c>
      <c r="N165" s="91">
        <v>4.5600000000000002E-2</v>
      </c>
      <c r="O165" s="90">
        <v>2976000</v>
      </c>
      <c r="P165" s="90">
        <v>86.36</v>
      </c>
      <c r="Q165" s="90">
        <v>0</v>
      </c>
      <c r="R165" s="90">
        <v>2570.0736000000002</v>
      </c>
      <c r="S165" s="91">
        <v>8.5000000000000006E-3</v>
      </c>
      <c r="T165" s="91">
        <f t="shared" si="2"/>
        <v>9.0493540147789796E-4</v>
      </c>
      <c r="U165" s="91">
        <f>R165/'סכום נכסי הקרן'!$C$42</f>
        <v>1.2456596165947285E-4</v>
      </c>
    </row>
    <row r="166" spans="2:21" s="84" customFormat="1">
      <c r="B166" s="89" t="s">
        <v>831</v>
      </c>
      <c r="C166" s="89" t="s">
        <v>832</v>
      </c>
      <c r="D166" s="89" t="s">
        <v>98</v>
      </c>
      <c r="E166" s="89" t="s">
        <v>121</v>
      </c>
      <c r="F166" s="89" t="s">
        <v>825</v>
      </c>
      <c r="G166" s="89" t="s">
        <v>523</v>
      </c>
      <c r="H166" s="89" t="s">
        <v>805</v>
      </c>
      <c r="I166" s="89" t="s">
        <v>148</v>
      </c>
      <c r="J166" s="89" t="s">
        <v>679</v>
      </c>
      <c r="K166" s="90">
        <v>0.33</v>
      </c>
      <c r="L166" s="89" t="s">
        <v>100</v>
      </c>
      <c r="M166" s="91">
        <v>3.6999999999999998E-2</v>
      </c>
      <c r="N166" s="91">
        <v>1.8599999999999998E-2</v>
      </c>
      <c r="O166" s="90">
        <v>2423200</v>
      </c>
      <c r="P166" s="90">
        <v>109.45</v>
      </c>
      <c r="Q166" s="90">
        <v>0</v>
      </c>
      <c r="R166" s="90">
        <v>2652.1923999999999</v>
      </c>
      <c r="S166" s="91">
        <v>9.4000000000000004E-3</v>
      </c>
      <c r="T166" s="91">
        <f t="shared" si="2"/>
        <v>9.3384982993896732E-4</v>
      </c>
      <c r="U166" s="91">
        <f>R166/'סכום נכסי הקרן'!$C$42</f>
        <v>1.2854608397671772E-4</v>
      </c>
    </row>
    <row r="167" spans="2:21" s="84" customFormat="1">
      <c r="B167" s="89" t="s">
        <v>833</v>
      </c>
      <c r="C167" s="89" t="s">
        <v>834</v>
      </c>
      <c r="D167" s="89" t="s">
        <v>98</v>
      </c>
      <c r="E167" s="89" t="s">
        <v>121</v>
      </c>
      <c r="F167" s="89" t="s">
        <v>825</v>
      </c>
      <c r="G167" s="89" t="s">
        <v>523</v>
      </c>
      <c r="H167" s="89" t="s">
        <v>805</v>
      </c>
      <c r="I167" s="89" t="s">
        <v>148</v>
      </c>
      <c r="J167" s="89" t="s">
        <v>262</v>
      </c>
      <c r="K167" s="90">
        <v>3.11</v>
      </c>
      <c r="L167" s="89" t="s">
        <v>100</v>
      </c>
      <c r="M167" s="91">
        <v>2.5700000000000001E-2</v>
      </c>
      <c r="N167" s="91">
        <v>4.3299999999999998E-2</v>
      </c>
      <c r="O167" s="90">
        <v>6676427.2000000002</v>
      </c>
      <c r="P167" s="90">
        <v>103.77</v>
      </c>
      <c r="Q167" s="90">
        <v>0</v>
      </c>
      <c r="R167" s="90">
        <v>6928.1285054399996</v>
      </c>
      <c r="S167" s="91">
        <v>5.5999999999999999E-3</v>
      </c>
      <c r="T167" s="91">
        <f t="shared" si="2"/>
        <v>2.4394277076581834E-3</v>
      </c>
      <c r="U167" s="91">
        <f>R167/'סכום נכסי הקרן'!$C$42</f>
        <v>3.357915468959877E-4</v>
      </c>
    </row>
    <row r="168" spans="2:21" s="84" customFormat="1">
      <c r="B168" s="89" t="s">
        <v>835</v>
      </c>
      <c r="C168" s="89" t="s">
        <v>836</v>
      </c>
      <c r="D168" s="89" t="s">
        <v>98</v>
      </c>
      <c r="E168" s="89" t="s">
        <v>121</v>
      </c>
      <c r="F168" s="89" t="s">
        <v>749</v>
      </c>
      <c r="G168" s="89" t="s">
        <v>464</v>
      </c>
      <c r="H168" s="89" t="s">
        <v>814</v>
      </c>
      <c r="I168" s="89" t="s">
        <v>209</v>
      </c>
      <c r="J168" s="89" t="s">
        <v>837</v>
      </c>
      <c r="K168" s="90">
        <v>2.63</v>
      </c>
      <c r="L168" s="89" t="s">
        <v>100</v>
      </c>
      <c r="M168" s="91">
        <v>3.0599999999999999E-2</v>
      </c>
      <c r="N168" s="91">
        <v>2.3599999999999999E-2</v>
      </c>
      <c r="O168" s="90">
        <v>1168992.6100000001</v>
      </c>
      <c r="P168" s="90">
        <v>110.78</v>
      </c>
      <c r="Q168" s="90">
        <v>312.86554000000001</v>
      </c>
      <c r="R168" s="90">
        <v>1607.8755533579999</v>
      </c>
      <c r="S168" s="91">
        <v>3.5000000000000001E-3</v>
      </c>
      <c r="T168" s="91">
        <f t="shared" si="2"/>
        <v>5.6614079433543025E-4</v>
      </c>
      <c r="U168" s="91">
        <f>R168/'סכום נכסי הקרן'!$C$42</f>
        <v>7.7930283604639292E-5</v>
      </c>
    </row>
    <row r="169" spans="2:21" s="84" customFormat="1">
      <c r="B169" s="89" t="s">
        <v>838</v>
      </c>
      <c r="C169" s="89" t="s">
        <v>839</v>
      </c>
      <c r="D169" s="89" t="s">
        <v>98</v>
      </c>
      <c r="E169" s="89" t="s">
        <v>121</v>
      </c>
      <c r="F169" s="89" t="s">
        <v>840</v>
      </c>
      <c r="G169" s="89" t="s">
        <v>736</v>
      </c>
      <c r="H169" s="89" t="s">
        <v>814</v>
      </c>
      <c r="I169" s="89" t="s">
        <v>209</v>
      </c>
      <c r="J169" s="89" t="s">
        <v>262</v>
      </c>
      <c r="K169" s="90">
        <v>4.96</v>
      </c>
      <c r="L169" s="89" t="s">
        <v>100</v>
      </c>
      <c r="M169" s="91">
        <v>7.4999999999999997E-3</v>
      </c>
      <c r="N169" s="91">
        <v>3.4799999999999998E-2</v>
      </c>
      <c r="O169" s="90">
        <v>9201365</v>
      </c>
      <c r="P169" s="90">
        <v>92.12</v>
      </c>
      <c r="Q169" s="90">
        <v>36.250050000000002</v>
      </c>
      <c r="R169" s="90">
        <v>8512.5474880000002</v>
      </c>
      <c r="S169" s="91">
        <v>6.8999999999999999E-3</v>
      </c>
      <c r="T169" s="91">
        <f t="shared" si="2"/>
        <v>2.9973093294499236E-3</v>
      </c>
      <c r="U169" s="91">
        <f>R169/'סכום נכסי הקרן'!$C$42</f>
        <v>4.1258494076381696E-4</v>
      </c>
    </row>
    <row r="170" spans="2:21" s="84" customFormat="1">
      <c r="B170" s="89" t="s">
        <v>841</v>
      </c>
      <c r="C170" s="89" t="s">
        <v>842</v>
      </c>
      <c r="D170" s="89" t="s">
        <v>98</v>
      </c>
      <c r="E170" s="89" t="s">
        <v>121</v>
      </c>
      <c r="F170" s="89" t="s">
        <v>843</v>
      </c>
      <c r="G170" s="89" t="s">
        <v>464</v>
      </c>
      <c r="H170" s="89" t="s">
        <v>814</v>
      </c>
      <c r="I170" s="89" t="s">
        <v>209</v>
      </c>
      <c r="J170" s="89" t="s">
        <v>312</v>
      </c>
      <c r="K170" s="90">
        <v>4.79</v>
      </c>
      <c r="L170" s="89" t="s">
        <v>100</v>
      </c>
      <c r="M170" s="91">
        <v>2.7E-2</v>
      </c>
      <c r="N170" s="91">
        <v>2.98E-2</v>
      </c>
      <c r="O170" s="90">
        <v>1499000</v>
      </c>
      <c r="P170" s="90">
        <v>99.04</v>
      </c>
      <c r="Q170" s="90">
        <v>0</v>
      </c>
      <c r="R170" s="90">
        <v>1484.6096</v>
      </c>
      <c r="S170" s="91">
        <v>4.1000000000000003E-3</v>
      </c>
      <c r="T170" s="91">
        <f t="shared" si="2"/>
        <v>5.2273825326011733E-4</v>
      </c>
      <c r="U170" s="91">
        <f>R170/'סכום נכסי הקרן'!$C$42</f>
        <v>7.1955846911499072E-5</v>
      </c>
    </row>
    <row r="171" spans="2:21" s="84" customFormat="1">
      <c r="B171" s="89" t="s">
        <v>844</v>
      </c>
      <c r="C171" s="89" t="s">
        <v>845</v>
      </c>
      <c r="D171" s="89" t="s">
        <v>98</v>
      </c>
      <c r="E171" s="89" t="s">
        <v>121</v>
      </c>
      <c r="F171" s="89" t="s">
        <v>716</v>
      </c>
      <c r="G171" s="89" t="s">
        <v>464</v>
      </c>
      <c r="H171" s="89" t="s">
        <v>846</v>
      </c>
      <c r="I171" s="89" t="s">
        <v>847</v>
      </c>
      <c r="J171" s="89" t="s">
        <v>711</v>
      </c>
      <c r="K171" s="90">
        <v>2.91</v>
      </c>
      <c r="L171" s="89" t="s">
        <v>100</v>
      </c>
      <c r="M171" s="91">
        <v>2.0500000000000001E-2</v>
      </c>
      <c r="N171" s="91">
        <v>2.8299999999999999E-2</v>
      </c>
      <c r="O171" s="90">
        <v>21360.89</v>
      </c>
      <c r="P171" s="90">
        <v>107.58</v>
      </c>
      <c r="Q171" s="90">
        <v>0</v>
      </c>
      <c r="R171" s="90">
        <v>22.980045462</v>
      </c>
      <c r="S171" s="91">
        <v>0</v>
      </c>
      <c r="T171" s="91">
        <f t="shared" si="2"/>
        <v>8.0913856576462693E-6</v>
      </c>
      <c r="U171" s="91">
        <f>R171/'סכום נכסי הקרן'!$C$42</f>
        <v>1.1137935746090832E-6</v>
      </c>
    </row>
    <row r="172" spans="2:21" s="84" customFormat="1">
      <c r="B172" s="89" t="s">
        <v>848</v>
      </c>
      <c r="C172" s="89" t="s">
        <v>849</v>
      </c>
      <c r="D172" s="89" t="s">
        <v>98</v>
      </c>
      <c r="E172" s="89" t="s">
        <v>121</v>
      </c>
      <c r="F172" s="89" t="s">
        <v>850</v>
      </c>
      <c r="G172" s="89" t="s">
        <v>736</v>
      </c>
      <c r="H172" s="89" t="s">
        <v>805</v>
      </c>
      <c r="I172" s="89" t="s">
        <v>148</v>
      </c>
      <c r="J172" s="89" t="s">
        <v>590</v>
      </c>
      <c r="K172" s="90">
        <v>4.8</v>
      </c>
      <c r="L172" s="89" t="s">
        <v>100</v>
      </c>
      <c r="M172" s="91">
        <v>1.5699999999999999E-2</v>
      </c>
      <c r="N172" s="91">
        <v>5.1900000000000002E-2</v>
      </c>
      <c r="O172" s="90">
        <v>2674923</v>
      </c>
      <c r="P172" s="90">
        <v>88.51</v>
      </c>
      <c r="Q172" s="90">
        <v>0</v>
      </c>
      <c r="R172" s="90">
        <v>2367.5743473000002</v>
      </c>
      <c r="S172" s="91">
        <v>5.7999999999999996E-3</v>
      </c>
      <c r="T172" s="91">
        <f t="shared" si="2"/>
        <v>8.3363443074264401E-4</v>
      </c>
      <c r="U172" s="91">
        <f>R172/'סכום נכסי הקרן'!$C$42</f>
        <v>1.1475125668452579E-4</v>
      </c>
    </row>
    <row r="173" spans="2:21" s="84" customFormat="1">
      <c r="B173" s="89" t="s">
        <v>851</v>
      </c>
      <c r="C173" s="89" t="s">
        <v>852</v>
      </c>
      <c r="D173" s="89" t="s">
        <v>98</v>
      </c>
      <c r="E173" s="89" t="s">
        <v>121</v>
      </c>
      <c r="F173" s="89" t="s">
        <v>853</v>
      </c>
      <c r="G173" s="89" t="s">
        <v>464</v>
      </c>
      <c r="H173" s="89" t="s">
        <v>814</v>
      </c>
      <c r="I173" s="89" t="s">
        <v>209</v>
      </c>
      <c r="J173" s="89" t="s">
        <v>505</v>
      </c>
      <c r="K173" s="90">
        <v>1.91</v>
      </c>
      <c r="L173" s="89" t="s">
        <v>100</v>
      </c>
      <c r="M173" s="91">
        <v>4.9500000000000002E-2</v>
      </c>
      <c r="N173" s="91">
        <v>5.1200000000000002E-2</v>
      </c>
      <c r="O173" s="90">
        <v>7165.56</v>
      </c>
      <c r="P173" s="90">
        <v>129.94999999999999</v>
      </c>
      <c r="Q173" s="90">
        <v>3.3510599999999999</v>
      </c>
      <c r="R173" s="90">
        <v>12.662705219999999</v>
      </c>
      <c r="S173" s="91">
        <v>0</v>
      </c>
      <c r="T173" s="91">
        <f t="shared" si="2"/>
        <v>4.458600030776151E-6</v>
      </c>
      <c r="U173" s="91">
        <f>R173/'סכום נכסי הקרן'!$C$42</f>
        <v>6.1373419537079661E-7</v>
      </c>
    </row>
    <row r="174" spans="2:21" s="84" customFormat="1">
      <c r="B174" s="89" t="s">
        <v>854</v>
      </c>
      <c r="C174" s="89" t="s">
        <v>855</v>
      </c>
      <c r="D174" s="89" t="s">
        <v>98</v>
      </c>
      <c r="E174" s="89" t="s">
        <v>121</v>
      </c>
      <c r="F174" s="89" t="s">
        <v>856</v>
      </c>
      <c r="G174" s="89" t="s">
        <v>736</v>
      </c>
      <c r="H174" s="89" t="s">
        <v>814</v>
      </c>
      <c r="I174" s="89" t="s">
        <v>209</v>
      </c>
      <c r="J174" s="89" t="s">
        <v>561</v>
      </c>
      <c r="K174" s="90">
        <v>4.82</v>
      </c>
      <c r="L174" s="89" t="s">
        <v>100</v>
      </c>
      <c r="M174" s="91">
        <v>3.2500000000000001E-2</v>
      </c>
      <c r="N174" s="91">
        <v>5.3800000000000001E-2</v>
      </c>
      <c r="O174" s="90">
        <v>9837000</v>
      </c>
      <c r="P174" s="90">
        <v>98.83</v>
      </c>
      <c r="Q174" s="90">
        <v>0</v>
      </c>
      <c r="R174" s="90">
        <v>9721.9071000000004</v>
      </c>
      <c r="S174" s="91">
        <v>2.3300000000000001E-2</v>
      </c>
      <c r="T174" s="91">
        <f t="shared" si="2"/>
        <v>3.4231307246101149E-3</v>
      </c>
      <c r="U174" s="91">
        <f>R174/'סכום נכסי הקרן'!$C$42</f>
        <v>4.7120001041042438E-4</v>
      </c>
    </row>
    <row r="175" spans="2:21" s="84" customFormat="1">
      <c r="B175" s="89" t="s">
        <v>857</v>
      </c>
      <c r="C175" s="89" t="s">
        <v>858</v>
      </c>
      <c r="D175" s="89" t="s">
        <v>98</v>
      </c>
      <c r="E175" s="89" t="s">
        <v>121</v>
      </c>
      <c r="F175" s="89" t="s">
        <v>856</v>
      </c>
      <c r="G175" s="89" t="s">
        <v>736</v>
      </c>
      <c r="H175" s="89" t="s">
        <v>814</v>
      </c>
      <c r="I175" s="89" t="s">
        <v>209</v>
      </c>
      <c r="J175" s="89" t="s">
        <v>262</v>
      </c>
      <c r="K175" s="90">
        <v>1.19</v>
      </c>
      <c r="L175" s="89" t="s">
        <v>100</v>
      </c>
      <c r="M175" s="91">
        <v>4.3400000000000001E-2</v>
      </c>
      <c r="N175" s="91">
        <v>6.3500000000000001E-2</v>
      </c>
      <c r="O175" s="90">
        <v>1300396.56</v>
      </c>
      <c r="P175" s="90">
        <v>106.87</v>
      </c>
      <c r="Q175" s="90">
        <v>0</v>
      </c>
      <c r="R175" s="90">
        <v>1389.733803672</v>
      </c>
      <c r="S175" s="91">
        <v>1E-3</v>
      </c>
      <c r="T175" s="91">
        <f t="shared" si="2"/>
        <v>4.8933202441102364E-4</v>
      </c>
      <c r="U175" s="91">
        <f>R175/'סכום נכסי הקרן'!$C$42</f>
        <v>6.735742031087348E-5</v>
      </c>
    </row>
    <row r="176" spans="2:21" s="84" customFormat="1">
      <c r="B176" s="89" t="s">
        <v>859</v>
      </c>
      <c r="C176" s="89" t="s">
        <v>860</v>
      </c>
      <c r="D176" s="89" t="s">
        <v>98</v>
      </c>
      <c r="E176" s="89" t="s">
        <v>121</v>
      </c>
      <c r="F176" s="89" t="s">
        <v>856</v>
      </c>
      <c r="G176" s="89" t="s">
        <v>736</v>
      </c>
      <c r="H176" s="89" t="s">
        <v>814</v>
      </c>
      <c r="I176" s="89" t="s">
        <v>209</v>
      </c>
      <c r="J176" s="89" t="s">
        <v>262</v>
      </c>
      <c r="K176" s="90">
        <v>4.09</v>
      </c>
      <c r="L176" s="89" t="s">
        <v>100</v>
      </c>
      <c r="M176" s="91">
        <v>3.9E-2</v>
      </c>
      <c r="N176" s="91">
        <v>5.2900000000000003E-2</v>
      </c>
      <c r="O176" s="90">
        <v>10909637.779999999</v>
      </c>
      <c r="P176" s="90">
        <v>103.34</v>
      </c>
      <c r="Q176" s="90">
        <v>0</v>
      </c>
      <c r="R176" s="90">
        <v>11274.019681852</v>
      </c>
      <c r="S176" s="91">
        <v>7.1999999999999998E-3</v>
      </c>
      <c r="T176" s="91">
        <f t="shared" si="2"/>
        <v>3.9696371057492139E-3</v>
      </c>
      <c r="U176" s="91">
        <f>R176/'סכום נכסי הקרן'!$C$42</f>
        <v>5.464275822442277E-4</v>
      </c>
    </row>
    <row r="177" spans="2:21" s="84" customFormat="1">
      <c r="B177" s="89" t="s">
        <v>861</v>
      </c>
      <c r="C177" s="89" t="s">
        <v>862</v>
      </c>
      <c r="D177" s="89" t="s">
        <v>98</v>
      </c>
      <c r="E177" s="89" t="s">
        <v>121</v>
      </c>
      <c r="F177" s="89" t="s">
        <v>863</v>
      </c>
      <c r="G177" s="89" t="s">
        <v>486</v>
      </c>
      <c r="H177" s="89" t="s">
        <v>864</v>
      </c>
      <c r="I177" s="89" t="s">
        <v>209</v>
      </c>
      <c r="J177" s="89" t="s">
        <v>262</v>
      </c>
      <c r="K177" s="90">
        <v>4.12</v>
      </c>
      <c r="L177" s="89" t="s">
        <v>100</v>
      </c>
      <c r="M177" s="91">
        <v>2.75E-2</v>
      </c>
      <c r="N177" s="91">
        <v>2.9700000000000001E-2</v>
      </c>
      <c r="O177" s="90">
        <v>2251352.2999999998</v>
      </c>
      <c r="P177" s="90">
        <v>107.1</v>
      </c>
      <c r="Q177" s="90">
        <v>0</v>
      </c>
      <c r="R177" s="90">
        <v>2411.1983132999999</v>
      </c>
      <c r="S177" s="91">
        <v>2.5000000000000001E-3</v>
      </c>
      <c r="T177" s="91">
        <f t="shared" si="2"/>
        <v>8.4899464112193738E-4</v>
      </c>
      <c r="U177" s="91">
        <f>R177/'סכום נכסי הקרן'!$C$42</f>
        <v>1.1686561686323433E-4</v>
      </c>
    </row>
    <row r="178" spans="2:21" s="84" customFormat="1">
      <c r="B178" s="89" t="s">
        <v>865</v>
      </c>
      <c r="C178" s="89" t="s">
        <v>866</v>
      </c>
      <c r="D178" s="89" t="s">
        <v>98</v>
      </c>
      <c r="E178" s="89" t="s">
        <v>121</v>
      </c>
      <c r="F178" s="89" t="s">
        <v>867</v>
      </c>
      <c r="G178" s="89" t="s">
        <v>523</v>
      </c>
      <c r="H178" s="89" t="s">
        <v>864</v>
      </c>
      <c r="I178" s="89" t="s">
        <v>209</v>
      </c>
      <c r="J178" s="89" t="s">
        <v>262</v>
      </c>
      <c r="K178" s="90">
        <v>2.66</v>
      </c>
      <c r="L178" s="89" t="s">
        <v>100</v>
      </c>
      <c r="M178" s="91">
        <v>0.04</v>
      </c>
      <c r="N178" s="91">
        <v>0.16450000000000001</v>
      </c>
      <c r="O178" s="90">
        <v>1787314</v>
      </c>
      <c r="P178" s="90">
        <v>78.8</v>
      </c>
      <c r="Q178" s="90">
        <v>16.932449999999999</v>
      </c>
      <c r="R178" s="90">
        <v>1425.3358820000001</v>
      </c>
      <c r="S178" s="91">
        <v>5.9999999999999995E-4</v>
      </c>
      <c r="T178" s="91">
        <f t="shared" si="2"/>
        <v>5.0186768916599264E-4</v>
      </c>
      <c r="U178" s="91">
        <f>R178/'סכום נכסי הקרן'!$C$42</f>
        <v>6.908297677898521E-5</v>
      </c>
    </row>
    <row r="179" spans="2:21" s="84" customFormat="1">
      <c r="B179" s="89" t="s">
        <v>868</v>
      </c>
      <c r="C179" s="89" t="s">
        <v>869</v>
      </c>
      <c r="D179" s="89" t="s">
        <v>98</v>
      </c>
      <c r="E179" s="89" t="s">
        <v>121</v>
      </c>
      <c r="F179" s="89" t="s">
        <v>867</v>
      </c>
      <c r="G179" s="89" t="s">
        <v>523</v>
      </c>
      <c r="H179" s="89" t="s">
        <v>864</v>
      </c>
      <c r="I179" s="89" t="s">
        <v>209</v>
      </c>
      <c r="J179" s="89" t="s">
        <v>870</v>
      </c>
      <c r="K179" s="90">
        <v>1.18</v>
      </c>
      <c r="L179" s="89" t="s">
        <v>100</v>
      </c>
      <c r="M179" s="91">
        <v>5.3499999999999999E-2</v>
      </c>
      <c r="N179" s="91">
        <v>0.13600000000000001</v>
      </c>
      <c r="O179" s="90">
        <v>61237.89</v>
      </c>
      <c r="P179" s="90">
        <v>103.48</v>
      </c>
      <c r="Q179" s="90">
        <v>0</v>
      </c>
      <c r="R179" s="90">
        <v>63.368968572</v>
      </c>
      <c r="S179" s="91">
        <v>1E-4</v>
      </c>
      <c r="T179" s="91">
        <f t="shared" si="2"/>
        <v>2.2312521717643851E-5</v>
      </c>
      <c r="U179" s="91">
        <f>R179/'סכום נכסי הקרן'!$C$42</f>
        <v>3.0713581547003522E-6</v>
      </c>
    </row>
    <row r="180" spans="2:21" s="84" customFormat="1">
      <c r="B180" s="89" t="s">
        <v>871</v>
      </c>
      <c r="C180" s="89" t="s">
        <v>872</v>
      </c>
      <c r="D180" s="89" t="s">
        <v>98</v>
      </c>
      <c r="E180" s="89" t="s">
        <v>121</v>
      </c>
      <c r="F180" s="89" t="s">
        <v>867</v>
      </c>
      <c r="G180" s="89" t="s">
        <v>523</v>
      </c>
      <c r="H180" s="89" t="s">
        <v>864</v>
      </c>
      <c r="I180" s="89" t="s">
        <v>209</v>
      </c>
      <c r="J180" s="89" t="s">
        <v>873</v>
      </c>
      <c r="K180" s="90">
        <v>4.5</v>
      </c>
      <c r="L180" s="89" t="s">
        <v>100</v>
      </c>
      <c r="M180" s="91">
        <v>1.2500000000000001E-2</v>
      </c>
      <c r="N180" s="91">
        <v>9.9500000000000005E-2</v>
      </c>
      <c r="O180" s="90">
        <v>2209311</v>
      </c>
      <c r="P180" s="90">
        <v>72.41</v>
      </c>
      <c r="Q180" s="90">
        <v>0</v>
      </c>
      <c r="R180" s="90">
        <v>1599.7620950999999</v>
      </c>
      <c r="S180" s="91">
        <v>2.3E-3</v>
      </c>
      <c r="T180" s="91">
        <f t="shared" si="2"/>
        <v>5.6328400626287178E-4</v>
      </c>
      <c r="U180" s="91">
        <f>R180/'סכום נכסי הקרן'!$C$42</f>
        <v>7.7537041663905859E-5</v>
      </c>
    </row>
    <row r="181" spans="2:21" s="84" customFormat="1">
      <c r="B181" s="89" t="s">
        <v>874</v>
      </c>
      <c r="C181" s="89" t="s">
        <v>875</v>
      </c>
      <c r="D181" s="89" t="s">
        <v>98</v>
      </c>
      <c r="E181" s="89" t="s">
        <v>121</v>
      </c>
      <c r="F181" s="89" t="s">
        <v>867</v>
      </c>
      <c r="G181" s="89" t="s">
        <v>523</v>
      </c>
      <c r="H181" s="89" t="s">
        <v>864</v>
      </c>
      <c r="I181" s="89" t="s">
        <v>209</v>
      </c>
      <c r="J181" s="89" t="s">
        <v>262</v>
      </c>
      <c r="K181" s="90">
        <v>3.48</v>
      </c>
      <c r="L181" s="89" t="s">
        <v>100</v>
      </c>
      <c r="M181" s="91">
        <v>2.7799999999999998E-2</v>
      </c>
      <c r="N181" s="91">
        <v>0.1116</v>
      </c>
      <c r="O181" s="90">
        <v>6887702.5300000003</v>
      </c>
      <c r="P181" s="90">
        <v>75.489999999999995</v>
      </c>
      <c r="Q181" s="90">
        <v>104.55415000000001</v>
      </c>
      <c r="R181" s="90">
        <v>5304.0807898969997</v>
      </c>
      <c r="S181" s="91">
        <v>4.4999999999999997E-3</v>
      </c>
      <c r="T181" s="91">
        <f t="shared" si="2"/>
        <v>1.8675926164436096E-3</v>
      </c>
      <c r="U181" s="91">
        <f>R181/'סכום נכסי הקרן'!$C$42</f>
        <v>2.570774332350078E-4</v>
      </c>
    </row>
    <row r="182" spans="2:21" s="84" customFormat="1">
      <c r="B182" s="89" t="s">
        <v>876</v>
      </c>
      <c r="C182" s="89" t="s">
        <v>877</v>
      </c>
      <c r="D182" s="89" t="s">
        <v>98</v>
      </c>
      <c r="E182" s="89" t="s">
        <v>121</v>
      </c>
      <c r="F182" s="89" t="s">
        <v>867</v>
      </c>
      <c r="G182" s="89" t="s">
        <v>523</v>
      </c>
      <c r="H182" s="89" t="s">
        <v>864</v>
      </c>
      <c r="I182" s="89" t="s">
        <v>209</v>
      </c>
      <c r="J182" s="89" t="s">
        <v>442</v>
      </c>
      <c r="K182" s="90">
        <v>4.22</v>
      </c>
      <c r="L182" s="89" t="s">
        <v>100</v>
      </c>
      <c r="M182" s="91">
        <v>1.29E-2</v>
      </c>
      <c r="N182" s="91">
        <v>0.1026</v>
      </c>
      <c r="O182" s="90">
        <v>4824476.12</v>
      </c>
      <c r="P182" s="90">
        <v>72.349999999999994</v>
      </c>
      <c r="Q182" s="90">
        <v>0</v>
      </c>
      <c r="R182" s="90">
        <v>3490.50847282</v>
      </c>
      <c r="S182" s="91">
        <v>4.7000000000000002E-3</v>
      </c>
      <c r="T182" s="91">
        <f t="shared" si="2"/>
        <v>1.2290249922077604E-3</v>
      </c>
      <c r="U182" s="91">
        <f>R182/'סכום נכסי הקרן'!$C$42</f>
        <v>1.6917746814618898E-4</v>
      </c>
    </row>
    <row r="183" spans="2:21" s="84" customFormat="1">
      <c r="B183" s="89" t="s">
        <v>878</v>
      </c>
      <c r="C183" s="89" t="s">
        <v>879</v>
      </c>
      <c r="D183" s="89" t="s">
        <v>98</v>
      </c>
      <c r="E183" s="89" t="s">
        <v>121</v>
      </c>
      <c r="F183" s="89" t="s">
        <v>880</v>
      </c>
      <c r="G183" s="89" t="s">
        <v>486</v>
      </c>
      <c r="H183" s="89" t="s">
        <v>881</v>
      </c>
      <c r="I183" s="89" t="s">
        <v>148</v>
      </c>
      <c r="J183" s="89" t="s">
        <v>262</v>
      </c>
      <c r="K183" s="90">
        <v>4.54</v>
      </c>
      <c r="L183" s="89" t="s">
        <v>100</v>
      </c>
      <c r="M183" s="91">
        <v>1.7999999999999999E-2</v>
      </c>
      <c r="N183" s="91">
        <v>3.0200000000000001E-2</v>
      </c>
      <c r="O183" s="90">
        <v>18266852.969999999</v>
      </c>
      <c r="P183" s="90">
        <v>102.89</v>
      </c>
      <c r="Q183" s="90">
        <v>0</v>
      </c>
      <c r="R183" s="90">
        <v>18794.765020833001</v>
      </c>
      <c r="S183" s="91">
        <v>1.61E-2</v>
      </c>
      <c r="T183" s="91">
        <f t="shared" si="2"/>
        <v>6.6177280797757171E-3</v>
      </c>
      <c r="U183" s="91">
        <f>R183/'סכום נכסי הקרן'!$C$42</f>
        <v>9.1094199753029835E-4</v>
      </c>
    </row>
    <row r="184" spans="2:21" s="84" customFormat="1">
      <c r="B184" s="89" t="s">
        <v>882</v>
      </c>
      <c r="C184" s="89" t="s">
        <v>883</v>
      </c>
      <c r="D184" s="89" t="s">
        <v>98</v>
      </c>
      <c r="E184" s="89" t="s">
        <v>121</v>
      </c>
      <c r="F184" s="89" t="s">
        <v>843</v>
      </c>
      <c r="G184" s="89" t="s">
        <v>464</v>
      </c>
      <c r="H184" s="89" t="s">
        <v>864</v>
      </c>
      <c r="I184" s="89" t="s">
        <v>209</v>
      </c>
      <c r="J184" s="89" t="s">
        <v>402</v>
      </c>
      <c r="K184" s="90">
        <v>3.48</v>
      </c>
      <c r="L184" s="89" t="s">
        <v>100</v>
      </c>
      <c r="M184" s="91">
        <v>3.3000000000000002E-2</v>
      </c>
      <c r="N184" s="91">
        <v>4.0500000000000001E-2</v>
      </c>
      <c r="O184" s="90">
        <v>8902000</v>
      </c>
      <c r="P184" s="90">
        <v>104.97</v>
      </c>
      <c r="Q184" s="90">
        <v>158.03542999999999</v>
      </c>
      <c r="R184" s="90">
        <v>9502.4648300000008</v>
      </c>
      <c r="S184" s="91">
        <v>1.7399999999999999E-2</v>
      </c>
      <c r="T184" s="91">
        <f t="shared" si="2"/>
        <v>3.3458640351644621E-3</v>
      </c>
      <c r="U184" s="91">
        <f>R184/'סכום נכסי הקרן'!$C$42</f>
        <v>4.6056411368307478E-4</v>
      </c>
    </row>
    <row r="185" spans="2:21" s="84" customFormat="1">
      <c r="B185" s="89" t="s">
        <v>884</v>
      </c>
      <c r="C185" s="89" t="s">
        <v>885</v>
      </c>
      <c r="D185" s="89" t="s">
        <v>98</v>
      </c>
      <c r="E185" s="89" t="s">
        <v>121</v>
      </c>
      <c r="F185" s="89" t="s">
        <v>695</v>
      </c>
      <c r="G185" s="89" t="s">
        <v>399</v>
      </c>
      <c r="H185" s="89" t="s">
        <v>864</v>
      </c>
      <c r="I185" s="89" t="s">
        <v>209</v>
      </c>
      <c r="J185" s="89" t="s">
        <v>585</v>
      </c>
      <c r="K185" s="90">
        <v>4.29</v>
      </c>
      <c r="L185" s="89" t="s">
        <v>100</v>
      </c>
      <c r="M185" s="91">
        <v>1.2200000000000001E-2</v>
      </c>
      <c r="N185" s="91">
        <v>3.8899999999999997E-2</v>
      </c>
      <c r="O185" s="90">
        <v>23</v>
      </c>
      <c r="P185" s="90">
        <v>4850001</v>
      </c>
      <c r="Q185" s="90">
        <v>0</v>
      </c>
      <c r="R185" s="90">
        <v>1115.5002300000001</v>
      </c>
      <c r="S185" s="91">
        <v>0</v>
      </c>
      <c r="T185" s="91">
        <f t="shared" si="2"/>
        <v>3.9277305073432041E-4</v>
      </c>
      <c r="U185" s="91">
        <f>R185/'סכום נכסי הקרן'!$C$42</f>
        <v>5.4065906471049371E-5</v>
      </c>
    </row>
    <row r="186" spans="2:21" s="84" customFormat="1">
      <c r="B186" s="89" t="s">
        <v>886</v>
      </c>
      <c r="C186" s="89" t="s">
        <v>887</v>
      </c>
      <c r="D186" s="89" t="s">
        <v>98</v>
      </c>
      <c r="E186" s="89" t="s">
        <v>121</v>
      </c>
      <c r="F186" s="89" t="s">
        <v>888</v>
      </c>
      <c r="G186" s="89" t="s">
        <v>464</v>
      </c>
      <c r="H186" s="89" t="s">
        <v>864</v>
      </c>
      <c r="I186" s="89" t="s">
        <v>209</v>
      </c>
      <c r="J186" s="89" t="s">
        <v>717</v>
      </c>
      <c r="K186" s="90">
        <v>4.22</v>
      </c>
      <c r="L186" s="89" t="s">
        <v>100</v>
      </c>
      <c r="M186" s="91">
        <v>3.0000000000000001E-3</v>
      </c>
      <c r="N186" s="91">
        <v>2.7099999999999999E-2</v>
      </c>
      <c r="O186" s="90">
        <v>8112542</v>
      </c>
      <c r="P186" s="90">
        <v>94.2</v>
      </c>
      <c r="Q186" s="90">
        <v>0</v>
      </c>
      <c r="R186" s="90">
        <v>7642.0145640000001</v>
      </c>
      <c r="S186" s="91">
        <v>1.6E-2</v>
      </c>
      <c r="T186" s="91">
        <f t="shared" si="2"/>
        <v>2.6907904573523819E-3</v>
      </c>
      <c r="U186" s="91">
        <f>R186/'סכום נכסי הקרן'!$C$42</f>
        <v>3.7039207483410477E-4</v>
      </c>
    </row>
    <row r="187" spans="2:21" s="84" customFormat="1">
      <c r="B187" s="89" t="s">
        <v>889</v>
      </c>
      <c r="C187" s="89" t="s">
        <v>890</v>
      </c>
      <c r="D187" s="89" t="s">
        <v>98</v>
      </c>
      <c r="E187" s="89" t="s">
        <v>121</v>
      </c>
      <c r="F187" s="89" t="s">
        <v>888</v>
      </c>
      <c r="G187" s="89" t="s">
        <v>464</v>
      </c>
      <c r="H187" s="89" t="s">
        <v>864</v>
      </c>
      <c r="I187" s="89" t="s">
        <v>209</v>
      </c>
      <c r="J187" s="89" t="s">
        <v>891</v>
      </c>
      <c r="K187" s="90">
        <v>3</v>
      </c>
      <c r="L187" s="89" t="s">
        <v>100</v>
      </c>
      <c r="M187" s="91">
        <v>1E-3</v>
      </c>
      <c r="N187" s="91">
        <v>2.46E-2</v>
      </c>
      <c r="O187" s="90">
        <v>7460000</v>
      </c>
      <c r="P187" s="90">
        <v>100.53</v>
      </c>
      <c r="Q187" s="90">
        <v>4.02121</v>
      </c>
      <c r="R187" s="90">
        <v>7503.5592100000003</v>
      </c>
      <c r="S187" s="91">
        <v>1.32E-2</v>
      </c>
      <c r="T187" s="91">
        <f t="shared" si="2"/>
        <v>2.6420396545120454E-3</v>
      </c>
      <c r="U187" s="91">
        <f>R187/'סכום נכסי הקרן'!$C$42</f>
        <v>3.636814404312952E-4</v>
      </c>
    </row>
    <row r="188" spans="2:21" s="84" customFormat="1">
      <c r="B188" s="89" t="s">
        <v>892</v>
      </c>
      <c r="C188" s="89">
        <v>11759750</v>
      </c>
      <c r="D188" s="89" t="s">
        <v>98</v>
      </c>
      <c r="E188" s="89" t="s">
        <v>121</v>
      </c>
      <c r="F188" s="89" t="s">
        <v>888</v>
      </c>
      <c r="G188" s="89" t="s">
        <v>464</v>
      </c>
      <c r="H188" s="89" t="s">
        <v>864</v>
      </c>
      <c r="I188" s="89" t="s">
        <v>209</v>
      </c>
      <c r="J188" s="89" t="s">
        <v>773</v>
      </c>
      <c r="K188" s="90">
        <v>5.7</v>
      </c>
      <c r="L188" s="89" t="s">
        <v>100</v>
      </c>
      <c r="M188" s="91">
        <v>3.0000000000000001E-3</v>
      </c>
      <c r="N188" s="91">
        <v>2.64E-2</v>
      </c>
      <c r="O188" s="90">
        <v>1000000</v>
      </c>
      <c r="P188" s="90">
        <f>R188*1000/O188*100</f>
        <v>93.191147540983593</v>
      </c>
      <c r="Q188" s="90">
        <v>0</v>
      </c>
      <c r="R188" s="90">
        <f>931911.475409836/1000</f>
        <v>931.91147540983604</v>
      </c>
      <c r="S188" s="91">
        <v>2.8400000000000002E-2</v>
      </c>
      <c r="T188" s="91">
        <f t="shared" si="2"/>
        <v>3.2813055826177903E-4</v>
      </c>
      <c r="U188" s="91">
        <f>R188/'סכום נכסי הקרן'!$C$42</f>
        <v>4.516775282852771E-5</v>
      </c>
    </row>
    <row r="189" spans="2:21" s="84" customFormat="1">
      <c r="B189" s="89" t="s">
        <v>892</v>
      </c>
      <c r="C189" s="89">
        <v>11759751</v>
      </c>
      <c r="D189" s="89" t="s">
        <v>98</v>
      </c>
      <c r="E189" s="89" t="s">
        <v>121</v>
      </c>
      <c r="F189" s="89" t="s">
        <v>888</v>
      </c>
      <c r="G189" s="89" t="s">
        <v>464</v>
      </c>
      <c r="H189" s="89" t="s">
        <v>864</v>
      </c>
      <c r="I189" s="89" t="s">
        <v>209</v>
      </c>
      <c r="J189" s="89" t="s">
        <v>773</v>
      </c>
      <c r="K189" s="90">
        <v>0</v>
      </c>
      <c r="L189" s="89" t="s">
        <v>100</v>
      </c>
      <c r="M189" s="91">
        <v>0</v>
      </c>
      <c r="N189" s="91">
        <v>0</v>
      </c>
      <c r="O189" s="90">
        <v>9261436</v>
      </c>
      <c r="P189" s="90">
        <f>R189*1000/O189*100</f>
        <v>93.66</v>
      </c>
      <c r="Q189" s="90">
        <v>0</v>
      </c>
      <c r="R189" s="90">
        <f>8674260.9576/1000</f>
        <v>8674.2609575999995</v>
      </c>
      <c r="S189" s="91">
        <v>0</v>
      </c>
      <c r="T189" s="91">
        <f t="shared" si="2"/>
        <v>3.0542494277945231E-3</v>
      </c>
      <c r="U189" s="91">
        <f>R189/'סכום נכסי הקרן'!$C$42</f>
        <v>4.2042284620512956E-4</v>
      </c>
    </row>
    <row r="190" spans="2:21" s="84" customFormat="1">
      <c r="B190" s="89" t="s">
        <v>893</v>
      </c>
      <c r="C190" s="89" t="s">
        <v>894</v>
      </c>
      <c r="D190" s="89" t="s">
        <v>98</v>
      </c>
      <c r="E190" s="89" t="s">
        <v>121</v>
      </c>
      <c r="F190" s="89" t="s">
        <v>895</v>
      </c>
      <c r="G190" s="89" t="s">
        <v>464</v>
      </c>
      <c r="H190" s="89" t="s">
        <v>864</v>
      </c>
      <c r="I190" s="89" t="s">
        <v>209</v>
      </c>
      <c r="J190" s="89" t="s">
        <v>402</v>
      </c>
      <c r="K190" s="90">
        <v>4.5</v>
      </c>
      <c r="L190" s="89" t="s">
        <v>100</v>
      </c>
      <c r="M190" s="91">
        <v>1.0800000000000001E-2</v>
      </c>
      <c r="N190" s="91">
        <v>3.1899999999999998E-2</v>
      </c>
      <c r="O190" s="90">
        <v>4054000</v>
      </c>
      <c r="P190" s="90">
        <v>98.4</v>
      </c>
      <c r="Q190" s="90">
        <v>0</v>
      </c>
      <c r="R190" s="90">
        <v>3989.136</v>
      </c>
      <c r="S190" s="91">
        <v>1.5100000000000001E-2</v>
      </c>
      <c r="T190" s="91">
        <f t="shared" si="2"/>
        <v>1.4045941671514527E-3</v>
      </c>
      <c r="U190" s="91">
        <f>R190/'סכום נכסי הקרן'!$C$42</f>
        <v>1.9334487620526619E-4</v>
      </c>
    </row>
    <row r="191" spans="2:21" s="84" customFormat="1">
      <c r="B191" s="89" t="s">
        <v>896</v>
      </c>
      <c r="C191" s="89" t="s">
        <v>897</v>
      </c>
      <c r="D191" s="89" t="s">
        <v>121</v>
      </c>
      <c r="F191" s="89" t="s">
        <v>898</v>
      </c>
      <c r="G191" s="89" t="s">
        <v>523</v>
      </c>
      <c r="H191" s="89" t="s">
        <v>899</v>
      </c>
      <c r="I191" s="89" t="s">
        <v>209</v>
      </c>
      <c r="J191" s="89" t="s">
        <v>900</v>
      </c>
      <c r="K191" s="90">
        <v>1.47</v>
      </c>
      <c r="L191" s="89" t="s">
        <v>100</v>
      </c>
      <c r="M191" s="91">
        <v>3.2899999999999999E-2</v>
      </c>
      <c r="N191" s="91">
        <v>6.4699999999999994E-2</v>
      </c>
      <c r="O191" s="90">
        <v>1666666.66</v>
      </c>
      <c r="P191" s="90">
        <v>104.33</v>
      </c>
      <c r="Q191" s="90">
        <v>961.91913</v>
      </c>
      <c r="R191" s="90">
        <v>2700.7524563779998</v>
      </c>
      <c r="S191" s="91">
        <v>3.8999999999999998E-3</v>
      </c>
      <c r="T191" s="91">
        <f t="shared" si="2"/>
        <v>9.5094806172276315E-4</v>
      </c>
      <c r="U191" s="91">
        <f>R191/'סכום נכסי הקרן'!$C$42</f>
        <v>1.3089968588172299E-4</v>
      </c>
    </row>
    <row r="192" spans="2:21" s="84" customFormat="1">
      <c r="B192" s="89" t="s">
        <v>901</v>
      </c>
      <c r="C192" s="89" t="s">
        <v>902</v>
      </c>
      <c r="D192" s="89" t="s">
        <v>98</v>
      </c>
      <c r="E192" s="89" t="s">
        <v>121</v>
      </c>
      <c r="F192" s="89" t="s">
        <v>903</v>
      </c>
      <c r="G192" s="89" t="s">
        <v>523</v>
      </c>
      <c r="H192" s="89" t="s">
        <v>904</v>
      </c>
      <c r="I192" s="89" t="s">
        <v>148</v>
      </c>
      <c r="J192" s="89" t="s">
        <v>905</v>
      </c>
      <c r="K192" s="90">
        <v>2.16</v>
      </c>
      <c r="L192" s="89" t="s">
        <v>100</v>
      </c>
      <c r="M192" s="91">
        <v>0.03</v>
      </c>
      <c r="N192" s="91">
        <v>5.21E-2</v>
      </c>
      <c r="O192" s="90">
        <v>95213.4</v>
      </c>
      <c r="P192" s="90">
        <v>106.49</v>
      </c>
      <c r="Q192" s="90">
        <v>0</v>
      </c>
      <c r="R192" s="90">
        <v>101.39274966000001</v>
      </c>
      <c r="S192" s="91">
        <v>6.9999999999999999E-4</v>
      </c>
      <c r="T192" s="91">
        <f t="shared" si="2"/>
        <v>3.5700879780454577E-5</v>
      </c>
      <c r="U192" s="91">
        <f>R192/'סכום נכסי הקרן'!$C$42</f>
        <v>4.9142893677037452E-6</v>
      </c>
    </row>
    <row r="193" spans="2:21" s="84" customFormat="1">
      <c r="B193" s="89" t="s">
        <v>906</v>
      </c>
      <c r="C193" s="89" t="s">
        <v>907</v>
      </c>
      <c r="D193" s="89" t="s">
        <v>98</v>
      </c>
      <c r="E193" s="89" t="s">
        <v>121</v>
      </c>
      <c r="F193" s="89" t="s">
        <v>903</v>
      </c>
      <c r="G193" s="89" t="s">
        <v>523</v>
      </c>
      <c r="H193" s="89" t="s">
        <v>904</v>
      </c>
      <c r="I193" s="89" t="s">
        <v>148</v>
      </c>
      <c r="J193" s="89" t="s">
        <v>905</v>
      </c>
      <c r="K193" s="90">
        <v>4.2699999999999996</v>
      </c>
      <c r="L193" s="89" t="s">
        <v>100</v>
      </c>
      <c r="M193" s="91">
        <v>3.3700000000000001E-2</v>
      </c>
      <c r="N193" s="91">
        <v>5.8299999999999998E-2</v>
      </c>
      <c r="O193" s="90">
        <v>450947.9</v>
      </c>
      <c r="P193" s="90">
        <v>96.5</v>
      </c>
      <c r="Q193" s="90">
        <v>33.704039999999999</v>
      </c>
      <c r="R193" s="90">
        <v>468.8687635</v>
      </c>
      <c r="S193" s="91">
        <v>3.2000000000000002E-3</v>
      </c>
      <c r="T193" s="91">
        <f t="shared" si="2"/>
        <v>1.6509096966651774E-4</v>
      </c>
      <c r="U193" s="91">
        <f>R193/'סכום נכסי הקרן'!$C$42</f>
        <v>2.2725064534130633E-5</v>
      </c>
    </row>
    <row r="194" spans="2:21" s="84" customFormat="1">
      <c r="B194" s="89" t="s">
        <v>908</v>
      </c>
      <c r="C194" s="89" t="s">
        <v>909</v>
      </c>
      <c r="D194" s="89" t="s">
        <v>98</v>
      </c>
      <c r="E194" s="89" t="s">
        <v>121</v>
      </c>
      <c r="F194" s="89" t="s">
        <v>910</v>
      </c>
      <c r="G194" s="89" t="s">
        <v>746</v>
      </c>
      <c r="H194" s="89" t="s">
        <v>911</v>
      </c>
      <c r="I194" s="89" t="s">
        <v>209</v>
      </c>
      <c r="J194" s="89" t="s">
        <v>912</v>
      </c>
      <c r="K194" s="90">
        <v>1.94</v>
      </c>
      <c r="L194" s="89" t="s">
        <v>100</v>
      </c>
      <c r="M194" s="91">
        <v>4.9500000000000002E-2</v>
      </c>
      <c r="N194" s="91">
        <v>4.7800000000000002E-2</v>
      </c>
      <c r="O194" s="90">
        <v>2825484.85</v>
      </c>
      <c r="P194" s="90">
        <v>130.62</v>
      </c>
      <c r="Q194" s="90">
        <v>1469.53089</v>
      </c>
      <c r="R194" s="90">
        <v>5160.1792010700001</v>
      </c>
      <c r="S194" s="91">
        <v>5.1000000000000004E-3</v>
      </c>
      <c r="T194" s="91">
        <f t="shared" si="2"/>
        <v>1.8169241678596983E-3</v>
      </c>
      <c r="U194" s="91">
        <f>R194/'סכום נכסי הקרן'!$C$42</f>
        <v>2.5010283149731386E-4</v>
      </c>
    </row>
    <row r="195" spans="2:21" s="84" customFormat="1">
      <c r="B195" s="89" t="s">
        <v>913</v>
      </c>
      <c r="C195" s="89" t="s">
        <v>914</v>
      </c>
      <c r="D195" s="89" t="s">
        <v>98</v>
      </c>
      <c r="E195" s="89" t="s">
        <v>121</v>
      </c>
      <c r="F195" s="89" t="s">
        <v>915</v>
      </c>
      <c r="G195" s="89" t="s">
        <v>464</v>
      </c>
      <c r="H195" s="89" t="s">
        <v>249</v>
      </c>
      <c r="I195" s="89" t="s">
        <v>916</v>
      </c>
      <c r="J195" s="89" t="s">
        <v>757</v>
      </c>
      <c r="K195" s="90">
        <v>3.88</v>
      </c>
      <c r="L195" s="89" t="s">
        <v>100</v>
      </c>
      <c r="M195" s="91">
        <v>1.9E-2</v>
      </c>
      <c r="N195" s="91">
        <v>2.93E-2</v>
      </c>
      <c r="O195" s="90">
        <v>3000000</v>
      </c>
      <c r="P195" s="90">
        <v>100</v>
      </c>
      <c r="Q195" s="90">
        <v>0</v>
      </c>
      <c r="R195" s="90">
        <v>3000</v>
      </c>
      <c r="S195" s="91">
        <v>5.4999999999999997E-3</v>
      </c>
      <c r="T195" s="91">
        <f t="shared" si="2"/>
        <v>1.0563145757513301E-3</v>
      </c>
      <c r="U195" s="91">
        <f>R195/'סכום נכסי הקרן'!$C$42</f>
        <v>1.4540357325892089E-4</v>
      </c>
    </row>
    <row r="196" spans="2:21" s="84" customFormat="1">
      <c r="B196" s="89" t="s">
        <v>917</v>
      </c>
      <c r="C196" s="89" t="s">
        <v>918</v>
      </c>
      <c r="D196" s="89" t="s">
        <v>98</v>
      </c>
      <c r="E196" s="89" t="s">
        <v>121</v>
      </c>
      <c r="F196" s="89" t="s">
        <v>919</v>
      </c>
      <c r="G196" s="89" t="s">
        <v>920</v>
      </c>
      <c r="H196" s="89" t="s">
        <v>249</v>
      </c>
      <c r="I196" s="89" t="s">
        <v>916</v>
      </c>
      <c r="J196" s="89" t="s">
        <v>921</v>
      </c>
      <c r="K196" s="90">
        <v>3.33</v>
      </c>
      <c r="L196" s="89" t="s">
        <v>100</v>
      </c>
      <c r="M196" s="91">
        <v>1.5800000000000002E-2</v>
      </c>
      <c r="N196" s="91">
        <v>5.2900000000000003E-2</v>
      </c>
      <c r="O196" s="90">
        <v>7763672</v>
      </c>
      <c r="P196" s="90">
        <v>94.04</v>
      </c>
      <c r="Q196" s="90">
        <v>65.143649999999994</v>
      </c>
      <c r="R196" s="90">
        <v>7366.1007988000001</v>
      </c>
      <c r="S196" s="91">
        <v>1.4E-2</v>
      </c>
      <c r="T196" s="91">
        <f t="shared" si="2"/>
        <v>2.5936398800753186E-3</v>
      </c>
      <c r="U196" s="91">
        <f>R196/'סכום נכסי הקרן'!$C$42</f>
        <v>3.570191257103038E-4</v>
      </c>
    </row>
    <row r="197" spans="2:21" s="84" customFormat="1">
      <c r="B197" s="89" t="s">
        <v>922</v>
      </c>
      <c r="C197" s="89" t="s">
        <v>923</v>
      </c>
      <c r="D197" s="89" t="s">
        <v>98</v>
      </c>
      <c r="E197" s="89" t="s">
        <v>121</v>
      </c>
      <c r="F197" s="89" t="s">
        <v>924</v>
      </c>
      <c r="G197" s="89" t="s">
        <v>736</v>
      </c>
      <c r="H197" s="89" t="s">
        <v>249</v>
      </c>
      <c r="I197" s="89" t="s">
        <v>916</v>
      </c>
      <c r="J197" s="89" t="s">
        <v>925</v>
      </c>
      <c r="K197" s="90">
        <v>3.03</v>
      </c>
      <c r="L197" s="89" t="s">
        <v>100</v>
      </c>
      <c r="M197" s="91">
        <v>3.5000000000000003E-2</v>
      </c>
      <c r="N197" s="91">
        <v>4.3700000000000003E-2</v>
      </c>
      <c r="O197" s="90">
        <v>1261000</v>
      </c>
      <c r="P197" s="90">
        <v>99.6</v>
      </c>
      <c r="Q197" s="90">
        <v>23.08249</v>
      </c>
      <c r="R197" s="90">
        <v>1279.0384899999999</v>
      </c>
      <c r="S197" s="91">
        <v>6.6E-3</v>
      </c>
      <c r="T197" s="91">
        <f t="shared" si="2"/>
        <v>4.5035566664465728E-4</v>
      </c>
      <c r="U197" s="91">
        <f>R197/'סכום נכסי הקרן'!$C$42</f>
        <v>6.1992255593898177E-5</v>
      </c>
    </row>
    <row r="198" spans="2:21" s="84" customFormat="1">
      <c r="B198" s="89" t="s">
        <v>926</v>
      </c>
      <c r="C198" s="89" t="s">
        <v>927</v>
      </c>
      <c r="D198" s="89" t="s">
        <v>98</v>
      </c>
      <c r="E198" s="89" t="s">
        <v>121</v>
      </c>
      <c r="F198" s="89" t="s">
        <v>928</v>
      </c>
      <c r="G198" s="89" t="s">
        <v>130</v>
      </c>
      <c r="H198" s="89" t="s">
        <v>249</v>
      </c>
      <c r="I198" s="89" t="s">
        <v>916</v>
      </c>
      <c r="J198" s="89" t="s">
        <v>929</v>
      </c>
      <c r="K198" s="90">
        <v>2.66</v>
      </c>
      <c r="L198" s="89" t="s">
        <v>100</v>
      </c>
      <c r="M198" s="91">
        <v>4.8000000000000001E-2</v>
      </c>
      <c r="N198" s="91">
        <v>0.12690000000000001</v>
      </c>
      <c r="O198" s="90">
        <v>686000</v>
      </c>
      <c r="P198" s="90">
        <v>87.67</v>
      </c>
      <c r="Q198" s="90">
        <v>126.16078</v>
      </c>
      <c r="R198" s="90">
        <v>727.57698000000005</v>
      </c>
      <c r="S198" s="91">
        <v>4.5999999999999999E-3</v>
      </c>
      <c r="T198" s="91">
        <f t="shared" si="2"/>
        <v>2.5618338965171134E-4</v>
      </c>
      <c r="U198" s="91">
        <f>R198/'סכום נכסי הקרן'!$C$42</f>
        <v>3.5264097570978139E-5</v>
      </c>
    </row>
    <row r="199" spans="2:21" s="84" customFormat="1">
      <c r="B199" s="89" t="s">
        <v>930</v>
      </c>
      <c r="C199" s="89">
        <v>11605060</v>
      </c>
      <c r="D199" s="89" t="s">
        <v>98</v>
      </c>
      <c r="E199" s="89" t="s">
        <v>121</v>
      </c>
      <c r="F199" s="89" t="s">
        <v>931</v>
      </c>
      <c r="G199" s="89" t="s">
        <v>736</v>
      </c>
      <c r="H199" s="89" t="s">
        <v>249</v>
      </c>
      <c r="I199" s="89" t="s">
        <v>916</v>
      </c>
      <c r="J199" s="89" t="s">
        <v>932</v>
      </c>
      <c r="K199" s="90">
        <v>2.81</v>
      </c>
      <c r="L199" s="89" t="s">
        <v>100</v>
      </c>
      <c r="M199" s="91">
        <v>2.35E-2</v>
      </c>
      <c r="N199" s="91">
        <v>4.2599999999999999E-2</v>
      </c>
      <c r="O199" s="90">
        <v>1800000</v>
      </c>
      <c r="P199" s="90">
        <f>R199*1000/O199*100</f>
        <v>102.54622950819667</v>
      </c>
      <c r="Q199" s="90">
        <v>0</v>
      </c>
      <c r="R199" s="90">
        <f>1845832.13114754/1000</f>
        <v>1845.8321311475399</v>
      </c>
      <c r="S199" s="91">
        <v>1.49E-2</v>
      </c>
      <c r="T199" s="91">
        <f t="shared" si="2"/>
        <v>6.4992646150709567E-4</v>
      </c>
      <c r="U199" s="91">
        <f>R199/'סכום נכסי הקרן'!$C$42</f>
        <v>8.9463529168327125E-5</v>
      </c>
    </row>
    <row r="200" spans="2:21" s="84" customFormat="1">
      <c r="B200" s="89" t="s">
        <v>930</v>
      </c>
      <c r="C200" s="89">
        <v>11605061</v>
      </c>
      <c r="D200" s="89" t="s">
        <v>98</v>
      </c>
      <c r="E200" s="89" t="s">
        <v>121</v>
      </c>
      <c r="F200" s="89" t="s">
        <v>931</v>
      </c>
      <c r="G200" s="89" t="s">
        <v>736</v>
      </c>
      <c r="H200" s="89" t="s">
        <v>249</v>
      </c>
      <c r="I200" s="89" t="s">
        <v>916</v>
      </c>
      <c r="J200" s="89" t="s">
        <v>932</v>
      </c>
      <c r="K200" s="90">
        <v>0</v>
      </c>
      <c r="L200" s="89" t="s">
        <v>100</v>
      </c>
      <c r="M200" s="91">
        <v>0</v>
      </c>
      <c r="N200" s="91">
        <v>0</v>
      </c>
      <c r="O200" s="90">
        <v>415035.39000000013</v>
      </c>
      <c r="P200" s="90">
        <f>R200*1000/O200*100</f>
        <v>103.15999999999997</v>
      </c>
      <c r="Q200" s="90">
        <v>0</v>
      </c>
      <c r="R200" s="90">
        <f>428150.508324/1000</f>
        <v>428.15050832399999</v>
      </c>
      <c r="S200" s="91">
        <v>0</v>
      </c>
      <c r="T200" s="91">
        <f t="shared" si="2"/>
        <v>1.5075387418599413E-4</v>
      </c>
      <c r="U200" s="91">
        <f>R200/'סכום נכסי הקרן'!$C$42</f>
        <v>2.0751537934310982E-5</v>
      </c>
    </row>
    <row r="201" spans="2:21" s="84" customFormat="1">
      <c r="B201" s="89" t="s">
        <v>933</v>
      </c>
      <c r="C201" s="89" t="s">
        <v>934</v>
      </c>
      <c r="D201" s="89" t="s">
        <v>98</v>
      </c>
      <c r="E201" s="89" t="s">
        <v>121</v>
      </c>
      <c r="F201" s="89" t="s">
        <v>931</v>
      </c>
      <c r="G201" s="89" t="s">
        <v>736</v>
      </c>
      <c r="H201" s="89" t="s">
        <v>249</v>
      </c>
      <c r="I201" s="89" t="s">
        <v>916</v>
      </c>
      <c r="J201" s="89" t="s">
        <v>935</v>
      </c>
      <c r="K201" s="90">
        <v>4.54</v>
      </c>
      <c r="L201" s="89" t="s">
        <v>100</v>
      </c>
      <c r="M201" s="91">
        <v>3.2899999999999999E-2</v>
      </c>
      <c r="N201" s="91">
        <v>4.6899999999999997E-2</v>
      </c>
      <c r="O201" s="90">
        <v>1991000</v>
      </c>
      <c r="P201" s="90">
        <v>95.75</v>
      </c>
      <c r="Q201" s="90">
        <v>0</v>
      </c>
      <c r="R201" s="90">
        <v>1906.3824999999999</v>
      </c>
      <c r="S201" s="91">
        <v>1.6400000000000001E-2</v>
      </c>
      <c r="T201" s="91">
        <f t="shared" si="2"/>
        <v>6.7124654056908669E-4</v>
      </c>
      <c r="U201" s="91">
        <f>R201/'סכום נכסי הקרן'!$C$42</f>
        <v>9.2398275832758237E-5</v>
      </c>
    </row>
    <row r="202" spans="2:21" s="84" customFormat="1">
      <c r="B202" s="89" t="s">
        <v>936</v>
      </c>
      <c r="C202" s="89">
        <v>47301640</v>
      </c>
      <c r="D202" s="89" t="s">
        <v>98</v>
      </c>
      <c r="E202" s="89" t="s">
        <v>121</v>
      </c>
      <c r="F202" s="89" t="s">
        <v>937</v>
      </c>
      <c r="G202" s="89" t="s">
        <v>736</v>
      </c>
      <c r="H202" s="89" t="s">
        <v>249</v>
      </c>
      <c r="I202" s="89" t="s">
        <v>916</v>
      </c>
      <c r="J202" s="89" t="s">
        <v>938</v>
      </c>
      <c r="K202" s="90">
        <v>1.62</v>
      </c>
      <c r="L202" s="89" t="s">
        <v>100</v>
      </c>
      <c r="M202" s="91">
        <v>0.05</v>
      </c>
      <c r="N202" s="91">
        <v>1.9400000000000001E-2</v>
      </c>
      <c r="O202" s="90">
        <v>1800000</v>
      </c>
      <c r="P202" s="90">
        <f>R202*1000/O202*100</f>
        <v>113.3098907103825</v>
      </c>
      <c r="Q202" s="90">
        <v>0</v>
      </c>
      <c r="R202" s="90">
        <f>2070-30.4219672131148</f>
        <v>2039.5780327868852</v>
      </c>
      <c r="S202" s="91">
        <v>0.01</v>
      </c>
      <c r="T202" s="91">
        <f t="shared" si="2"/>
        <v>7.1814533480500371E-4</v>
      </c>
      <c r="U202" s="91">
        <f>R202/'סכום נכסי הקרן'!$C$42</f>
        <v>9.8853977969204531E-5</v>
      </c>
    </row>
    <row r="203" spans="2:21" s="84" customFormat="1">
      <c r="B203" s="89" t="s">
        <v>939</v>
      </c>
      <c r="C203" s="89" t="s">
        <v>940</v>
      </c>
      <c r="D203" s="89" t="s">
        <v>98</v>
      </c>
      <c r="E203" s="89" t="s">
        <v>121</v>
      </c>
      <c r="F203" s="89" t="s">
        <v>941</v>
      </c>
      <c r="G203" s="89" t="s">
        <v>464</v>
      </c>
      <c r="H203" s="89" t="s">
        <v>249</v>
      </c>
      <c r="I203" s="89" t="s">
        <v>916</v>
      </c>
      <c r="J203" s="89" t="s">
        <v>475</v>
      </c>
      <c r="K203" s="90">
        <v>0.25</v>
      </c>
      <c r="L203" s="89" t="s">
        <v>100</v>
      </c>
      <c r="M203" s="91">
        <v>2.1000000000000001E-2</v>
      </c>
      <c r="N203" s="91">
        <v>3.85E-2</v>
      </c>
      <c r="O203" s="90">
        <v>3424811.71</v>
      </c>
      <c r="P203" s="90">
        <v>109.42</v>
      </c>
      <c r="Q203" s="90">
        <v>0</v>
      </c>
      <c r="R203" s="90">
        <v>3747.4289730820001</v>
      </c>
      <c r="S203" s="91">
        <v>1.6799999999999999E-2</v>
      </c>
      <c r="T203" s="91">
        <f t="shared" si="2"/>
        <v>1.3194879486197852E-3</v>
      </c>
      <c r="U203" s="91">
        <f>R203/'סכום נכסי הקרן'!$C$42</f>
        <v>1.8162985440671041E-4</v>
      </c>
    </row>
    <row r="204" spans="2:21" s="84" customFormat="1">
      <c r="B204" s="89" t="s">
        <v>942</v>
      </c>
      <c r="C204" s="89" t="s">
        <v>943</v>
      </c>
      <c r="D204" s="89" t="s">
        <v>98</v>
      </c>
      <c r="E204" s="89" t="s">
        <v>121</v>
      </c>
      <c r="F204" s="89" t="s">
        <v>941</v>
      </c>
      <c r="G204" s="89" t="s">
        <v>464</v>
      </c>
      <c r="H204" s="89" t="s">
        <v>249</v>
      </c>
      <c r="I204" s="89" t="s">
        <v>916</v>
      </c>
      <c r="J204" s="89" t="s">
        <v>944</v>
      </c>
      <c r="K204" s="90">
        <v>4.2</v>
      </c>
      <c r="L204" s="89" t="s">
        <v>100</v>
      </c>
      <c r="M204" s="91">
        <v>2.75E-2</v>
      </c>
      <c r="N204" s="91">
        <v>2.6800000000000001E-2</v>
      </c>
      <c r="O204" s="90">
        <v>5268799.24</v>
      </c>
      <c r="P204" s="90">
        <v>107.54</v>
      </c>
      <c r="Q204" s="90">
        <v>316.88166999999999</v>
      </c>
      <c r="R204" s="90">
        <v>5982.9483726959998</v>
      </c>
      <c r="S204" s="91">
        <v>1.03E-2</v>
      </c>
      <c r="T204" s="91">
        <f t="shared" ref="T204:T267" si="3">R204/$R$11</f>
        <v>2.1066251906821619E-3</v>
      </c>
      <c r="U204" s="91">
        <f>R204/'סכום נכסי הקרן'!$C$42</f>
        <v>2.8998069067121473E-4</v>
      </c>
    </row>
    <row r="205" spans="2:21" s="84" customFormat="1">
      <c r="B205" s="89" t="s">
        <v>945</v>
      </c>
      <c r="C205" s="89">
        <v>11776580</v>
      </c>
      <c r="D205" s="89" t="s">
        <v>98</v>
      </c>
      <c r="E205" s="89" t="s">
        <v>121</v>
      </c>
      <c r="F205" s="89" t="s">
        <v>941</v>
      </c>
      <c r="G205" s="89" t="s">
        <v>464</v>
      </c>
      <c r="H205" s="89" t="s">
        <v>249</v>
      </c>
      <c r="I205" s="89" t="s">
        <v>916</v>
      </c>
      <c r="J205" s="89" t="s">
        <v>946</v>
      </c>
      <c r="K205" s="90">
        <v>5.91</v>
      </c>
      <c r="L205" s="89" t="s">
        <v>100</v>
      </c>
      <c r="M205" s="91">
        <v>8.5000000000000006E-3</v>
      </c>
      <c r="N205" s="91">
        <v>3.0099999999999998E-2</v>
      </c>
      <c r="O205" s="90">
        <v>1000000</v>
      </c>
      <c r="P205" s="90">
        <f>R205*1000/O205*100</f>
        <v>94.596322950819697</v>
      </c>
      <c r="Q205" s="90">
        <v>81.037189999999995</v>
      </c>
      <c r="R205" s="90">
        <f>945963.229508197/1000</f>
        <v>945.96322950819706</v>
      </c>
      <c r="S205" s="91">
        <v>1.7299999999999999E-2</v>
      </c>
      <c r="T205" s="91">
        <f t="shared" si="3"/>
        <v>3.3307824915143641E-4</v>
      </c>
      <c r="U205" s="91">
        <f>R205/'סכום נכסי הקרן'!$C$42</f>
        <v>4.5848811247346838E-5</v>
      </c>
    </row>
    <row r="206" spans="2:21" s="84" customFormat="1">
      <c r="B206" s="89" t="s">
        <v>945</v>
      </c>
      <c r="C206" s="89">
        <v>1177658</v>
      </c>
      <c r="D206" s="89" t="s">
        <v>98</v>
      </c>
      <c r="E206" s="89" t="s">
        <v>121</v>
      </c>
      <c r="F206" s="89" t="s">
        <v>941</v>
      </c>
      <c r="G206" s="89" t="s">
        <v>464</v>
      </c>
      <c r="H206" s="89" t="s">
        <v>249</v>
      </c>
      <c r="I206" s="89" t="s">
        <v>916</v>
      </c>
      <c r="J206" s="89" t="s">
        <v>946</v>
      </c>
      <c r="K206" s="90">
        <v>0</v>
      </c>
      <c r="L206" s="89" t="s">
        <v>100</v>
      </c>
      <c r="M206" s="91">
        <v>0</v>
      </c>
      <c r="N206" s="91">
        <v>0</v>
      </c>
      <c r="O206" s="90">
        <v>7967247</v>
      </c>
      <c r="P206" s="90">
        <f>R206*1000/O206*100</f>
        <v>94.653700000000001</v>
      </c>
      <c r="Q206" s="90">
        <v>0</v>
      </c>
      <c r="R206" s="90">
        <f>7541294.073639/1000</f>
        <v>7541.2940736390001</v>
      </c>
      <c r="S206" s="91">
        <v>0</v>
      </c>
      <c r="T206" s="91">
        <f t="shared" si="3"/>
        <v>2.6553262833373336E-3</v>
      </c>
      <c r="U206" s="91">
        <f>R206/'סכום נכסי הקרן'!$C$42</f>
        <v>3.6551036843447806E-4</v>
      </c>
    </row>
    <row r="207" spans="2:21" s="84" customFormat="1">
      <c r="B207" s="89" t="s">
        <v>947</v>
      </c>
      <c r="C207" s="89" t="s">
        <v>948</v>
      </c>
      <c r="D207" s="89" t="s">
        <v>98</v>
      </c>
      <c r="E207" s="89" t="s">
        <v>121</v>
      </c>
      <c r="F207" s="89" t="s">
        <v>949</v>
      </c>
      <c r="G207" s="89" t="s">
        <v>486</v>
      </c>
      <c r="H207" s="89" t="s">
        <v>249</v>
      </c>
      <c r="I207" s="89" t="s">
        <v>916</v>
      </c>
      <c r="J207" s="89" t="s">
        <v>950</v>
      </c>
      <c r="K207" s="90">
        <v>2.96</v>
      </c>
      <c r="L207" s="89" t="s">
        <v>100</v>
      </c>
      <c r="M207" s="91">
        <v>1.6400000000000001E-2</v>
      </c>
      <c r="N207" s="91">
        <v>2.9100000000000001E-2</v>
      </c>
      <c r="O207" s="90">
        <v>4151498.23</v>
      </c>
      <c r="P207" s="90">
        <v>104.47</v>
      </c>
      <c r="Q207" s="90">
        <v>0</v>
      </c>
      <c r="R207" s="90">
        <v>4337.0702008810003</v>
      </c>
      <c r="S207" s="91">
        <v>1.5800000000000002E-2</v>
      </c>
      <c r="T207" s="91">
        <f t="shared" si="3"/>
        <v>1.5271034897491166E-3</v>
      </c>
      <c r="U207" s="91">
        <f>R207/'סכום נכסי הקרן'!$C$42</f>
        <v>2.1020850156096109E-4</v>
      </c>
    </row>
    <row r="208" spans="2:21" s="84" customFormat="1">
      <c r="B208" s="89" t="s">
        <v>951</v>
      </c>
      <c r="C208" s="89">
        <v>11793400</v>
      </c>
      <c r="D208" s="89" t="s">
        <v>98</v>
      </c>
      <c r="E208" s="89" t="s">
        <v>121</v>
      </c>
      <c r="F208" s="89" t="s">
        <v>952</v>
      </c>
      <c r="G208" s="89" t="s">
        <v>920</v>
      </c>
      <c r="H208" s="89" t="s">
        <v>249</v>
      </c>
      <c r="I208" s="89" t="s">
        <v>916</v>
      </c>
      <c r="J208" s="89" t="s">
        <v>953</v>
      </c>
      <c r="K208" s="90">
        <v>3.4</v>
      </c>
      <c r="L208" s="89" t="s">
        <v>100</v>
      </c>
      <c r="M208" s="91">
        <v>1.4800000000000001E-2</v>
      </c>
      <c r="N208" s="91">
        <v>3.9100000000000003E-2</v>
      </c>
      <c r="O208" s="90">
        <v>1800000</v>
      </c>
      <c r="P208" s="90">
        <f>R208*1000/O208*100</f>
        <v>97.162724159690555</v>
      </c>
      <c r="Q208" s="90">
        <v>32.294220000000003</v>
      </c>
      <c r="R208" s="90">
        <f>1748929.03487443/1000</f>
        <v>1748.9290348744298</v>
      </c>
      <c r="S208" s="91">
        <v>5.7999999999999996E-3</v>
      </c>
      <c r="T208" s="91">
        <f t="shared" si="3"/>
        <v>6.1580641049752214E-4</v>
      </c>
      <c r="U208" s="91">
        <f>R208/'סכום נכסי הקרן'!$C$42</f>
        <v>8.4766843682339317E-5</v>
      </c>
    </row>
    <row r="209" spans="2:21" s="84" customFormat="1">
      <c r="B209" s="89" t="s">
        <v>951</v>
      </c>
      <c r="C209" s="89">
        <v>1179340</v>
      </c>
      <c r="D209" s="89" t="s">
        <v>98</v>
      </c>
      <c r="E209" s="89" t="s">
        <v>121</v>
      </c>
      <c r="F209" s="89" t="s">
        <v>952</v>
      </c>
      <c r="G209" s="89" t="s">
        <v>920</v>
      </c>
      <c r="H209" s="89" t="s">
        <v>249</v>
      </c>
      <c r="I209" s="89" t="s">
        <v>916</v>
      </c>
      <c r="J209" s="89" t="s">
        <v>953</v>
      </c>
      <c r="K209" s="90">
        <v>0</v>
      </c>
      <c r="L209" s="89" t="s">
        <v>100</v>
      </c>
      <c r="M209" s="91">
        <v>0</v>
      </c>
      <c r="N209" s="91">
        <v>0</v>
      </c>
      <c r="O209" s="90">
        <v>2325011</v>
      </c>
      <c r="P209" s="90">
        <f>R209*1000/O209*100</f>
        <v>98.34288809411656</v>
      </c>
      <c r="Q209" s="90">
        <v>0</v>
      </c>
      <c r="R209" s="90">
        <f>2286482.9659059/1000</f>
        <v>2286.4829659059001</v>
      </c>
      <c r="S209" s="91">
        <v>0</v>
      </c>
      <c r="T209" s="91">
        <f t="shared" si="3"/>
        <v>8.0508176136451128E-4</v>
      </c>
      <c r="U209" s="91">
        <f>R209/'סכום נכסי הקרן'!$C$42</f>
        <v>1.1082093114612441E-4</v>
      </c>
    </row>
    <row r="210" spans="2:21" s="84" customFormat="1">
      <c r="B210" s="89" t="s">
        <v>954</v>
      </c>
      <c r="C210" s="89" t="s">
        <v>955</v>
      </c>
      <c r="D210" s="89" t="s">
        <v>98</v>
      </c>
      <c r="E210" s="89" t="s">
        <v>121</v>
      </c>
      <c r="F210" s="89" t="s">
        <v>956</v>
      </c>
      <c r="G210" s="89" t="s">
        <v>736</v>
      </c>
      <c r="H210" s="89" t="s">
        <v>249</v>
      </c>
      <c r="I210" s="89" t="s">
        <v>916</v>
      </c>
      <c r="J210" s="89" t="s">
        <v>957</v>
      </c>
      <c r="K210" s="90">
        <v>1.74</v>
      </c>
      <c r="L210" s="89" t="s">
        <v>100</v>
      </c>
      <c r="M210" s="91">
        <v>1.7999999999999999E-2</v>
      </c>
      <c r="N210" s="91">
        <v>3.2300000000000002E-2</v>
      </c>
      <c r="O210" s="90">
        <v>162690.82</v>
      </c>
      <c r="P210" s="90">
        <v>105.35</v>
      </c>
      <c r="Q210" s="90">
        <v>0</v>
      </c>
      <c r="R210" s="90">
        <v>171.39477887000001</v>
      </c>
      <c r="S210" s="91">
        <v>2.2000000000000001E-3</v>
      </c>
      <c r="T210" s="91">
        <f t="shared" si="3"/>
        <v>6.0348934376019034E-5</v>
      </c>
      <c r="U210" s="91">
        <f>R210/'סכום נכסי הקרן'!$C$42</f>
        <v>8.3071377618735304E-6</v>
      </c>
    </row>
    <row r="211" spans="2:21" s="84" customFormat="1">
      <c r="B211" s="89" t="s">
        <v>958</v>
      </c>
      <c r="C211" s="89" t="s">
        <v>959</v>
      </c>
      <c r="D211" s="89" t="s">
        <v>98</v>
      </c>
      <c r="E211" s="89" t="s">
        <v>121</v>
      </c>
      <c r="F211" s="89" t="s">
        <v>960</v>
      </c>
      <c r="G211" s="89" t="s">
        <v>920</v>
      </c>
      <c r="H211" s="89" t="s">
        <v>249</v>
      </c>
      <c r="I211" s="89" t="s">
        <v>916</v>
      </c>
      <c r="J211" s="89" t="s">
        <v>427</v>
      </c>
      <c r="K211" s="90">
        <v>3.41</v>
      </c>
      <c r="L211" s="89" t="s">
        <v>100</v>
      </c>
      <c r="M211" s="91">
        <v>2.3E-2</v>
      </c>
      <c r="N211" s="91">
        <v>7.0199999999999999E-2</v>
      </c>
      <c r="O211" s="90">
        <v>5304557</v>
      </c>
      <c r="P211" s="90">
        <v>89.84</v>
      </c>
      <c r="Q211" s="90">
        <v>64.577910000000003</v>
      </c>
      <c r="R211" s="90">
        <v>4830.1919188000002</v>
      </c>
      <c r="S211" s="91">
        <v>2.1899999999999999E-2</v>
      </c>
      <c r="T211" s="91">
        <f t="shared" si="3"/>
        <v>1.7007340425015751E-3</v>
      </c>
      <c r="U211" s="91">
        <f>R211/'סכום נכסי הקרן'!$C$42</f>
        <v>2.3410905483996114E-4</v>
      </c>
    </row>
    <row r="212" spans="2:21" s="84" customFormat="1">
      <c r="B212" s="89" t="s">
        <v>961</v>
      </c>
      <c r="C212" s="89" t="s">
        <v>962</v>
      </c>
      <c r="D212" s="89" t="s">
        <v>98</v>
      </c>
      <c r="E212" s="89" t="s">
        <v>121</v>
      </c>
      <c r="F212" s="89" t="s">
        <v>963</v>
      </c>
      <c r="G212" s="89" t="s">
        <v>920</v>
      </c>
      <c r="H212" s="89" t="s">
        <v>249</v>
      </c>
      <c r="I212" s="89" t="s">
        <v>916</v>
      </c>
      <c r="J212" s="89" t="s">
        <v>964</v>
      </c>
      <c r="K212" s="90">
        <v>3.57</v>
      </c>
      <c r="L212" s="89" t="s">
        <v>100</v>
      </c>
      <c r="M212" s="91">
        <v>2.9499999999999998E-2</v>
      </c>
      <c r="N212" s="91">
        <v>4.6600000000000003E-2</v>
      </c>
      <c r="O212" s="90">
        <v>1117951</v>
      </c>
      <c r="P212" s="90">
        <v>97.57</v>
      </c>
      <c r="Q212" s="90">
        <v>22.736820000000002</v>
      </c>
      <c r="R212" s="90">
        <v>1113.5216107000001</v>
      </c>
      <c r="S212" s="91">
        <v>6.1000000000000004E-3</v>
      </c>
      <c r="T212" s="91">
        <f t="shared" si="3"/>
        <v>3.9207636926550277E-4</v>
      </c>
      <c r="U212" s="91">
        <f>R212/'סכום נכסי הקרן'!$C$42</f>
        <v>5.3970007032269684E-5</v>
      </c>
    </row>
    <row r="213" spans="2:21" s="84" customFormat="1">
      <c r="B213" s="89" t="s">
        <v>965</v>
      </c>
      <c r="C213" s="89" t="s">
        <v>966</v>
      </c>
      <c r="D213" s="89" t="s">
        <v>98</v>
      </c>
      <c r="E213" s="89" t="s">
        <v>121</v>
      </c>
      <c r="F213" s="89" t="s">
        <v>967</v>
      </c>
      <c r="G213" s="89" t="s">
        <v>920</v>
      </c>
      <c r="H213" s="89" t="s">
        <v>249</v>
      </c>
      <c r="I213" s="89" t="s">
        <v>916</v>
      </c>
      <c r="J213" s="89" t="s">
        <v>912</v>
      </c>
      <c r="K213" s="90">
        <v>3.39</v>
      </c>
      <c r="L213" s="89" t="s">
        <v>100</v>
      </c>
      <c r="M213" s="91">
        <v>0.04</v>
      </c>
      <c r="N213" s="91">
        <v>0.15770000000000001</v>
      </c>
      <c r="O213" s="90">
        <v>1180001</v>
      </c>
      <c r="P213" s="90">
        <v>72.19</v>
      </c>
      <c r="Q213" s="90">
        <v>42.352119999999999</v>
      </c>
      <c r="R213" s="90">
        <v>894.19484190000003</v>
      </c>
      <c r="S213" s="91">
        <v>2.1600000000000001E-2</v>
      </c>
      <c r="T213" s="91">
        <f t="shared" si="3"/>
        <v>3.1485034835354207E-4</v>
      </c>
      <c r="U213" s="91">
        <f>R213/'סכום נכסי הקרן'!$C$42</f>
        <v>4.333970840065194E-5</v>
      </c>
    </row>
    <row r="214" spans="2:21" s="84" customFormat="1">
      <c r="B214" s="89" t="s">
        <v>968</v>
      </c>
      <c r="C214" s="89" t="s">
        <v>969</v>
      </c>
      <c r="D214" s="89" t="s">
        <v>98</v>
      </c>
      <c r="E214" s="89" t="s">
        <v>121</v>
      </c>
      <c r="F214" s="89" t="s">
        <v>970</v>
      </c>
      <c r="G214" s="89" t="s">
        <v>746</v>
      </c>
      <c r="H214" s="89" t="s">
        <v>249</v>
      </c>
      <c r="I214" s="89" t="s">
        <v>916</v>
      </c>
      <c r="J214" s="89" t="s">
        <v>971</v>
      </c>
      <c r="K214" s="90">
        <v>3.7</v>
      </c>
      <c r="L214" s="89" t="s">
        <v>100</v>
      </c>
      <c r="M214" s="91">
        <v>3.6999999999999998E-2</v>
      </c>
      <c r="N214" s="91">
        <v>4.7100000000000003E-2</v>
      </c>
      <c r="O214" s="90">
        <v>1672000</v>
      </c>
      <c r="P214" s="90">
        <v>104.12</v>
      </c>
      <c r="Q214" s="90">
        <v>33.347670000000001</v>
      </c>
      <c r="R214" s="90">
        <v>1774.23407</v>
      </c>
      <c r="S214" s="91">
        <v>1.6999999999999999E-3</v>
      </c>
      <c r="T214" s="91">
        <f t="shared" si="3"/>
        <v>6.2471643631186857E-4</v>
      </c>
      <c r="U214" s="91">
        <f>R214/'סכום נכסי הקרן'!$C$42</f>
        <v>8.5993324525239446E-5</v>
      </c>
    </row>
    <row r="215" spans="2:21" s="84" customFormat="1">
      <c r="B215" s="89" t="s">
        <v>972</v>
      </c>
      <c r="C215" s="89" t="s">
        <v>973</v>
      </c>
      <c r="D215" s="89" t="s">
        <v>98</v>
      </c>
      <c r="E215" s="89" t="s">
        <v>121</v>
      </c>
      <c r="F215" s="89" t="s">
        <v>974</v>
      </c>
      <c r="G215" s="89" t="s">
        <v>464</v>
      </c>
      <c r="H215" s="89" t="s">
        <v>249</v>
      </c>
      <c r="I215" s="89" t="s">
        <v>916</v>
      </c>
      <c r="J215" s="89" t="s">
        <v>975</v>
      </c>
      <c r="K215" s="90">
        <v>6.75</v>
      </c>
      <c r="L215" s="89" t="s">
        <v>100</v>
      </c>
      <c r="M215" s="91">
        <v>6.4000000000000003E-3</v>
      </c>
      <c r="N215" s="91">
        <v>3.2000000000000001E-2</v>
      </c>
      <c r="O215" s="90">
        <v>3153150</v>
      </c>
      <c r="P215" s="90">
        <v>90.04</v>
      </c>
      <c r="Q215" s="90">
        <v>44.875349999999997</v>
      </c>
      <c r="R215" s="90">
        <v>2883.9716100000001</v>
      </c>
      <c r="S215" s="91">
        <v>2.1000000000000001E-2</v>
      </c>
      <c r="T215" s="91">
        <f t="shared" si="3"/>
        <v>1.0154604158986768E-3</v>
      </c>
      <c r="U215" s="91">
        <f>R215/'סכום נכסי הקרן'!$C$42</f>
        <v>1.3977992575709433E-4</v>
      </c>
    </row>
    <row r="216" spans="2:21" s="84" customFormat="1">
      <c r="B216" s="89" t="s">
        <v>976</v>
      </c>
      <c r="C216" s="89" t="s">
        <v>977</v>
      </c>
      <c r="D216" s="89" t="s">
        <v>98</v>
      </c>
      <c r="E216" s="89" t="s">
        <v>121</v>
      </c>
      <c r="F216" s="89" t="s">
        <v>978</v>
      </c>
      <c r="G216" s="89" t="s">
        <v>464</v>
      </c>
      <c r="H216" s="89" t="s">
        <v>249</v>
      </c>
      <c r="I216" s="89" t="s">
        <v>916</v>
      </c>
      <c r="J216" s="89" t="s">
        <v>935</v>
      </c>
      <c r="K216" s="90">
        <v>3.72</v>
      </c>
      <c r="L216" s="89" t="s">
        <v>100</v>
      </c>
      <c r="M216" s="91">
        <v>3.4299999999999997E-2</v>
      </c>
      <c r="N216" s="91">
        <v>3.7999999999999999E-2</v>
      </c>
      <c r="O216" s="90">
        <v>3937918</v>
      </c>
      <c r="P216" s="90">
        <v>100.48</v>
      </c>
      <c r="Q216" s="90">
        <v>0</v>
      </c>
      <c r="R216" s="90">
        <v>3956.8200063999998</v>
      </c>
      <c r="S216" s="91">
        <v>6.1999999999999998E-3</v>
      </c>
      <c r="T216" s="91">
        <f t="shared" si="3"/>
        <v>1.3932155487949302E-3</v>
      </c>
      <c r="U216" s="91">
        <f>R216/'סכום נכסי הקרן'!$C$42</f>
        <v>1.917785892243154E-4</v>
      </c>
    </row>
    <row r="217" spans="2:21" s="84" customFormat="1">
      <c r="B217" s="92" t="s">
        <v>283</v>
      </c>
      <c r="K217" s="93">
        <v>2.81</v>
      </c>
      <c r="N217" s="94">
        <v>1.7000000000000001E-2</v>
      </c>
      <c r="O217" s="93">
        <f>SUM(O218:O527)</f>
        <v>820110313.21999979</v>
      </c>
      <c r="Q217" s="93">
        <v>16694.223419999998</v>
      </c>
      <c r="R217" s="93">
        <v>823469.6777499126</v>
      </c>
      <c r="T217" s="94">
        <f t="shared" si="3"/>
        <v>0.28994767443216113</v>
      </c>
      <c r="U217" s="94">
        <f>R217/'סכום נכסי הקרן'!$C$42</f>
        <v>3.9911811205069793E-2</v>
      </c>
    </row>
    <row r="218" spans="2:21" s="84" customFormat="1">
      <c r="B218" s="89" t="s">
        <v>979</v>
      </c>
      <c r="C218" s="89" t="s">
        <v>980</v>
      </c>
      <c r="D218" s="89" t="s">
        <v>98</v>
      </c>
      <c r="E218" s="89" t="s">
        <v>121</v>
      </c>
      <c r="F218" s="89" t="s">
        <v>408</v>
      </c>
      <c r="G218" s="89" t="s">
        <v>399</v>
      </c>
      <c r="H218" s="89" t="s">
        <v>208</v>
      </c>
      <c r="I218" s="89" t="s">
        <v>209</v>
      </c>
      <c r="J218" s="89" t="s">
        <v>981</v>
      </c>
      <c r="K218" s="90">
        <v>0.43</v>
      </c>
      <c r="L218" s="89" t="s">
        <v>100</v>
      </c>
      <c r="M218" s="91">
        <v>3.5900000000000001E-2</v>
      </c>
      <c r="N218" s="91">
        <v>-0.99509999999999998</v>
      </c>
      <c r="O218" s="90">
        <v>298000</v>
      </c>
      <c r="P218" s="90">
        <v>1012.82</v>
      </c>
      <c r="Q218" s="90">
        <v>0</v>
      </c>
      <c r="R218" s="90">
        <v>3018.2035999999998</v>
      </c>
      <c r="S218" s="91">
        <v>4.0000000000000002E-4</v>
      </c>
      <c r="T218" s="91">
        <f t="shared" si="3"/>
        <v>1.0627241517550457E-3</v>
      </c>
      <c r="U218" s="91">
        <f>R218/'סכום נכסי הקרן'!$C$42</f>
        <v>1.4628586275431291E-4</v>
      </c>
    </row>
    <row r="219" spans="2:21" s="84" customFormat="1">
      <c r="B219" s="89" t="s">
        <v>982</v>
      </c>
      <c r="C219" s="89" t="s">
        <v>983</v>
      </c>
      <c r="D219" s="89" t="s">
        <v>98</v>
      </c>
      <c r="E219" s="89" t="s">
        <v>121</v>
      </c>
      <c r="F219" s="89" t="s">
        <v>408</v>
      </c>
      <c r="G219" s="89" t="s">
        <v>399</v>
      </c>
      <c r="H219" s="89" t="s">
        <v>208</v>
      </c>
      <c r="I219" s="89" t="s">
        <v>209</v>
      </c>
      <c r="J219" s="89" t="s">
        <v>262</v>
      </c>
      <c r="K219" s="90">
        <v>1.42</v>
      </c>
      <c r="L219" s="89" t="s">
        <v>100</v>
      </c>
      <c r="M219" s="91">
        <v>1.8700000000000001E-2</v>
      </c>
      <c r="N219" s="91">
        <v>3.78E-2</v>
      </c>
      <c r="O219" s="90">
        <v>14288967.15</v>
      </c>
      <c r="P219" s="90">
        <v>97.53</v>
      </c>
      <c r="Q219" s="90">
        <v>0</v>
      </c>
      <c r="R219" s="90">
        <v>13936.029661394999</v>
      </c>
      <c r="S219" s="91">
        <v>2.58E-2</v>
      </c>
      <c r="T219" s="91">
        <f t="shared" si="3"/>
        <v>4.9069437531448039E-3</v>
      </c>
      <c r="U219" s="91">
        <f>R219/'סכום נכסי הקרן'!$C$42</f>
        <v>6.7544950326971405E-4</v>
      </c>
    </row>
    <row r="220" spans="2:21" s="84" customFormat="1">
      <c r="B220" s="89" t="s">
        <v>984</v>
      </c>
      <c r="C220" s="89" t="s">
        <v>985</v>
      </c>
      <c r="D220" s="89" t="s">
        <v>98</v>
      </c>
      <c r="E220" s="89" t="s">
        <v>121</v>
      </c>
      <c r="F220" s="89" t="s">
        <v>408</v>
      </c>
      <c r="G220" s="89" t="s">
        <v>399</v>
      </c>
      <c r="H220" s="89" t="s">
        <v>208</v>
      </c>
      <c r="I220" s="89" t="s">
        <v>209</v>
      </c>
      <c r="J220" s="89" t="s">
        <v>262</v>
      </c>
      <c r="K220" s="90">
        <v>4.09</v>
      </c>
      <c r="L220" s="89" t="s">
        <v>100</v>
      </c>
      <c r="M220" s="91">
        <v>2.6800000000000001E-2</v>
      </c>
      <c r="N220" s="91">
        <v>4.2000000000000003E-2</v>
      </c>
      <c r="O220" s="90">
        <v>29428563.59</v>
      </c>
      <c r="P220" s="90">
        <v>94.29</v>
      </c>
      <c r="Q220" s="90">
        <v>0</v>
      </c>
      <c r="R220" s="90">
        <v>27748.192609010999</v>
      </c>
      <c r="S220" s="91">
        <v>1.1299999999999999E-2</v>
      </c>
      <c r="T220" s="91">
        <f t="shared" si="3"/>
        <v>9.7702734345512156E-3</v>
      </c>
      <c r="U220" s="91">
        <f>R220/'סכום נכסי הקרן'!$C$42</f>
        <v>1.3448954522756592E-3</v>
      </c>
    </row>
    <row r="221" spans="2:21" s="84" customFormat="1">
      <c r="B221" s="89" t="s">
        <v>986</v>
      </c>
      <c r="C221" s="89" t="s">
        <v>987</v>
      </c>
      <c r="D221" s="89" t="s">
        <v>98</v>
      </c>
      <c r="E221" s="89" t="s">
        <v>121</v>
      </c>
      <c r="F221" s="89" t="s">
        <v>988</v>
      </c>
      <c r="G221" s="89" t="s">
        <v>394</v>
      </c>
      <c r="H221" s="89" t="s">
        <v>414</v>
      </c>
      <c r="I221" s="89" t="s">
        <v>148</v>
      </c>
      <c r="J221" s="89" t="s">
        <v>767</v>
      </c>
      <c r="K221" s="90">
        <v>4.07</v>
      </c>
      <c r="L221" s="89" t="s">
        <v>100</v>
      </c>
      <c r="M221" s="91">
        <v>1.2E-2</v>
      </c>
      <c r="N221" s="91">
        <v>4.3299999999999998E-2</v>
      </c>
      <c r="O221" s="90">
        <v>1845124</v>
      </c>
      <c r="P221" s="90">
        <v>91.49</v>
      </c>
      <c r="Q221" s="90">
        <v>0</v>
      </c>
      <c r="R221" s="90">
        <v>1688.1039476000001</v>
      </c>
      <c r="S221" s="91">
        <v>1.6799999999999999E-2</v>
      </c>
      <c r="T221" s="91">
        <f t="shared" si="3"/>
        <v>5.9438960174441327E-4</v>
      </c>
      <c r="U221" s="91">
        <f>R221/'סכום נכסי הקרן'!$C$42</f>
        <v>8.1818782004510051E-5</v>
      </c>
    </row>
    <row r="222" spans="2:21" s="84" customFormat="1">
      <c r="B222" s="89" t="s">
        <v>989</v>
      </c>
      <c r="C222" s="89" t="s">
        <v>990</v>
      </c>
      <c r="D222" s="89" t="s">
        <v>98</v>
      </c>
      <c r="E222" s="89" t="s">
        <v>121</v>
      </c>
      <c r="F222" s="89" t="s">
        <v>411</v>
      </c>
      <c r="G222" s="89" t="s">
        <v>399</v>
      </c>
      <c r="H222" s="89" t="s">
        <v>208</v>
      </c>
      <c r="I222" s="89" t="s">
        <v>209</v>
      </c>
      <c r="J222" s="89" t="s">
        <v>262</v>
      </c>
      <c r="K222" s="90">
        <v>1.23</v>
      </c>
      <c r="L222" s="89" t="s">
        <v>100</v>
      </c>
      <c r="M222" s="91">
        <v>3.0099999999999998E-2</v>
      </c>
      <c r="N222" s="91">
        <v>3.95E-2</v>
      </c>
      <c r="O222" s="90">
        <v>18140996</v>
      </c>
      <c r="P222" s="90">
        <v>99.66</v>
      </c>
      <c r="Q222" s="90">
        <v>0</v>
      </c>
      <c r="R222" s="90">
        <v>18079.3166136</v>
      </c>
      <c r="S222" s="91">
        <v>1.5800000000000002E-2</v>
      </c>
      <c r="T222" s="91">
        <f t="shared" si="3"/>
        <v>6.3658152195229523E-3</v>
      </c>
      <c r="U222" s="91">
        <f>R222/'סכום נכסי הקרן'!$C$42</f>
        <v>8.7626574589893765E-4</v>
      </c>
    </row>
    <row r="223" spans="2:21" s="84" customFormat="1">
      <c r="B223" s="89" t="s">
        <v>991</v>
      </c>
      <c r="C223" s="89" t="s">
        <v>992</v>
      </c>
      <c r="D223" s="89" t="s">
        <v>98</v>
      </c>
      <c r="E223" s="89" t="s">
        <v>121</v>
      </c>
      <c r="F223" s="89" t="s">
        <v>411</v>
      </c>
      <c r="G223" s="89" t="s">
        <v>399</v>
      </c>
      <c r="H223" s="89" t="s">
        <v>208</v>
      </c>
      <c r="I223" s="89" t="s">
        <v>209</v>
      </c>
      <c r="J223" s="89" t="s">
        <v>262</v>
      </c>
      <c r="K223" s="90">
        <v>1.1100000000000001</v>
      </c>
      <c r="L223" s="89" t="s">
        <v>100</v>
      </c>
      <c r="M223" s="91">
        <v>2.0199999999999999E-2</v>
      </c>
      <c r="N223" s="91">
        <v>4.07E-2</v>
      </c>
      <c r="O223" s="90">
        <v>11556701</v>
      </c>
      <c r="P223" s="90">
        <v>99.44</v>
      </c>
      <c r="Q223" s="90">
        <v>0</v>
      </c>
      <c r="R223" s="90">
        <v>11491.9834744</v>
      </c>
      <c r="S223" s="91">
        <v>6.7999999999999996E-3</v>
      </c>
      <c r="T223" s="91">
        <f t="shared" si="3"/>
        <v>4.0463832161007109E-3</v>
      </c>
      <c r="U223" s="91">
        <f>R223/'סכום נכסי הקרן'!$C$42</f>
        <v>5.5699182033674282E-4</v>
      </c>
    </row>
    <row r="224" spans="2:21" s="84" customFormat="1">
      <c r="B224" s="89" t="s">
        <v>993</v>
      </c>
      <c r="C224" s="89" t="s">
        <v>994</v>
      </c>
      <c r="D224" s="89" t="s">
        <v>98</v>
      </c>
      <c r="E224" s="89" t="s">
        <v>121</v>
      </c>
      <c r="F224" s="89" t="s">
        <v>411</v>
      </c>
      <c r="G224" s="89" t="s">
        <v>399</v>
      </c>
      <c r="H224" s="89" t="s">
        <v>208</v>
      </c>
      <c r="I224" s="89" t="s">
        <v>209</v>
      </c>
      <c r="J224" s="89" t="s">
        <v>262</v>
      </c>
      <c r="K224" s="90">
        <v>4.71</v>
      </c>
      <c r="L224" s="89" t="s">
        <v>100</v>
      </c>
      <c r="M224" s="91">
        <v>2.76E-2</v>
      </c>
      <c r="N224" s="91">
        <v>4.2200000000000001E-2</v>
      </c>
      <c r="O224" s="90">
        <v>7195325</v>
      </c>
      <c r="P224" s="90">
        <v>94</v>
      </c>
      <c r="Q224" s="90">
        <v>0</v>
      </c>
      <c r="R224" s="90">
        <v>6763.6054999999997</v>
      </c>
      <c r="S224" s="91">
        <v>5.4000000000000003E-3</v>
      </c>
      <c r="T224" s="91">
        <f t="shared" si="3"/>
        <v>2.3814983580939544E-3</v>
      </c>
      <c r="U224" s="91">
        <f>R224/'סכום נכסי הקרן'!$C$42</f>
        <v>3.2781746927123005E-4</v>
      </c>
    </row>
    <row r="225" spans="2:21" s="84" customFormat="1">
      <c r="B225" s="89" t="s">
        <v>995</v>
      </c>
      <c r="C225" s="89" t="s">
        <v>996</v>
      </c>
      <c r="D225" s="89" t="s">
        <v>98</v>
      </c>
      <c r="E225" s="89" t="s">
        <v>121</v>
      </c>
      <c r="F225" s="89" t="s">
        <v>411</v>
      </c>
      <c r="G225" s="89" t="s">
        <v>399</v>
      </c>
      <c r="H225" s="89" t="s">
        <v>208</v>
      </c>
      <c r="I225" s="89" t="s">
        <v>209</v>
      </c>
      <c r="J225" s="89" t="s">
        <v>997</v>
      </c>
      <c r="K225" s="90">
        <v>0.22</v>
      </c>
      <c r="L225" s="89" t="s">
        <v>100</v>
      </c>
      <c r="M225" s="91">
        <v>3.5000000000000003E-2</v>
      </c>
      <c r="N225" s="91">
        <v>-1</v>
      </c>
      <c r="O225" s="90">
        <v>400000</v>
      </c>
      <c r="P225" s="90">
        <v>1014.3</v>
      </c>
      <c r="Q225" s="90">
        <v>0</v>
      </c>
      <c r="R225" s="90">
        <v>4057.2</v>
      </c>
      <c r="S225" s="91">
        <v>5.9999999999999995E-4</v>
      </c>
      <c r="T225" s="91">
        <f t="shared" si="3"/>
        <v>1.4285598322460987E-3</v>
      </c>
      <c r="U225" s="91">
        <f>R225/'סכום נכסי הקרן'!$C$42</f>
        <v>1.9664379247536458E-4</v>
      </c>
    </row>
    <row r="226" spans="2:21" s="84" customFormat="1">
      <c r="B226" s="89" t="s">
        <v>998</v>
      </c>
      <c r="C226" s="89" t="s">
        <v>999</v>
      </c>
      <c r="D226" s="89" t="s">
        <v>98</v>
      </c>
      <c r="E226" s="89" t="s">
        <v>121</v>
      </c>
      <c r="F226" s="89" t="s">
        <v>411</v>
      </c>
      <c r="G226" s="89" t="s">
        <v>399</v>
      </c>
      <c r="H226" s="89" t="s">
        <v>208</v>
      </c>
      <c r="I226" s="89" t="s">
        <v>209</v>
      </c>
      <c r="J226" s="89" t="s">
        <v>1000</v>
      </c>
      <c r="K226" s="90">
        <v>0.69</v>
      </c>
      <c r="L226" s="89" t="s">
        <v>100</v>
      </c>
      <c r="M226" s="91">
        <v>3.5499999999999997E-2</v>
      </c>
      <c r="N226" s="91">
        <v>-0.92290000000000005</v>
      </c>
      <c r="O226" s="90">
        <v>1944200</v>
      </c>
      <c r="P226" s="90">
        <v>1009.26</v>
      </c>
      <c r="Q226" s="90">
        <v>0</v>
      </c>
      <c r="R226" s="90">
        <v>19622.032920000001</v>
      </c>
      <c r="S226" s="91">
        <v>1.5E-3</v>
      </c>
      <c r="T226" s="91">
        <f t="shared" si="3"/>
        <v>6.9090131264228118E-3</v>
      </c>
      <c r="U226" s="91">
        <f>R226/'סכום נכסי הקרן'!$C$42</f>
        <v>9.510379003907258E-4</v>
      </c>
    </row>
    <row r="227" spans="2:21" s="84" customFormat="1">
      <c r="B227" s="89" t="s">
        <v>1001</v>
      </c>
      <c r="C227" s="89" t="s">
        <v>1002</v>
      </c>
      <c r="D227" s="89" t="s">
        <v>98</v>
      </c>
      <c r="E227" s="89" t="s">
        <v>121</v>
      </c>
      <c r="F227" s="89" t="s">
        <v>422</v>
      </c>
      <c r="G227" s="89" t="s">
        <v>399</v>
      </c>
      <c r="H227" s="89" t="s">
        <v>208</v>
      </c>
      <c r="I227" s="89" t="s">
        <v>209</v>
      </c>
      <c r="J227" s="89" t="s">
        <v>262</v>
      </c>
      <c r="K227" s="90">
        <v>3.85</v>
      </c>
      <c r="L227" s="89" t="s">
        <v>100</v>
      </c>
      <c r="M227" s="91">
        <v>2.7400000000000001E-2</v>
      </c>
      <c r="N227" s="91">
        <v>4.2000000000000003E-2</v>
      </c>
      <c r="O227" s="90">
        <v>9098383</v>
      </c>
      <c r="P227" s="90">
        <v>96.5</v>
      </c>
      <c r="Q227" s="90">
        <v>0</v>
      </c>
      <c r="R227" s="90">
        <v>8779.9395949999998</v>
      </c>
      <c r="S227" s="91">
        <v>4.7000000000000002E-3</v>
      </c>
      <c r="T227" s="91">
        <f t="shared" si="3"/>
        <v>3.0914593894715765E-3</v>
      </c>
      <c r="U227" s="91">
        <f>R227/'סכום נכסי הקרן'!$C$42</f>
        <v>4.2554486337016088E-4</v>
      </c>
    </row>
    <row r="228" spans="2:21" s="84" customFormat="1">
      <c r="B228" s="89" t="s">
        <v>1003</v>
      </c>
      <c r="C228" s="89" t="s">
        <v>1004</v>
      </c>
      <c r="D228" s="89" t="s">
        <v>98</v>
      </c>
      <c r="E228" s="89" t="s">
        <v>121</v>
      </c>
      <c r="F228" s="89" t="s">
        <v>422</v>
      </c>
      <c r="G228" s="89" t="s">
        <v>399</v>
      </c>
      <c r="H228" s="89" t="s">
        <v>414</v>
      </c>
      <c r="I228" s="89" t="s">
        <v>148</v>
      </c>
      <c r="J228" s="89" t="s">
        <v>262</v>
      </c>
      <c r="K228" s="90">
        <v>1.67</v>
      </c>
      <c r="L228" s="89" t="s">
        <v>100</v>
      </c>
      <c r="M228" s="91">
        <v>1.09E-2</v>
      </c>
      <c r="N228" s="91">
        <v>4.0099999999999997E-2</v>
      </c>
      <c r="O228" s="90">
        <v>3548035</v>
      </c>
      <c r="P228" s="90">
        <v>95.68</v>
      </c>
      <c r="Q228" s="90">
        <v>0</v>
      </c>
      <c r="R228" s="90">
        <v>3394.759888</v>
      </c>
      <c r="S228" s="91">
        <v>4.5999999999999999E-3</v>
      </c>
      <c r="T228" s="91">
        <f t="shared" si="3"/>
        <v>1.1953114502901176E-3</v>
      </c>
      <c r="U228" s="91">
        <f>R228/'סכום נכסי הקרן'!$C$42</f>
        <v>1.6453673935708468E-4</v>
      </c>
    </row>
    <row r="229" spans="2:21" s="84" customFormat="1">
      <c r="B229" s="89" t="s">
        <v>1005</v>
      </c>
      <c r="C229" s="89" t="s">
        <v>1006</v>
      </c>
      <c r="D229" s="89" t="s">
        <v>98</v>
      </c>
      <c r="E229" s="89" t="s">
        <v>121</v>
      </c>
      <c r="F229" s="89" t="s">
        <v>422</v>
      </c>
      <c r="G229" s="89" t="s">
        <v>399</v>
      </c>
      <c r="H229" s="89" t="s">
        <v>208</v>
      </c>
      <c r="I229" s="89" t="s">
        <v>209</v>
      </c>
      <c r="J229" s="89" t="s">
        <v>262</v>
      </c>
      <c r="K229" s="90">
        <v>2.35</v>
      </c>
      <c r="L229" s="89" t="s">
        <v>100</v>
      </c>
      <c r="M229" s="91">
        <v>2.98E-2</v>
      </c>
      <c r="N229" s="91">
        <v>4.1099999999999998E-2</v>
      </c>
      <c r="O229" s="90">
        <v>23845668</v>
      </c>
      <c r="P229" s="90">
        <v>99.1</v>
      </c>
      <c r="Q229" s="90">
        <v>0</v>
      </c>
      <c r="R229" s="90">
        <v>23631.056988</v>
      </c>
      <c r="S229" s="91">
        <v>9.4000000000000004E-3</v>
      </c>
      <c r="T229" s="91">
        <f t="shared" si="3"/>
        <v>8.3206099789449074E-3</v>
      </c>
      <c r="U229" s="91">
        <f>R229/'סכום נכסי הקרן'!$C$42</f>
        <v>1.1453467086467975E-3</v>
      </c>
    </row>
    <row r="230" spans="2:21" s="84" customFormat="1">
      <c r="B230" s="89" t="s">
        <v>1007</v>
      </c>
      <c r="C230" s="89" t="s">
        <v>1008</v>
      </c>
      <c r="D230" s="89" t="s">
        <v>98</v>
      </c>
      <c r="E230" s="89" t="s">
        <v>121</v>
      </c>
      <c r="F230" s="89" t="s">
        <v>463</v>
      </c>
      <c r="G230" s="89" t="s">
        <v>464</v>
      </c>
      <c r="H230" s="89" t="s">
        <v>208</v>
      </c>
      <c r="I230" s="89" t="s">
        <v>209</v>
      </c>
      <c r="J230" s="89" t="s">
        <v>262</v>
      </c>
      <c r="K230" s="90">
        <v>1.48</v>
      </c>
      <c r="L230" s="89" t="s">
        <v>100</v>
      </c>
      <c r="M230" s="91">
        <v>1.6299999999999999E-2</v>
      </c>
      <c r="N230" s="91">
        <v>3.9800000000000002E-2</v>
      </c>
      <c r="O230" s="90">
        <v>9486196.5099999998</v>
      </c>
      <c r="P230" s="90">
        <v>96.66</v>
      </c>
      <c r="Q230" s="90">
        <v>4859.8153400000001</v>
      </c>
      <c r="R230" s="90">
        <v>14029.172886566001</v>
      </c>
      <c r="S230" s="91">
        <v>4.5499999999999999E-2</v>
      </c>
      <c r="T230" s="91">
        <f t="shared" si="3"/>
        <v>4.9397399352716764E-3</v>
      </c>
      <c r="U230" s="91">
        <f>R230/'סכום נכסי הקרן'!$C$42</f>
        <v>6.799639558579553E-4</v>
      </c>
    </row>
    <row r="231" spans="2:21" s="84" customFormat="1">
      <c r="B231" s="89" t="s">
        <v>1009</v>
      </c>
      <c r="C231" s="89" t="s">
        <v>1010</v>
      </c>
      <c r="D231" s="89" t="s">
        <v>98</v>
      </c>
      <c r="E231" s="89" t="s">
        <v>121</v>
      </c>
      <c r="F231" s="89" t="s">
        <v>1011</v>
      </c>
      <c r="G231" s="89" t="s">
        <v>464</v>
      </c>
      <c r="H231" s="89" t="s">
        <v>208</v>
      </c>
      <c r="I231" s="89" t="s">
        <v>209</v>
      </c>
      <c r="J231" s="89" t="s">
        <v>262</v>
      </c>
      <c r="K231" s="90">
        <v>2.61</v>
      </c>
      <c r="L231" s="89" t="s">
        <v>100</v>
      </c>
      <c r="M231" s="91">
        <v>1.44E-2</v>
      </c>
      <c r="N231" s="91">
        <v>4.1700000000000001E-2</v>
      </c>
      <c r="O231" s="90">
        <v>5205540.62</v>
      </c>
      <c r="P231" s="90">
        <v>93.56</v>
      </c>
      <c r="Q231" s="90">
        <v>0</v>
      </c>
      <c r="R231" s="90">
        <v>4870.3038040720003</v>
      </c>
      <c r="S231" s="91">
        <v>9.4999999999999998E-3</v>
      </c>
      <c r="T231" s="91">
        <f t="shared" si="3"/>
        <v>1.7148576321928013E-3</v>
      </c>
      <c r="U231" s="91">
        <f>R231/'סכום נכסי הקרן'!$C$42</f>
        <v>2.3605319198952805E-4</v>
      </c>
    </row>
    <row r="232" spans="2:21" s="84" customFormat="1">
      <c r="B232" s="89" t="s">
        <v>1012</v>
      </c>
      <c r="C232" s="89" t="s">
        <v>1013</v>
      </c>
      <c r="D232" s="89" t="s">
        <v>98</v>
      </c>
      <c r="E232" s="89" t="s">
        <v>121</v>
      </c>
      <c r="F232" s="89" t="s">
        <v>469</v>
      </c>
      <c r="G232" s="89" t="s">
        <v>399</v>
      </c>
      <c r="H232" s="89" t="s">
        <v>208</v>
      </c>
      <c r="I232" s="89" t="s">
        <v>209</v>
      </c>
      <c r="J232" s="89" t="s">
        <v>262</v>
      </c>
      <c r="K232" s="90">
        <v>4.5199999999999996</v>
      </c>
      <c r="L232" s="89" t="s">
        <v>100</v>
      </c>
      <c r="M232" s="91">
        <v>2.5000000000000001E-2</v>
      </c>
      <c r="N232" s="91">
        <v>4.19E-2</v>
      </c>
      <c r="O232" s="90">
        <v>6950841.2999999998</v>
      </c>
      <c r="P232" s="90">
        <v>92.92</v>
      </c>
      <c r="Q232" s="90">
        <v>0</v>
      </c>
      <c r="R232" s="90">
        <v>6458.7217359599999</v>
      </c>
      <c r="S232" s="91">
        <v>2.3E-3</v>
      </c>
      <c r="T232" s="91">
        <f t="shared" si="3"/>
        <v>2.2741473034721604E-3</v>
      </c>
      <c r="U232" s="91">
        <f>R232/'סכום נכסי הקרן'!$C$42</f>
        <v>3.1304040636454818E-4</v>
      </c>
    </row>
    <row r="233" spans="2:21" s="84" customFormat="1">
      <c r="B233" s="89" t="s">
        <v>1014</v>
      </c>
      <c r="C233" s="89" t="s">
        <v>1015</v>
      </c>
      <c r="D233" s="89" t="s">
        <v>98</v>
      </c>
      <c r="E233" s="89" t="s">
        <v>121</v>
      </c>
      <c r="F233" s="89" t="s">
        <v>469</v>
      </c>
      <c r="G233" s="89" t="s">
        <v>399</v>
      </c>
      <c r="H233" s="89" t="s">
        <v>208</v>
      </c>
      <c r="I233" s="89" t="s">
        <v>209</v>
      </c>
      <c r="J233" s="89" t="s">
        <v>395</v>
      </c>
      <c r="K233" s="90">
        <v>2.3199999999999998</v>
      </c>
      <c r="L233" s="89" t="s">
        <v>100</v>
      </c>
      <c r="M233" s="91">
        <v>3.7600000000000001E-2</v>
      </c>
      <c r="N233" s="91">
        <v>4.1200000000000001E-2</v>
      </c>
      <c r="O233" s="90">
        <v>17340000</v>
      </c>
      <c r="P233" s="90">
        <v>99.6</v>
      </c>
      <c r="Q233" s="90">
        <v>0</v>
      </c>
      <c r="R233" s="90">
        <v>17270.64</v>
      </c>
      <c r="S233" s="91">
        <v>1.44E-2</v>
      </c>
      <c r="T233" s="91">
        <f t="shared" si="3"/>
        <v>6.0810762548513166E-3</v>
      </c>
      <c r="U233" s="91">
        <f>R233/'סכום נכסי הקרן'!$C$42</f>
        <v>8.3707092282281641E-4</v>
      </c>
    </row>
    <row r="234" spans="2:21" s="84" customFormat="1">
      <c r="B234" s="89" t="s">
        <v>1016</v>
      </c>
      <c r="C234" s="89" t="s">
        <v>1017</v>
      </c>
      <c r="D234" s="89" t="s">
        <v>98</v>
      </c>
      <c r="E234" s="89" t="s">
        <v>121</v>
      </c>
      <c r="F234" s="89" t="s">
        <v>485</v>
      </c>
      <c r="G234" s="89" t="s">
        <v>486</v>
      </c>
      <c r="H234" s="89" t="s">
        <v>487</v>
      </c>
      <c r="I234" s="89" t="s">
        <v>148</v>
      </c>
      <c r="J234" s="89" t="s">
        <v>442</v>
      </c>
      <c r="K234" s="90">
        <v>0.77</v>
      </c>
      <c r="L234" s="89" t="s">
        <v>100</v>
      </c>
      <c r="M234" s="91">
        <v>4.8000000000000001E-2</v>
      </c>
      <c r="N234" s="91">
        <v>4.07E-2</v>
      </c>
      <c r="O234" s="90">
        <v>9838456.5800000001</v>
      </c>
      <c r="P234" s="90">
        <v>101.63</v>
      </c>
      <c r="Q234" s="90">
        <v>0</v>
      </c>
      <c r="R234" s="90">
        <v>9998.8234222539995</v>
      </c>
      <c r="S234" s="91">
        <v>1.4500000000000001E-2</v>
      </c>
      <c r="T234" s="91">
        <f t="shared" si="3"/>
        <v>3.5206343070968986E-3</v>
      </c>
      <c r="U234" s="91">
        <f>R234/'סכום נכסי הקרן'!$C$42</f>
        <v>4.8462155132690781E-4</v>
      </c>
    </row>
    <row r="235" spans="2:21" s="84" customFormat="1">
      <c r="B235" s="89" t="s">
        <v>1018</v>
      </c>
      <c r="C235" s="89" t="s">
        <v>1019</v>
      </c>
      <c r="D235" s="89" t="s">
        <v>98</v>
      </c>
      <c r="E235" s="89" t="s">
        <v>121</v>
      </c>
      <c r="F235" s="89" t="s">
        <v>485</v>
      </c>
      <c r="G235" s="89" t="s">
        <v>486</v>
      </c>
      <c r="H235" s="89" t="s">
        <v>487</v>
      </c>
      <c r="I235" s="89" t="s">
        <v>148</v>
      </c>
      <c r="J235" s="89" t="s">
        <v>262</v>
      </c>
      <c r="K235" s="90">
        <v>1.2</v>
      </c>
      <c r="L235" s="89" t="s">
        <v>100</v>
      </c>
      <c r="M235" s="91">
        <v>2.5499999999999998E-2</v>
      </c>
      <c r="N235" s="91">
        <v>3.9100000000000003E-2</v>
      </c>
      <c r="O235" s="90">
        <v>8013</v>
      </c>
      <c r="P235" s="90">
        <v>99.15</v>
      </c>
      <c r="Q235" s="90">
        <v>0</v>
      </c>
      <c r="R235" s="90">
        <v>7.9448895000000004</v>
      </c>
      <c r="S235" s="91">
        <v>0</v>
      </c>
      <c r="T235" s="91">
        <f t="shared" si="3"/>
        <v>2.7974341938612325E-6</v>
      </c>
      <c r="U235" s="91">
        <f>R235/'סכום נכסי הקרן'!$C$42</f>
        <v>3.8507177414909376E-7</v>
      </c>
    </row>
    <row r="236" spans="2:21" s="84" customFormat="1">
      <c r="B236" s="89" t="s">
        <v>1020</v>
      </c>
      <c r="C236" s="89" t="s">
        <v>1021</v>
      </c>
      <c r="D236" s="89" t="s">
        <v>98</v>
      </c>
      <c r="E236" s="89" t="s">
        <v>121</v>
      </c>
      <c r="F236" s="89" t="s">
        <v>1022</v>
      </c>
      <c r="G236" s="89" t="s">
        <v>523</v>
      </c>
      <c r="H236" s="89" t="s">
        <v>487</v>
      </c>
      <c r="I236" s="89" t="s">
        <v>148</v>
      </c>
      <c r="J236" s="89" t="s">
        <v>1023</v>
      </c>
      <c r="K236" s="90">
        <v>3.38</v>
      </c>
      <c r="L236" s="89" t="s">
        <v>100</v>
      </c>
      <c r="M236" s="91">
        <v>2.75E-2</v>
      </c>
      <c r="N236" s="91">
        <v>4.6600000000000003E-2</v>
      </c>
      <c r="O236" s="90">
        <v>1351465.32</v>
      </c>
      <c r="P236" s="90">
        <v>93.99</v>
      </c>
      <c r="Q236" s="90">
        <v>62.152949999999997</v>
      </c>
      <c r="R236" s="90">
        <v>1332.395204268</v>
      </c>
      <c r="S236" s="91">
        <v>1.5299999999999999E-2</v>
      </c>
      <c r="T236" s="91">
        <f t="shared" si="3"/>
        <v>4.691428249764864E-4</v>
      </c>
      <c r="U236" s="91">
        <f>R236/'סכום נכסי הקרן'!$C$42</f>
        <v>6.4578341231205663E-5</v>
      </c>
    </row>
    <row r="237" spans="2:21" s="84" customFormat="1">
      <c r="B237" s="89" t="s">
        <v>1024</v>
      </c>
      <c r="C237" s="89" t="s">
        <v>1025</v>
      </c>
      <c r="D237" s="89" t="s">
        <v>98</v>
      </c>
      <c r="E237" s="89" t="s">
        <v>121</v>
      </c>
      <c r="F237" s="89" t="s">
        <v>474</v>
      </c>
      <c r="G237" s="89" t="s">
        <v>399</v>
      </c>
      <c r="H237" s="89" t="s">
        <v>499</v>
      </c>
      <c r="I237" s="89" t="s">
        <v>209</v>
      </c>
      <c r="J237" s="89" t="s">
        <v>312</v>
      </c>
      <c r="K237" s="90">
        <v>0.41</v>
      </c>
      <c r="L237" s="89" t="s">
        <v>100</v>
      </c>
      <c r="M237" s="91">
        <v>6.5000000000000002E-2</v>
      </c>
      <c r="N237" s="91">
        <v>4.1399999999999999E-2</v>
      </c>
      <c r="O237" s="90">
        <v>2345675.7799999998</v>
      </c>
      <c r="P237" s="90">
        <v>104.74</v>
      </c>
      <c r="Q237" s="90">
        <v>0</v>
      </c>
      <c r="R237" s="90">
        <v>2456.8608119720002</v>
      </c>
      <c r="S237" s="91">
        <v>3.1E-2</v>
      </c>
      <c r="T237" s="91">
        <f t="shared" si="3"/>
        <v>8.6507262875942391E-4</v>
      </c>
      <c r="U237" s="91">
        <f>R237/'סכום נכסי הקרן'!$C$42</f>
        <v>1.1907878035351419E-4</v>
      </c>
    </row>
    <row r="238" spans="2:21" s="84" customFormat="1">
      <c r="B238" s="89" t="s">
        <v>1026</v>
      </c>
      <c r="C238" s="89" t="s">
        <v>1027</v>
      </c>
      <c r="D238" s="89" t="s">
        <v>98</v>
      </c>
      <c r="E238" s="89" t="s">
        <v>121</v>
      </c>
      <c r="F238" s="89" t="s">
        <v>1028</v>
      </c>
      <c r="G238" s="89" t="s">
        <v>1029</v>
      </c>
      <c r="H238" s="89" t="s">
        <v>499</v>
      </c>
      <c r="I238" s="89" t="s">
        <v>209</v>
      </c>
      <c r="J238" s="89" t="s">
        <v>262</v>
      </c>
      <c r="K238" s="90">
        <v>2.73</v>
      </c>
      <c r="L238" s="89" t="s">
        <v>100</v>
      </c>
      <c r="M238" s="91">
        <v>2.6100000000000002E-2</v>
      </c>
      <c r="N238" s="91">
        <v>4.0399999999999998E-2</v>
      </c>
      <c r="O238" s="90">
        <v>13652554.84</v>
      </c>
      <c r="P238" s="90">
        <v>96.32</v>
      </c>
      <c r="Q238" s="90">
        <v>180.89603</v>
      </c>
      <c r="R238" s="90">
        <v>13331.036851888</v>
      </c>
      <c r="S238" s="91">
        <v>2.6599999999999999E-2</v>
      </c>
      <c r="T238" s="91">
        <f t="shared" si="3"/>
        <v>4.6939228455091398E-3</v>
      </c>
      <c r="U238" s="91">
        <f>R238/'סכום נכסי הקרן'!$C$42</f>
        <v>6.46126797836957E-4</v>
      </c>
    </row>
    <row r="239" spans="2:21" s="84" customFormat="1">
      <c r="B239" s="89" t="s">
        <v>1030</v>
      </c>
      <c r="C239" s="89" t="s">
        <v>1031</v>
      </c>
      <c r="D239" s="89" t="s">
        <v>98</v>
      </c>
      <c r="E239" s="89" t="s">
        <v>121</v>
      </c>
      <c r="F239" s="89" t="s">
        <v>1028</v>
      </c>
      <c r="G239" s="89" t="s">
        <v>1029</v>
      </c>
      <c r="H239" s="89" t="s">
        <v>499</v>
      </c>
      <c r="I239" s="89" t="s">
        <v>209</v>
      </c>
      <c r="J239" s="89" t="s">
        <v>262</v>
      </c>
      <c r="K239" s="90">
        <v>7.47</v>
      </c>
      <c r="L239" s="89" t="s">
        <v>100</v>
      </c>
      <c r="M239" s="91">
        <v>1.9E-2</v>
      </c>
      <c r="N239" s="91">
        <v>4.4999999999999998E-2</v>
      </c>
      <c r="O239" s="90">
        <v>185263</v>
      </c>
      <c r="P239" s="90">
        <v>82.48</v>
      </c>
      <c r="Q239" s="90">
        <v>1.75858</v>
      </c>
      <c r="R239" s="90">
        <v>154.5635024</v>
      </c>
      <c r="S239" s="91">
        <v>2.9999999999999997E-4</v>
      </c>
      <c r="T239" s="91">
        <f t="shared" si="3"/>
        <v>5.4422560154765232E-5</v>
      </c>
      <c r="U239" s="91">
        <f>R239/'סכום נכסי הקרן'!$C$42</f>
        <v>7.4913618481245982E-6</v>
      </c>
    </row>
    <row r="240" spans="2:21" s="84" customFormat="1">
      <c r="B240" s="89" t="s">
        <v>1032</v>
      </c>
      <c r="C240" s="89" t="s">
        <v>1033</v>
      </c>
      <c r="D240" s="89" t="s">
        <v>98</v>
      </c>
      <c r="E240" s="89" t="s">
        <v>121</v>
      </c>
      <c r="F240" s="89" t="s">
        <v>1034</v>
      </c>
      <c r="G240" s="89" t="s">
        <v>1035</v>
      </c>
      <c r="H240" s="89" t="s">
        <v>499</v>
      </c>
      <c r="I240" s="89" t="s">
        <v>209</v>
      </c>
      <c r="J240" s="89" t="s">
        <v>505</v>
      </c>
      <c r="K240" s="90">
        <v>0.91</v>
      </c>
      <c r="L240" s="89" t="s">
        <v>100</v>
      </c>
      <c r="M240" s="91">
        <v>4.2000000000000003E-2</v>
      </c>
      <c r="N240" s="91">
        <v>3.7699999999999997E-2</v>
      </c>
      <c r="O240" s="90">
        <v>2025944.27</v>
      </c>
      <c r="P240" s="90">
        <v>100.76</v>
      </c>
      <c r="Q240" s="90">
        <v>0</v>
      </c>
      <c r="R240" s="90">
        <v>2041.3414464519999</v>
      </c>
      <c r="S240" s="91">
        <v>1.3100000000000001E-2</v>
      </c>
      <c r="T240" s="91">
        <f t="shared" si="3"/>
        <v>7.1876624132418364E-4</v>
      </c>
      <c r="U240" s="91">
        <f>R240/'סכום נכסי הקרן'!$C$42</f>
        <v>9.8939446851884958E-5</v>
      </c>
    </row>
    <row r="241" spans="2:21" s="84" customFormat="1">
      <c r="B241" s="89" t="s">
        <v>1036</v>
      </c>
      <c r="C241" s="89" t="s">
        <v>1037</v>
      </c>
      <c r="D241" s="89" t="s">
        <v>98</v>
      </c>
      <c r="E241" s="89" t="s">
        <v>121</v>
      </c>
      <c r="F241" s="89" t="s">
        <v>1038</v>
      </c>
      <c r="G241" s="89" t="s">
        <v>640</v>
      </c>
      <c r="H241" s="89" t="s">
        <v>524</v>
      </c>
      <c r="I241" s="89" t="s">
        <v>209</v>
      </c>
      <c r="J241" s="89" t="s">
        <v>262</v>
      </c>
      <c r="K241" s="90">
        <v>8.8699999999999992</v>
      </c>
      <c r="L241" s="89" t="s">
        <v>100</v>
      </c>
      <c r="M241" s="91">
        <v>2.4E-2</v>
      </c>
      <c r="N241" s="91">
        <v>4.8000000000000001E-2</v>
      </c>
      <c r="O241" s="90">
        <v>319489.53999999998</v>
      </c>
      <c r="P241" s="90">
        <v>81.23</v>
      </c>
      <c r="Q241" s="90">
        <v>0</v>
      </c>
      <c r="R241" s="90">
        <v>259.521353342</v>
      </c>
      <c r="S241" s="91">
        <v>4.0000000000000002E-4</v>
      </c>
      <c r="T241" s="91">
        <f t="shared" si="3"/>
        <v>9.1378729417955254E-5</v>
      </c>
      <c r="U241" s="91">
        <f>R241/'סכום נכסי הקרן'!$C$42</f>
        <v>1.2578444037639263E-5</v>
      </c>
    </row>
    <row r="242" spans="2:21" s="84" customFormat="1">
      <c r="B242" s="89" t="s">
        <v>1039</v>
      </c>
      <c r="C242" s="89" t="s">
        <v>1040</v>
      </c>
      <c r="D242" s="89" t="s">
        <v>98</v>
      </c>
      <c r="E242" s="89" t="s">
        <v>121</v>
      </c>
      <c r="F242" s="89" t="s">
        <v>1041</v>
      </c>
      <c r="G242" s="89" t="s">
        <v>1035</v>
      </c>
      <c r="H242" s="89" t="s">
        <v>524</v>
      </c>
      <c r="I242" s="89" t="s">
        <v>209</v>
      </c>
      <c r="J242" s="89" t="s">
        <v>262</v>
      </c>
      <c r="K242" s="90">
        <v>3.3</v>
      </c>
      <c r="L242" s="89" t="s">
        <v>100</v>
      </c>
      <c r="M242" s="91">
        <v>1.0800000000000001E-2</v>
      </c>
      <c r="N242" s="91">
        <v>4.1599999999999998E-2</v>
      </c>
      <c r="O242" s="90">
        <v>2993312.74</v>
      </c>
      <c r="P242" s="90">
        <v>90.4</v>
      </c>
      <c r="Q242" s="90">
        <v>16.162379999999999</v>
      </c>
      <c r="R242" s="90">
        <v>2722.1170969599998</v>
      </c>
      <c r="S242" s="91">
        <v>2.3E-3</v>
      </c>
      <c r="T242" s="91">
        <f t="shared" si="3"/>
        <v>9.5847065547358145E-4</v>
      </c>
      <c r="U242" s="91">
        <f>R242/'סכום נכסי הקרן'!$C$42</f>
        <v>1.3193518424239479E-4</v>
      </c>
    </row>
    <row r="243" spans="2:21" s="84" customFormat="1">
      <c r="B243" s="89" t="s">
        <v>1042</v>
      </c>
      <c r="C243" s="89" t="s">
        <v>1043</v>
      </c>
      <c r="D243" s="89" t="s">
        <v>98</v>
      </c>
      <c r="E243" s="89" t="s">
        <v>121</v>
      </c>
      <c r="F243" s="89" t="s">
        <v>527</v>
      </c>
      <c r="G243" s="89" t="s">
        <v>464</v>
      </c>
      <c r="H243" s="89" t="s">
        <v>524</v>
      </c>
      <c r="I243" s="89" t="s">
        <v>209</v>
      </c>
      <c r="J243" s="89" t="s">
        <v>262</v>
      </c>
      <c r="K243" s="90">
        <v>1.96</v>
      </c>
      <c r="L243" s="89" t="s">
        <v>100</v>
      </c>
      <c r="M243" s="91">
        <v>3.39E-2</v>
      </c>
      <c r="N243" s="91">
        <v>4.3499999999999997E-2</v>
      </c>
      <c r="O243" s="90">
        <v>16594</v>
      </c>
      <c r="P243" s="90">
        <v>98.15</v>
      </c>
      <c r="Q243" s="90">
        <v>2.6678999999999999</v>
      </c>
      <c r="R243" s="90">
        <v>18.954910999999999</v>
      </c>
      <c r="S243" s="91">
        <v>0</v>
      </c>
      <c r="T243" s="91">
        <f t="shared" si="3"/>
        <v>6.6741162571230732E-6</v>
      </c>
      <c r="U243" s="91">
        <f>R243/'סכום נכסי הקרן'!$C$42</f>
        <v>9.1870393006827504E-7</v>
      </c>
    </row>
    <row r="244" spans="2:21" s="84" customFormat="1">
      <c r="B244" s="89" t="s">
        <v>1044</v>
      </c>
      <c r="C244" s="89" t="s">
        <v>1045</v>
      </c>
      <c r="D244" s="89" t="s">
        <v>98</v>
      </c>
      <c r="E244" s="89" t="s">
        <v>121</v>
      </c>
      <c r="F244" s="89" t="s">
        <v>527</v>
      </c>
      <c r="G244" s="89" t="s">
        <v>464</v>
      </c>
      <c r="H244" s="89" t="s">
        <v>524</v>
      </c>
      <c r="I244" s="89" t="s">
        <v>209</v>
      </c>
      <c r="J244" s="89" t="s">
        <v>262</v>
      </c>
      <c r="K244" s="90">
        <v>6.67</v>
      </c>
      <c r="L244" s="89" t="s">
        <v>100</v>
      </c>
      <c r="M244" s="91">
        <v>2.4400000000000002E-2</v>
      </c>
      <c r="N244" s="91">
        <v>5.0200000000000002E-2</v>
      </c>
      <c r="O244" s="90">
        <v>15688908</v>
      </c>
      <c r="P244" s="90">
        <v>86.59</v>
      </c>
      <c r="Q244" s="90">
        <v>0</v>
      </c>
      <c r="R244" s="90">
        <v>13585.0254372</v>
      </c>
      <c r="S244" s="91">
        <v>1.43E-2</v>
      </c>
      <c r="T244" s="91">
        <f t="shared" si="3"/>
        <v>4.7833534604223155E-3</v>
      </c>
      <c r="U244" s="91">
        <f>R244/'סכום נכסי הקרן'!$C$42</f>
        <v>6.5843708046073801E-4</v>
      </c>
    </row>
    <row r="245" spans="2:21" s="84" customFormat="1">
      <c r="B245" s="89" t="s">
        <v>1046</v>
      </c>
      <c r="C245" s="89" t="s">
        <v>1047</v>
      </c>
      <c r="D245" s="89" t="s">
        <v>98</v>
      </c>
      <c r="E245" s="89" t="s">
        <v>121</v>
      </c>
      <c r="F245" s="89" t="s">
        <v>1048</v>
      </c>
      <c r="G245" s="89" t="s">
        <v>746</v>
      </c>
      <c r="H245" s="89" t="s">
        <v>524</v>
      </c>
      <c r="I245" s="89" t="s">
        <v>209</v>
      </c>
      <c r="J245" s="89" t="s">
        <v>870</v>
      </c>
      <c r="K245" s="90">
        <v>0.5</v>
      </c>
      <c r="L245" s="89" t="s">
        <v>100</v>
      </c>
      <c r="M245" s="91">
        <v>1.9099999999999999E-2</v>
      </c>
      <c r="N245" s="91">
        <v>3.7499999999999999E-2</v>
      </c>
      <c r="O245" s="90">
        <v>9181268.9700000007</v>
      </c>
      <c r="P245" s="90">
        <v>99.93</v>
      </c>
      <c r="Q245" s="90">
        <v>0</v>
      </c>
      <c r="R245" s="90">
        <v>9174.8420817210008</v>
      </c>
      <c r="S245" s="91">
        <v>2.7799999999999998E-2</v>
      </c>
      <c r="T245" s="91">
        <f t="shared" si="3"/>
        <v>3.2305064737128564E-3</v>
      </c>
      <c r="U245" s="91">
        <f>R245/'סכום נכסי הקרן'!$C$42</f>
        <v>4.4468494092284987E-4</v>
      </c>
    </row>
    <row r="246" spans="2:21" s="84" customFormat="1">
      <c r="B246" s="89" t="s">
        <v>1049</v>
      </c>
      <c r="C246" s="89" t="s">
        <v>1050</v>
      </c>
      <c r="D246" s="89" t="s">
        <v>98</v>
      </c>
      <c r="E246" s="89" t="s">
        <v>121</v>
      </c>
      <c r="F246" s="89" t="s">
        <v>1048</v>
      </c>
      <c r="G246" s="89" t="s">
        <v>746</v>
      </c>
      <c r="H246" s="89" t="s">
        <v>524</v>
      </c>
      <c r="I246" s="89" t="s">
        <v>209</v>
      </c>
      <c r="J246" s="89" t="s">
        <v>262</v>
      </c>
      <c r="K246" s="90">
        <v>3.58</v>
      </c>
      <c r="L246" s="89" t="s">
        <v>100</v>
      </c>
      <c r="M246" s="91">
        <v>1.6400000000000001E-2</v>
      </c>
      <c r="N246" s="91">
        <v>4.7699999999999999E-2</v>
      </c>
      <c r="O246" s="90">
        <v>2251639.7599999998</v>
      </c>
      <c r="P246" s="90">
        <v>90.04</v>
      </c>
      <c r="Q246" s="90">
        <v>0</v>
      </c>
      <c r="R246" s="90">
        <v>2027.3764399040001</v>
      </c>
      <c r="S246" s="91">
        <v>1.0999999999999999E-2</v>
      </c>
      <c r="T246" s="91">
        <f t="shared" si="3"/>
        <v>7.1384909466847858E-4</v>
      </c>
      <c r="U246" s="91">
        <f>R246/'סכום נכסי הקרן'!$C$42</f>
        <v>9.8262592900997167E-5</v>
      </c>
    </row>
    <row r="247" spans="2:21" s="84" customFormat="1">
      <c r="B247" s="89" t="s">
        <v>1051</v>
      </c>
      <c r="C247" s="89" t="s">
        <v>1052</v>
      </c>
      <c r="D247" s="89" t="s">
        <v>98</v>
      </c>
      <c r="E247" s="89" t="s">
        <v>121</v>
      </c>
      <c r="F247" s="89" t="s">
        <v>556</v>
      </c>
      <c r="G247" s="89" t="s">
        <v>464</v>
      </c>
      <c r="H247" s="89" t="s">
        <v>524</v>
      </c>
      <c r="I247" s="89" t="s">
        <v>209</v>
      </c>
      <c r="J247" s="89" t="s">
        <v>262</v>
      </c>
      <c r="K247" s="90">
        <v>6.24</v>
      </c>
      <c r="L247" s="89" t="s">
        <v>100</v>
      </c>
      <c r="M247" s="91">
        <v>2.5499999999999998E-2</v>
      </c>
      <c r="N247" s="91">
        <v>5.0099999999999999E-2</v>
      </c>
      <c r="O247" s="90">
        <v>28535464.129999999</v>
      </c>
      <c r="P247" s="90">
        <v>86.05</v>
      </c>
      <c r="Q247" s="90">
        <v>363.82438999999999</v>
      </c>
      <c r="R247" s="90">
        <v>24918.591273865</v>
      </c>
      <c r="S247" s="91">
        <v>2.0199999999999999E-2</v>
      </c>
      <c r="T247" s="91">
        <f t="shared" si="3"/>
        <v>8.7739570565911681E-3</v>
      </c>
      <c r="U247" s="91">
        <f>R247/'סכום נכסי הקרן'!$C$42</f>
        <v>1.2077507372661787E-3</v>
      </c>
    </row>
    <row r="248" spans="2:21" s="84" customFormat="1">
      <c r="B248" s="89" t="s">
        <v>1053</v>
      </c>
      <c r="C248" s="89" t="s">
        <v>1054</v>
      </c>
      <c r="D248" s="89" t="s">
        <v>98</v>
      </c>
      <c r="E248" s="89" t="s">
        <v>121</v>
      </c>
      <c r="F248" s="89" t="s">
        <v>1055</v>
      </c>
      <c r="G248" s="89" t="s">
        <v>523</v>
      </c>
      <c r="H248" s="89" t="s">
        <v>524</v>
      </c>
      <c r="I248" s="89" t="s">
        <v>209</v>
      </c>
      <c r="J248" s="89" t="s">
        <v>262</v>
      </c>
      <c r="K248" s="90">
        <v>2.38</v>
      </c>
      <c r="L248" s="89" t="s">
        <v>100</v>
      </c>
      <c r="M248" s="91">
        <v>5.45E-2</v>
      </c>
      <c r="N248" s="91">
        <v>8.1199999999999994E-2</v>
      </c>
      <c r="O248" s="90">
        <v>3171200.4</v>
      </c>
      <c r="P248" s="90">
        <v>94.87</v>
      </c>
      <c r="Q248" s="90">
        <v>0</v>
      </c>
      <c r="R248" s="90">
        <v>3008.5178194800001</v>
      </c>
      <c r="S248" s="91">
        <v>1.0500000000000001E-2</v>
      </c>
      <c r="T248" s="91">
        <f t="shared" si="3"/>
        <v>1.0593137413747776E-3</v>
      </c>
      <c r="U248" s="91">
        <f>R248/'סכום נכסי הקרן'!$C$42</f>
        <v>1.4581641372184303E-4</v>
      </c>
    </row>
    <row r="249" spans="2:21" s="84" customFormat="1">
      <c r="B249" s="89" t="s">
        <v>1056</v>
      </c>
      <c r="C249" s="89" t="s">
        <v>1057</v>
      </c>
      <c r="D249" s="89" t="s">
        <v>98</v>
      </c>
      <c r="E249" s="89" t="s">
        <v>121</v>
      </c>
      <c r="F249" s="89" t="s">
        <v>1058</v>
      </c>
      <c r="G249" s="89" t="s">
        <v>674</v>
      </c>
      <c r="H249" s="89" t="s">
        <v>1059</v>
      </c>
      <c r="I249" s="89" t="s">
        <v>148</v>
      </c>
      <c r="J249" s="89" t="s">
        <v>262</v>
      </c>
      <c r="K249" s="90">
        <v>5.86</v>
      </c>
      <c r="L249" s="89" t="s">
        <v>100</v>
      </c>
      <c r="M249" s="91">
        <v>1.95E-2</v>
      </c>
      <c r="N249" s="91">
        <v>4.8300000000000003E-2</v>
      </c>
      <c r="O249" s="90">
        <v>436614.81</v>
      </c>
      <c r="P249" s="90">
        <v>84.54</v>
      </c>
      <c r="Q249" s="90">
        <v>21.210129999999999</v>
      </c>
      <c r="R249" s="90">
        <v>390.32429037399999</v>
      </c>
      <c r="S249" s="91">
        <v>1.9E-3</v>
      </c>
      <c r="T249" s="91">
        <f t="shared" si="3"/>
        <v>1.3743507906395025E-4</v>
      </c>
      <c r="U249" s="91">
        <f>R249/'סכום נכסי הקרן'!$C$42</f>
        <v>1.8918182183377404E-5</v>
      </c>
    </row>
    <row r="250" spans="2:21" s="84" customFormat="1">
      <c r="B250" s="89" t="s">
        <v>1060</v>
      </c>
      <c r="C250" s="89" t="s">
        <v>1061</v>
      </c>
      <c r="D250" s="89" t="s">
        <v>98</v>
      </c>
      <c r="E250" s="89" t="s">
        <v>121</v>
      </c>
      <c r="F250" s="89" t="s">
        <v>1062</v>
      </c>
      <c r="G250" s="89" t="s">
        <v>464</v>
      </c>
      <c r="H250" s="89" t="s">
        <v>524</v>
      </c>
      <c r="I250" s="89" t="s">
        <v>209</v>
      </c>
      <c r="J250" s="89" t="s">
        <v>442</v>
      </c>
      <c r="K250" s="90">
        <v>0.98</v>
      </c>
      <c r="L250" s="89" t="s">
        <v>100</v>
      </c>
      <c r="M250" s="91">
        <v>4.5999999999999999E-2</v>
      </c>
      <c r="N250" s="91">
        <v>4.2200000000000001E-2</v>
      </c>
      <c r="O250" s="90">
        <v>858808.75</v>
      </c>
      <c r="P250" s="90">
        <v>100.43</v>
      </c>
      <c r="Q250" s="90">
        <v>0</v>
      </c>
      <c r="R250" s="90">
        <v>862.50162762499997</v>
      </c>
      <c r="S250" s="91">
        <v>1.67E-2</v>
      </c>
      <c r="T250" s="91">
        <f t="shared" si="3"/>
        <v>3.0369101362317787E-4</v>
      </c>
      <c r="U250" s="91">
        <f>R250/'סכום נכסי הקרן'!$C$42</f>
        <v>4.180360619943673E-5</v>
      </c>
    </row>
    <row r="251" spans="2:21" s="84" customFormat="1">
      <c r="B251" s="89" t="s">
        <v>1063</v>
      </c>
      <c r="C251" s="89" t="s">
        <v>1064</v>
      </c>
      <c r="D251" s="89" t="s">
        <v>98</v>
      </c>
      <c r="E251" s="89" t="s">
        <v>121</v>
      </c>
      <c r="F251" s="89" t="s">
        <v>1062</v>
      </c>
      <c r="G251" s="89" t="s">
        <v>464</v>
      </c>
      <c r="H251" s="89" t="s">
        <v>524</v>
      </c>
      <c r="I251" s="89" t="s">
        <v>209</v>
      </c>
      <c r="J251" s="89" t="s">
        <v>262</v>
      </c>
      <c r="K251" s="90">
        <v>1.35</v>
      </c>
      <c r="L251" s="89" t="s">
        <v>100</v>
      </c>
      <c r="M251" s="91">
        <v>2.5499999999999998E-2</v>
      </c>
      <c r="N251" s="91">
        <v>4.1099999999999998E-2</v>
      </c>
      <c r="O251" s="90">
        <v>4427.3</v>
      </c>
      <c r="P251" s="90">
        <v>98.02</v>
      </c>
      <c r="Q251" s="90">
        <v>0</v>
      </c>
      <c r="R251" s="90">
        <v>4.3396394599999999</v>
      </c>
      <c r="S251" s="91">
        <v>0</v>
      </c>
      <c r="T251" s="91">
        <f t="shared" si="3"/>
        <v>1.5280081383678771E-6</v>
      </c>
      <c r="U251" s="91">
        <f>R251/'סכום נכסי הקרן'!$C$42</f>
        <v>2.1033302804647128E-7</v>
      </c>
    </row>
    <row r="252" spans="2:21" s="84" customFormat="1">
      <c r="B252" s="89" t="s">
        <v>1065</v>
      </c>
      <c r="C252" s="89" t="s">
        <v>1066</v>
      </c>
      <c r="D252" s="89" t="s">
        <v>98</v>
      </c>
      <c r="E252" s="89" t="s">
        <v>121</v>
      </c>
      <c r="F252" s="89" t="s">
        <v>1055</v>
      </c>
      <c r="G252" s="89" t="s">
        <v>523</v>
      </c>
      <c r="H252" s="89" t="s">
        <v>524</v>
      </c>
      <c r="I252" s="89" t="s">
        <v>209</v>
      </c>
      <c r="J252" s="89" t="s">
        <v>262</v>
      </c>
      <c r="K252" s="90">
        <v>1.37</v>
      </c>
      <c r="L252" s="89" t="s">
        <v>100</v>
      </c>
      <c r="M252" s="91">
        <v>3.15E-2</v>
      </c>
      <c r="N252" s="91">
        <v>6.93E-2</v>
      </c>
      <c r="O252" s="90">
        <v>1412211.54</v>
      </c>
      <c r="P252" s="90">
        <v>95.5</v>
      </c>
      <c r="Q252" s="90">
        <v>0</v>
      </c>
      <c r="R252" s="90">
        <v>1348.6620207000001</v>
      </c>
      <c r="S252" s="91">
        <v>6.4999999999999997E-3</v>
      </c>
      <c r="T252" s="91">
        <f t="shared" si="3"/>
        <v>4.7487045007588407E-4</v>
      </c>
      <c r="U252" s="91">
        <f>R252/'סכום נכסי הקרן'!$C$42</f>
        <v>6.5366758976125584E-5</v>
      </c>
    </row>
    <row r="253" spans="2:21" s="84" customFormat="1">
      <c r="B253" s="89" t="s">
        <v>1067</v>
      </c>
      <c r="C253" s="89" t="s">
        <v>1068</v>
      </c>
      <c r="D253" s="89" t="s">
        <v>98</v>
      </c>
      <c r="E253" s="89" t="s">
        <v>121</v>
      </c>
      <c r="F253" s="89" t="s">
        <v>1069</v>
      </c>
      <c r="G253" s="89" t="s">
        <v>1070</v>
      </c>
      <c r="H253" s="89" t="s">
        <v>524</v>
      </c>
      <c r="I253" s="89" t="s">
        <v>209</v>
      </c>
      <c r="J253" s="89" t="s">
        <v>572</v>
      </c>
      <c r="K253" s="90">
        <v>0.25</v>
      </c>
      <c r="L253" s="89" t="s">
        <v>100</v>
      </c>
      <c r="M253" s="91">
        <v>2.7900000000000001E-2</v>
      </c>
      <c r="N253" s="91">
        <v>4.0800000000000003E-2</v>
      </c>
      <c r="O253" s="90">
        <v>685395.75</v>
      </c>
      <c r="P253" s="90">
        <v>100.4</v>
      </c>
      <c r="Q253" s="90">
        <v>0</v>
      </c>
      <c r="R253" s="90">
        <v>688.13733300000001</v>
      </c>
      <c r="S253" s="91">
        <v>1.03E-2</v>
      </c>
      <c r="T253" s="91">
        <f t="shared" si="3"/>
        <v>2.4229649832218226E-4</v>
      </c>
      <c r="U253" s="91">
        <f>R253/'סכום נכסי הקרן'!$C$42</f>
        <v>3.3352542370354644E-5</v>
      </c>
    </row>
    <row r="254" spans="2:21" s="84" customFormat="1">
      <c r="B254" s="89" t="s">
        <v>1071</v>
      </c>
      <c r="C254" s="89" t="s">
        <v>1072</v>
      </c>
      <c r="D254" s="89" t="s">
        <v>98</v>
      </c>
      <c r="E254" s="89" t="s">
        <v>121</v>
      </c>
      <c r="F254" s="89" t="s">
        <v>1073</v>
      </c>
      <c r="G254" s="89" t="s">
        <v>1074</v>
      </c>
      <c r="H254" s="89" t="s">
        <v>1059</v>
      </c>
      <c r="I254" s="89" t="s">
        <v>148</v>
      </c>
      <c r="J254" s="89" t="s">
        <v>262</v>
      </c>
      <c r="K254" s="90">
        <v>0.91</v>
      </c>
      <c r="L254" s="89" t="s">
        <v>100</v>
      </c>
      <c r="M254" s="91">
        <v>1.49E-2</v>
      </c>
      <c r="N254" s="91">
        <v>3.8399999999999997E-2</v>
      </c>
      <c r="O254" s="90">
        <v>1970295.43</v>
      </c>
      <c r="P254" s="90">
        <v>98.07</v>
      </c>
      <c r="Q254" s="90">
        <v>0</v>
      </c>
      <c r="R254" s="90">
        <v>1932.2687282009999</v>
      </c>
      <c r="S254" s="91">
        <v>5.4999999999999997E-3</v>
      </c>
      <c r="T254" s="91">
        <f t="shared" si="3"/>
        <v>6.8036120728906708E-4</v>
      </c>
      <c r="U254" s="91">
        <f>R254/'סכום נכסי הקרן'!$C$42</f>
        <v>9.3652925858965318E-5</v>
      </c>
    </row>
    <row r="255" spans="2:21" s="84" customFormat="1">
      <c r="B255" s="89" t="s">
        <v>1075</v>
      </c>
      <c r="C255" s="89" t="s">
        <v>1076</v>
      </c>
      <c r="D255" s="89" t="s">
        <v>98</v>
      </c>
      <c r="E255" s="89" t="s">
        <v>121</v>
      </c>
      <c r="F255" s="89" t="s">
        <v>1077</v>
      </c>
      <c r="G255" s="89" t="s">
        <v>1078</v>
      </c>
      <c r="H255" s="89" t="s">
        <v>524</v>
      </c>
      <c r="I255" s="89" t="s">
        <v>209</v>
      </c>
      <c r="J255" s="89" t="s">
        <v>262</v>
      </c>
      <c r="K255" s="90">
        <v>4.32</v>
      </c>
      <c r="L255" s="89" t="s">
        <v>100</v>
      </c>
      <c r="M255" s="91">
        <v>2.24E-2</v>
      </c>
      <c r="N255" s="91">
        <v>4.5999999999999999E-2</v>
      </c>
      <c r="O255" s="90">
        <v>4839.51</v>
      </c>
      <c r="P255" s="90">
        <v>90.96</v>
      </c>
      <c r="Q255" s="90">
        <v>0</v>
      </c>
      <c r="R255" s="90">
        <v>4.4020182959999996</v>
      </c>
      <c r="S255" s="91">
        <v>0</v>
      </c>
      <c r="T255" s="91">
        <f t="shared" si="3"/>
        <v>1.5499720295962776E-6</v>
      </c>
      <c r="U255" s="91">
        <f>R255/'סכום נכסי הקרן'!$C$42</f>
        <v>2.1335639659651533E-7</v>
      </c>
    </row>
    <row r="256" spans="2:21" s="84" customFormat="1">
      <c r="B256" s="89" t="s">
        <v>1079</v>
      </c>
      <c r="C256" s="89" t="s">
        <v>1080</v>
      </c>
      <c r="D256" s="89" t="s">
        <v>98</v>
      </c>
      <c r="E256" s="89" t="s">
        <v>121</v>
      </c>
      <c r="F256" s="89" t="s">
        <v>1038</v>
      </c>
      <c r="G256" s="89" t="s">
        <v>640</v>
      </c>
      <c r="H256" s="89" t="s">
        <v>524</v>
      </c>
      <c r="I256" s="89" t="s">
        <v>209</v>
      </c>
      <c r="J256" s="89" t="s">
        <v>262</v>
      </c>
      <c r="K256" s="90">
        <v>0.74</v>
      </c>
      <c r="L256" s="89" t="s">
        <v>100</v>
      </c>
      <c r="M256" s="91">
        <v>2.4500000000000001E-2</v>
      </c>
      <c r="N256" s="91">
        <v>3.9300000000000002E-2</v>
      </c>
      <c r="O256" s="90">
        <v>18412431.84</v>
      </c>
      <c r="P256" s="90">
        <v>99.57</v>
      </c>
      <c r="Q256" s="90">
        <v>0</v>
      </c>
      <c r="R256" s="90">
        <v>18333.258383087999</v>
      </c>
      <c r="S256" s="91">
        <v>2.35E-2</v>
      </c>
      <c r="T256" s="91">
        <f t="shared" si="3"/>
        <v>6.4552293503570383E-3</v>
      </c>
      <c r="U256" s="91">
        <f>R256/'סכום נכסי הקרן'!$C$42</f>
        <v>8.885737594600204E-4</v>
      </c>
    </row>
    <row r="257" spans="2:21" s="84" customFormat="1">
      <c r="B257" s="89" t="s">
        <v>1081</v>
      </c>
      <c r="C257" s="89" t="s">
        <v>1082</v>
      </c>
      <c r="D257" s="89" t="s">
        <v>98</v>
      </c>
      <c r="E257" s="89" t="s">
        <v>121</v>
      </c>
      <c r="F257" s="89" t="s">
        <v>566</v>
      </c>
      <c r="G257" s="89" t="s">
        <v>464</v>
      </c>
      <c r="H257" s="89" t="s">
        <v>524</v>
      </c>
      <c r="I257" s="89" t="s">
        <v>209</v>
      </c>
      <c r="J257" s="89" t="s">
        <v>262</v>
      </c>
      <c r="K257" s="90">
        <v>2.76</v>
      </c>
      <c r="L257" s="89" t="s">
        <v>100</v>
      </c>
      <c r="M257" s="91">
        <v>5.6500000000000002E-2</v>
      </c>
      <c r="N257" s="91">
        <v>4.5900000000000003E-2</v>
      </c>
      <c r="O257" s="90">
        <v>83431.960000000006</v>
      </c>
      <c r="P257" s="90">
        <v>102.99</v>
      </c>
      <c r="Q257" s="90">
        <v>2.3540100000000002</v>
      </c>
      <c r="R257" s="90">
        <v>88.280585603999995</v>
      </c>
      <c r="S257" s="91">
        <v>4.0000000000000002E-4</v>
      </c>
      <c r="T257" s="91">
        <f t="shared" si="3"/>
        <v>3.1084023109789414E-5</v>
      </c>
      <c r="U257" s="91">
        <f>R257/'סכום נכסי הקרן'!$C$42</f>
        <v>4.2787708654038832E-6</v>
      </c>
    </row>
    <row r="258" spans="2:21" s="84" customFormat="1">
      <c r="B258" s="89" t="s">
        <v>1083</v>
      </c>
      <c r="C258" s="89" t="s">
        <v>1084</v>
      </c>
      <c r="D258" s="89" t="s">
        <v>98</v>
      </c>
      <c r="E258" s="89" t="s">
        <v>121</v>
      </c>
      <c r="F258" s="89" t="s">
        <v>584</v>
      </c>
      <c r="G258" s="89" t="s">
        <v>464</v>
      </c>
      <c r="H258" s="89" t="s">
        <v>524</v>
      </c>
      <c r="I258" s="89" t="s">
        <v>209</v>
      </c>
      <c r="J258" s="89" t="s">
        <v>262</v>
      </c>
      <c r="K258" s="90">
        <v>1.69</v>
      </c>
      <c r="L258" s="89" t="s">
        <v>100</v>
      </c>
      <c r="M258" s="91">
        <v>3.5000000000000003E-2</v>
      </c>
      <c r="N258" s="91">
        <v>4.58E-2</v>
      </c>
      <c r="O258" s="90">
        <v>1885145.96</v>
      </c>
      <c r="P258" s="90">
        <v>98.31</v>
      </c>
      <c r="Q258" s="90">
        <v>0</v>
      </c>
      <c r="R258" s="90">
        <v>1853.286993276</v>
      </c>
      <c r="S258" s="91">
        <v>2E-3</v>
      </c>
      <c r="T258" s="91">
        <f t="shared" si="3"/>
        <v>6.5255135468259863E-4</v>
      </c>
      <c r="U258" s="91">
        <f>R258/'סכום נכסי הקרן'!$C$42</f>
        <v>8.9824850365537357E-5</v>
      </c>
    </row>
    <row r="259" spans="2:21" s="84" customFormat="1">
      <c r="B259" s="89" t="s">
        <v>1085</v>
      </c>
      <c r="C259" s="89" t="s">
        <v>1086</v>
      </c>
      <c r="D259" s="89" t="s">
        <v>98</v>
      </c>
      <c r="E259" s="89" t="s">
        <v>121</v>
      </c>
      <c r="F259" s="89" t="s">
        <v>1087</v>
      </c>
      <c r="G259" s="89" t="s">
        <v>674</v>
      </c>
      <c r="H259" s="89" t="s">
        <v>1059</v>
      </c>
      <c r="I259" s="89" t="s">
        <v>148</v>
      </c>
      <c r="J259" s="89" t="s">
        <v>262</v>
      </c>
      <c r="K259" s="90">
        <v>1.47</v>
      </c>
      <c r="L259" s="89" t="s">
        <v>100</v>
      </c>
      <c r="M259" s="91">
        <v>4.1000000000000002E-2</v>
      </c>
      <c r="N259" s="91">
        <v>4.3499999999999997E-2</v>
      </c>
      <c r="O259" s="90">
        <v>4398</v>
      </c>
      <c r="P259" s="90">
        <v>99.7</v>
      </c>
      <c r="Q259" s="90">
        <v>8.7429999999999994E-2</v>
      </c>
      <c r="R259" s="90">
        <v>4.4722359999999997</v>
      </c>
      <c r="S259" s="91">
        <v>0</v>
      </c>
      <c r="T259" s="91">
        <f t="shared" si="3"/>
        <v>1.574696024333275E-6</v>
      </c>
      <c r="U259" s="91">
        <f>R259/'סכום נכסי הקרן'!$C$42</f>
        <v>2.1675969828572775E-7</v>
      </c>
    </row>
    <row r="260" spans="2:21" s="84" customFormat="1">
      <c r="B260" s="89" t="s">
        <v>1088</v>
      </c>
      <c r="C260" s="89" t="s">
        <v>1089</v>
      </c>
      <c r="D260" s="89" t="s">
        <v>98</v>
      </c>
      <c r="E260" s="89" t="s">
        <v>121</v>
      </c>
      <c r="F260" s="89" t="s">
        <v>1090</v>
      </c>
      <c r="G260" s="89" t="s">
        <v>674</v>
      </c>
      <c r="H260" s="89" t="s">
        <v>1059</v>
      </c>
      <c r="I260" s="89" t="s">
        <v>148</v>
      </c>
      <c r="J260" s="89" t="s">
        <v>262</v>
      </c>
      <c r="K260" s="90">
        <v>2.17</v>
      </c>
      <c r="L260" s="89" t="s">
        <v>100</v>
      </c>
      <c r="M260" s="91">
        <v>2.9399999999999999E-2</v>
      </c>
      <c r="N260" s="91">
        <v>4.2099999999999999E-2</v>
      </c>
      <c r="O260" s="90">
        <v>3131.26</v>
      </c>
      <c r="P260" s="90">
        <v>98.07</v>
      </c>
      <c r="Q260" s="90">
        <v>0</v>
      </c>
      <c r="R260" s="90">
        <v>3.0708266819999999</v>
      </c>
      <c r="S260" s="91">
        <v>0</v>
      </c>
      <c r="T260" s="91">
        <f t="shared" si="3"/>
        <v>1.0812529946008982E-6</v>
      </c>
      <c r="U260" s="91">
        <f>R260/'סכום נכסי הקרן'!$C$42</f>
        <v>1.4883639080721198E-7</v>
      </c>
    </row>
    <row r="261" spans="2:21" s="84" customFormat="1">
      <c r="B261" s="89" t="s">
        <v>1091</v>
      </c>
      <c r="C261" s="89" t="s">
        <v>1092</v>
      </c>
      <c r="D261" s="89" t="s">
        <v>98</v>
      </c>
      <c r="E261" s="89" t="s">
        <v>121</v>
      </c>
      <c r="F261" s="89" t="s">
        <v>1093</v>
      </c>
      <c r="G261" s="89" t="s">
        <v>1078</v>
      </c>
      <c r="H261" s="89" t="s">
        <v>524</v>
      </c>
      <c r="I261" s="89" t="s">
        <v>209</v>
      </c>
      <c r="J261" s="89" t="s">
        <v>262</v>
      </c>
      <c r="K261" s="90">
        <v>1.0900000000000001</v>
      </c>
      <c r="L261" s="89" t="s">
        <v>100</v>
      </c>
      <c r="M261" s="91">
        <v>2.3599999999999999E-2</v>
      </c>
      <c r="N261" s="91">
        <v>4.3799999999999999E-2</v>
      </c>
      <c r="O261" s="90">
        <v>2583222.81</v>
      </c>
      <c r="P261" s="90">
        <v>98.9</v>
      </c>
      <c r="Q261" s="90">
        <v>0</v>
      </c>
      <c r="R261" s="90">
        <v>2554.8073590899999</v>
      </c>
      <c r="S261" s="91">
        <v>1.8200000000000001E-2</v>
      </c>
      <c r="T261" s="91">
        <f t="shared" si="3"/>
        <v>8.9956008388117641E-4</v>
      </c>
      <c r="U261" s="91">
        <f>R261/'סכום נכסי הקרן'!$C$42</f>
        <v>1.2382603966662432E-4</v>
      </c>
    </row>
    <row r="262" spans="2:21" s="84" customFormat="1">
      <c r="B262" s="89" t="s">
        <v>1094</v>
      </c>
      <c r="C262" s="89" t="s">
        <v>1095</v>
      </c>
      <c r="D262" s="89" t="s">
        <v>98</v>
      </c>
      <c r="E262" s="89" t="s">
        <v>121</v>
      </c>
      <c r="F262" s="89" t="s">
        <v>1022</v>
      </c>
      <c r="G262" s="89" t="s">
        <v>523</v>
      </c>
      <c r="H262" s="89" t="s">
        <v>1059</v>
      </c>
      <c r="I262" s="89" t="s">
        <v>148</v>
      </c>
      <c r="J262" s="89" t="s">
        <v>262</v>
      </c>
      <c r="K262" s="90">
        <v>4.99</v>
      </c>
      <c r="L262" s="89" t="s">
        <v>100</v>
      </c>
      <c r="M262" s="91">
        <v>3.6900000000000002E-2</v>
      </c>
      <c r="N262" s="91">
        <v>5.33E-2</v>
      </c>
      <c r="O262" s="90">
        <v>6515660.0099999998</v>
      </c>
      <c r="P262" s="90">
        <v>93.99</v>
      </c>
      <c r="Q262" s="90">
        <v>0</v>
      </c>
      <c r="R262" s="90">
        <v>6124.0688433989999</v>
      </c>
      <c r="S262" s="91">
        <v>2.2200000000000001E-2</v>
      </c>
      <c r="T262" s="91">
        <f t="shared" si="3"/>
        <v>2.1563143940623178E-3</v>
      </c>
      <c r="U262" s="91">
        <f>R262/'סכום נכסי הקרן'!$C$42</f>
        <v>2.9682049757128045E-4</v>
      </c>
    </row>
    <row r="263" spans="2:21" s="84" customFormat="1">
      <c r="B263" s="89" t="s">
        <v>1096</v>
      </c>
      <c r="C263" s="89" t="s">
        <v>1097</v>
      </c>
      <c r="D263" s="89" t="s">
        <v>98</v>
      </c>
      <c r="E263" s="89" t="s">
        <v>121</v>
      </c>
      <c r="F263" s="89" t="s">
        <v>1022</v>
      </c>
      <c r="G263" s="89" t="s">
        <v>523</v>
      </c>
      <c r="H263" s="89" t="s">
        <v>1059</v>
      </c>
      <c r="I263" s="89" t="s">
        <v>148</v>
      </c>
      <c r="J263" s="89" t="s">
        <v>262</v>
      </c>
      <c r="K263" s="90">
        <v>2.21</v>
      </c>
      <c r="L263" s="89" t="s">
        <v>100</v>
      </c>
      <c r="M263" s="91">
        <v>5.0999999999999997E-2</v>
      </c>
      <c r="N263" s="91">
        <v>4.7E-2</v>
      </c>
      <c r="O263" s="90">
        <v>1522805.07</v>
      </c>
      <c r="P263" s="90">
        <v>103.13</v>
      </c>
      <c r="Q263" s="90">
        <v>0</v>
      </c>
      <c r="R263" s="90">
        <v>1570.4688686909999</v>
      </c>
      <c r="S263" s="91">
        <v>6.8999999999999999E-3</v>
      </c>
      <c r="T263" s="91">
        <f t="shared" si="3"/>
        <v>5.5296971892066827E-4</v>
      </c>
      <c r="U263" s="91">
        <f>R263/'סכום נכסי הקרן'!$C$42</f>
        <v>7.6117261733188796E-5</v>
      </c>
    </row>
    <row r="264" spans="2:21" s="84" customFormat="1">
      <c r="B264" s="89" t="s">
        <v>1098</v>
      </c>
      <c r="C264" s="89" t="s">
        <v>1099</v>
      </c>
      <c r="D264" s="89" t="s">
        <v>98</v>
      </c>
      <c r="E264" s="89" t="s">
        <v>121</v>
      </c>
      <c r="F264" s="89" t="s">
        <v>1022</v>
      </c>
      <c r="G264" s="89" t="s">
        <v>523</v>
      </c>
      <c r="H264" s="89" t="s">
        <v>1059</v>
      </c>
      <c r="I264" s="89" t="s">
        <v>148</v>
      </c>
      <c r="J264" s="89" t="s">
        <v>870</v>
      </c>
      <c r="K264" s="90">
        <v>0.56999999999999995</v>
      </c>
      <c r="L264" s="89" t="s">
        <v>100</v>
      </c>
      <c r="M264" s="91">
        <v>6.4000000000000001E-2</v>
      </c>
      <c r="N264" s="91">
        <v>3.78E-2</v>
      </c>
      <c r="O264" s="90">
        <v>139237.84</v>
      </c>
      <c r="P264" s="90">
        <v>104.19</v>
      </c>
      <c r="Q264" s="90">
        <v>0</v>
      </c>
      <c r="R264" s="90">
        <v>145.071905496</v>
      </c>
      <c r="S264" s="91">
        <v>5.0000000000000001E-4</v>
      </c>
      <c r="T264" s="91">
        <f t="shared" si="3"/>
        <v>5.1080522769148098E-5</v>
      </c>
      <c r="U264" s="91">
        <f>R264/'סכום נכסי הקרן'!$C$42</f>
        <v>7.0313244795329611E-6</v>
      </c>
    </row>
    <row r="265" spans="2:21" s="84" customFormat="1">
      <c r="B265" s="89" t="s">
        <v>1100</v>
      </c>
      <c r="C265" s="89" t="s">
        <v>1101</v>
      </c>
      <c r="D265" s="89" t="s">
        <v>98</v>
      </c>
      <c r="E265" s="89" t="s">
        <v>121</v>
      </c>
      <c r="F265" s="89" t="s">
        <v>1022</v>
      </c>
      <c r="G265" s="89" t="s">
        <v>523</v>
      </c>
      <c r="H265" s="89" t="s">
        <v>1059</v>
      </c>
      <c r="I265" s="89" t="s">
        <v>148</v>
      </c>
      <c r="J265" s="89" t="s">
        <v>262</v>
      </c>
      <c r="K265" s="90">
        <v>6.96</v>
      </c>
      <c r="L265" s="89" t="s">
        <v>100</v>
      </c>
      <c r="M265" s="91">
        <v>2.8000000000000001E-2</v>
      </c>
      <c r="N265" s="91">
        <v>5.5800000000000002E-2</v>
      </c>
      <c r="O265" s="90">
        <v>69706.62</v>
      </c>
      <c r="P265" s="90">
        <v>83.53</v>
      </c>
      <c r="Q265" s="90">
        <v>0</v>
      </c>
      <c r="R265" s="90">
        <v>58.225939685999997</v>
      </c>
      <c r="S265" s="91">
        <v>2.0000000000000001E-4</v>
      </c>
      <c r="T265" s="91">
        <f t="shared" si="3"/>
        <v>2.050163625904654E-5</v>
      </c>
      <c r="U265" s="91">
        <f>R265/'סכום נכסי הקרן'!$C$42</f>
        <v>2.8220865622342696E-6</v>
      </c>
    </row>
    <row r="266" spans="2:21" s="84" customFormat="1">
      <c r="B266" s="89" t="s">
        <v>1102</v>
      </c>
      <c r="C266" s="89" t="s">
        <v>1103</v>
      </c>
      <c r="D266" s="89" t="s">
        <v>98</v>
      </c>
      <c r="E266" s="89" t="s">
        <v>121</v>
      </c>
      <c r="F266" s="89" t="s">
        <v>1104</v>
      </c>
      <c r="G266" s="89" t="s">
        <v>523</v>
      </c>
      <c r="H266" s="89" t="s">
        <v>524</v>
      </c>
      <c r="I266" s="89" t="s">
        <v>209</v>
      </c>
      <c r="J266" s="89" t="s">
        <v>262</v>
      </c>
      <c r="K266" s="90">
        <v>1.47</v>
      </c>
      <c r="L266" s="89" t="s">
        <v>100</v>
      </c>
      <c r="M266" s="91">
        <v>3.3799999999999997E-2</v>
      </c>
      <c r="N266" s="91">
        <v>5.2499999999999998E-2</v>
      </c>
      <c r="O266" s="90">
        <v>207422.17</v>
      </c>
      <c r="P266" s="90">
        <v>97.4</v>
      </c>
      <c r="Q266" s="90">
        <v>108.87361</v>
      </c>
      <c r="R266" s="90">
        <v>310.90280358000001</v>
      </c>
      <c r="S266" s="91">
        <v>5.0000000000000001E-4</v>
      </c>
      <c r="T266" s="91">
        <f t="shared" si="3"/>
        <v>1.094703876878356E-4</v>
      </c>
      <c r="U266" s="91">
        <f>R266/'סכום נכסי הקרן'!$C$42</f>
        <v>1.506879285891614E-5</v>
      </c>
    </row>
    <row r="267" spans="2:21" s="84" customFormat="1">
      <c r="B267" s="89" t="s">
        <v>1105</v>
      </c>
      <c r="C267" s="89" t="s">
        <v>1106</v>
      </c>
      <c r="D267" s="89" t="s">
        <v>98</v>
      </c>
      <c r="E267" s="89" t="s">
        <v>121</v>
      </c>
      <c r="F267" s="89" t="s">
        <v>1104</v>
      </c>
      <c r="G267" s="89" t="s">
        <v>523</v>
      </c>
      <c r="H267" s="89" t="s">
        <v>524</v>
      </c>
      <c r="I267" s="89" t="s">
        <v>209</v>
      </c>
      <c r="J267" s="89" t="s">
        <v>262</v>
      </c>
      <c r="K267" s="90">
        <v>3.73</v>
      </c>
      <c r="L267" s="89" t="s">
        <v>100</v>
      </c>
      <c r="M267" s="91">
        <v>3.49E-2</v>
      </c>
      <c r="N267" s="91">
        <v>6.0199999999999997E-2</v>
      </c>
      <c r="O267" s="90">
        <v>5168910</v>
      </c>
      <c r="P267" s="90">
        <v>91.44</v>
      </c>
      <c r="Q267" s="90">
        <v>90.192149999999998</v>
      </c>
      <c r="R267" s="90">
        <v>4816.643454</v>
      </c>
      <c r="S267" s="91">
        <v>7.4999999999999997E-3</v>
      </c>
      <c r="T267" s="91">
        <f t="shared" si="3"/>
        <v>1.6959635622191438E-3</v>
      </c>
      <c r="U267" s="91">
        <f>R267/'סכום נכסי הקרן'!$C$42</f>
        <v>2.3345238977526357E-4</v>
      </c>
    </row>
    <row r="268" spans="2:21" s="84" customFormat="1">
      <c r="B268" s="89" t="s">
        <v>1107</v>
      </c>
      <c r="C268" s="89" t="s">
        <v>1108</v>
      </c>
      <c r="D268" s="89" t="s">
        <v>98</v>
      </c>
      <c r="E268" s="89" t="s">
        <v>121</v>
      </c>
      <c r="F268" s="89" t="s">
        <v>631</v>
      </c>
      <c r="G268" s="89" t="s">
        <v>632</v>
      </c>
      <c r="H268" s="89" t="s">
        <v>524</v>
      </c>
      <c r="I268" s="89" t="s">
        <v>209</v>
      </c>
      <c r="J268" s="89" t="s">
        <v>262</v>
      </c>
      <c r="K268" s="90">
        <v>4.5</v>
      </c>
      <c r="L268" s="89" t="s">
        <v>100</v>
      </c>
      <c r="M268" s="91">
        <v>3.5200000000000002E-2</v>
      </c>
      <c r="N268" s="91">
        <v>4.5199999999999997E-2</v>
      </c>
      <c r="O268" s="90">
        <v>15073680.59</v>
      </c>
      <c r="P268" s="90">
        <v>97.08</v>
      </c>
      <c r="Q268" s="90">
        <v>0</v>
      </c>
      <c r="R268" s="90">
        <v>14633.529116772001</v>
      </c>
      <c r="S268" s="91">
        <v>1.84E-2</v>
      </c>
      <c r="T268" s="91">
        <f t="shared" ref="T268:T331" si="4">R268/$R$11</f>
        <v>5.1525367002425836E-3</v>
      </c>
      <c r="U268" s="91">
        <f>R268/'סכום נכסי הקרן'!$C$42</f>
        <v>7.0925580765570317E-4</v>
      </c>
    </row>
    <row r="269" spans="2:21" s="84" customFormat="1">
      <c r="B269" s="89" t="s">
        <v>1109</v>
      </c>
      <c r="C269" s="89" t="s">
        <v>1110</v>
      </c>
      <c r="D269" s="89" t="s">
        <v>98</v>
      </c>
      <c r="E269" s="89" t="s">
        <v>121</v>
      </c>
      <c r="F269" s="89" t="s">
        <v>631</v>
      </c>
      <c r="G269" s="89" t="s">
        <v>632</v>
      </c>
      <c r="H269" s="89" t="s">
        <v>524</v>
      </c>
      <c r="I269" s="89" t="s">
        <v>209</v>
      </c>
      <c r="J269" s="89" t="s">
        <v>262</v>
      </c>
      <c r="K269" s="90">
        <v>3.44</v>
      </c>
      <c r="L269" s="89" t="s">
        <v>100</v>
      </c>
      <c r="M269" s="91">
        <v>5.0900000000000001E-2</v>
      </c>
      <c r="N269" s="91">
        <v>4.2099999999999999E-2</v>
      </c>
      <c r="O269" s="90">
        <v>8187151.75</v>
      </c>
      <c r="P269" s="90">
        <v>104</v>
      </c>
      <c r="Q269" s="90">
        <v>0</v>
      </c>
      <c r="R269" s="90">
        <v>8514.6378199999999</v>
      </c>
      <c r="S269" s="91">
        <v>1.1299999999999999E-2</v>
      </c>
      <c r="T269" s="91">
        <f t="shared" si="4"/>
        <v>2.9980453455031768E-3</v>
      </c>
      <c r="U269" s="91">
        <f>R269/'סכום נכסי הקרן'!$C$42</f>
        <v>4.1268625467784945E-4</v>
      </c>
    </row>
    <row r="270" spans="2:21" s="84" customFormat="1">
      <c r="B270" s="89" t="s">
        <v>1111</v>
      </c>
      <c r="C270" s="89" t="s">
        <v>1112</v>
      </c>
      <c r="D270" s="89" t="s">
        <v>98</v>
      </c>
      <c r="E270" s="89" t="s">
        <v>121</v>
      </c>
      <c r="F270" s="89" t="s">
        <v>636</v>
      </c>
      <c r="G270" s="89" t="s">
        <v>451</v>
      </c>
      <c r="H270" s="89" t="s">
        <v>524</v>
      </c>
      <c r="I270" s="89" t="s">
        <v>209</v>
      </c>
      <c r="J270" s="89" t="s">
        <v>262</v>
      </c>
      <c r="K270" s="90">
        <v>1.77</v>
      </c>
      <c r="L270" s="89" t="s">
        <v>100</v>
      </c>
      <c r="M270" s="91">
        <v>2.7E-2</v>
      </c>
      <c r="N270" s="91">
        <v>4.5699999999999998E-2</v>
      </c>
      <c r="O270" s="90">
        <v>204025.33</v>
      </c>
      <c r="P270" s="90">
        <v>96.96</v>
      </c>
      <c r="Q270" s="90">
        <v>0</v>
      </c>
      <c r="R270" s="90">
        <v>197.82295996799999</v>
      </c>
      <c r="S270" s="91">
        <v>8.9999999999999998E-4</v>
      </c>
      <c r="T270" s="91">
        <f t="shared" si="4"/>
        <v>6.9654425344156754E-5</v>
      </c>
      <c r="U270" s="91">
        <f>R270/'סכום נכסי הקרן'!$C$42</f>
        <v>9.5880550840012204E-6</v>
      </c>
    </row>
    <row r="271" spans="2:21" s="84" customFormat="1">
      <c r="B271" s="89" t="s">
        <v>1113</v>
      </c>
      <c r="C271" s="89" t="s">
        <v>1114</v>
      </c>
      <c r="D271" s="89" t="s">
        <v>98</v>
      </c>
      <c r="E271" s="89" t="s">
        <v>121</v>
      </c>
      <c r="F271" s="89" t="s">
        <v>644</v>
      </c>
      <c r="G271" s="89" t="s">
        <v>464</v>
      </c>
      <c r="H271" s="89" t="s">
        <v>641</v>
      </c>
      <c r="I271" s="89" t="s">
        <v>209</v>
      </c>
      <c r="J271" s="89" t="s">
        <v>262</v>
      </c>
      <c r="K271" s="90">
        <v>2.46</v>
      </c>
      <c r="L271" s="89" t="s">
        <v>100</v>
      </c>
      <c r="M271" s="91">
        <v>5.4899999999999997E-2</v>
      </c>
      <c r="N271" s="91">
        <v>5.0299999999999997E-2</v>
      </c>
      <c r="O271" s="90">
        <v>7469457</v>
      </c>
      <c r="P271" s="90">
        <v>101.81</v>
      </c>
      <c r="Q271" s="90">
        <v>0</v>
      </c>
      <c r="R271" s="90">
        <v>7604.6541717</v>
      </c>
      <c r="S271" s="91">
        <v>5.3E-3</v>
      </c>
      <c r="T271" s="91">
        <f t="shared" si="4"/>
        <v>2.6776356817049562E-3</v>
      </c>
      <c r="U271" s="91">
        <f>R271/'סכום נכסי הקרן'!$C$42</f>
        <v>3.6858129665451306E-4</v>
      </c>
    </row>
    <row r="272" spans="2:21" s="84" customFormat="1">
      <c r="B272" s="89" t="s">
        <v>1115</v>
      </c>
      <c r="C272" s="89" t="s">
        <v>1116</v>
      </c>
      <c r="D272" s="89" t="s">
        <v>98</v>
      </c>
      <c r="E272" s="89" t="s">
        <v>121</v>
      </c>
      <c r="F272" s="89" t="s">
        <v>644</v>
      </c>
      <c r="G272" s="89" t="s">
        <v>464</v>
      </c>
      <c r="H272" s="89" t="s">
        <v>641</v>
      </c>
      <c r="I272" s="89" t="s">
        <v>209</v>
      </c>
      <c r="J272" s="89" t="s">
        <v>262</v>
      </c>
      <c r="K272" s="90">
        <v>2.13</v>
      </c>
      <c r="L272" s="89" t="s">
        <v>100</v>
      </c>
      <c r="M272" s="91">
        <v>3.85E-2</v>
      </c>
      <c r="N272" s="91">
        <v>4.8300000000000003E-2</v>
      </c>
      <c r="O272" s="90">
        <v>6380097.7999999998</v>
      </c>
      <c r="P272" s="90">
        <v>101.15</v>
      </c>
      <c r="Q272" s="90">
        <v>0</v>
      </c>
      <c r="R272" s="90">
        <v>6453.4689246999997</v>
      </c>
      <c r="S272" s="91">
        <v>5.7000000000000002E-3</v>
      </c>
      <c r="T272" s="91">
        <f t="shared" si="4"/>
        <v>2.2722977631062908E-3</v>
      </c>
      <c r="U272" s="91">
        <f>R272/'סכום נכסי הקרן'!$C$42</f>
        <v>3.1278581385559527E-4</v>
      </c>
    </row>
    <row r="273" spans="2:22" s="84" customFormat="1">
      <c r="B273" s="89" t="s">
        <v>1117</v>
      </c>
      <c r="C273" s="89" t="s">
        <v>1118</v>
      </c>
      <c r="D273" s="89" t="s">
        <v>98</v>
      </c>
      <c r="E273" s="89" t="s">
        <v>121</v>
      </c>
      <c r="F273" s="89" t="s">
        <v>644</v>
      </c>
      <c r="G273" s="89" t="s">
        <v>464</v>
      </c>
      <c r="H273" s="89" t="s">
        <v>641</v>
      </c>
      <c r="I273" s="89" t="s">
        <v>209</v>
      </c>
      <c r="J273" s="89" t="s">
        <v>262</v>
      </c>
      <c r="K273" s="90">
        <v>5.08</v>
      </c>
      <c r="L273" s="89" t="s">
        <v>100</v>
      </c>
      <c r="M273" s="91">
        <v>2.41E-2</v>
      </c>
      <c r="N273" s="91">
        <v>5.3400000000000003E-2</v>
      </c>
      <c r="O273" s="90">
        <v>8261290.7999999998</v>
      </c>
      <c r="P273" s="90">
        <v>88.15</v>
      </c>
      <c r="Q273" s="90">
        <v>0</v>
      </c>
      <c r="R273" s="90">
        <v>7282.3278401999996</v>
      </c>
      <c r="S273" s="91">
        <v>4.7000000000000002E-3</v>
      </c>
      <c r="T273" s="91">
        <f t="shared" si="4"/>
        <v>2.5641430143343207E-3</v>
      </c>
      <c r="U273" s="91">
        <f>R273/'סכום נכסי הקרן'!$C$42</f>
        <v>3.5295882986933325E-4</v>
      </c>
    </row>
    <row r="274" spans="2:22" s="84" customFormat="1">
      <c r="B274" s="89" t="s">
        <v>1119</v>
      </c>
      <c r="C274" s="89" t="s">
        <v>1120</v>
      </c>
      <c r="D274" s="89" t="s">
        <v>98</v>
      </c>
      <c r="E274" s="89" t="s">
        <v>121</v>
      </c>
      <c r="F274" s="89" t="s">
        <v>644</v>
      </c>
      <c r="G274" s="89" t="s">
        <v>464</v>
      </c>
      <c r="H274" s="89" t="s">
        <v>641</v>
      </c>
      <c r="I274" s="89" t="s">
        <v>209</v>
      </c>
      <c r="J274" s="89" t="s">
        <v>262</v>
      </c>
      <c r="K274" s="90">
        <v>7.57</v>
      </c>
      <c r="L274" s="89" t="s">
        <v>100</v>
      </c>
      <c r="M274" s="91">
        <v>4.9399999999999999E-2</v>
      </c>
      <c r="N274" s="91">
        <v>5.7599999999999998E-2</v>
      </c>
      <c r="O274" s="90">
        <v>13906119</v>
      </c>
      <c r="P274" s="90">
        <v>95.61</v>
      </c>
      <c r="Q274" s="90">
        <v>0</v>
      </c>
      <c r="R274" s="90">
        <v>13295.6403759</v>
      </c>
      <c r="S274" s="91">
        <v>4.7899999999999998E-2</v>
      </c>
      <c r="T274" s="91">
        <f t="shared" si="4"/>
        <v>4.6814595743370213E-3</v>
      </c>
      <c r="U274" s="91">
        <f>R274/'סכום נכסי הקרן'!$C$42</f>
        <v>6.4441120647381407E-4</v>
      </c>
    </row>
    <row r="275" spans="2:22" s="84" customFormat="1">
      <c r="B275" s="89" t="s">
        <v>1121</v>
      </c>
      <c r="C275" s="89" t="s">
        <v>1122</v>
      </c>
      <c r="D275" s="89" t="s">
        <v>98</v>
      </c>
      <c r="E275" s="89" t="s">
        <v>121</v>
      </c>
      <c r="F275" s="89" t="s">
        <v>1123</v>
      </c>
      <c r="G275" s="89" t="s">
        <v>746</v>
      </c>
      <c r="H275" s="89" t="s">
        <v>641</v>
      </c>
      <c r="I275" s="89" t="s">
        <v>209</v>
      </c>
      <c r="J275" s="89" t="s">
        <v>262</v>
      </c>
      <c r="K275" s="90">
        <v>3.74</v>
      </c>
      <c r="L275" s="89" t="s">
        <v>100</v>
      </c>
      <c r="M275" s="91">
        <v>2.0400000000000001E-2</v>
      </c>
      <c r="N275" s="91">
        <v>4.6300000000000001E-2</v>
      </c>
      <c r="O275" s="90">
        <v>3673.1</v>
      </c>
      <c r="P275" s="90">
        <v>91.51</v>
      </c>
      <c r="Q275" s="90">
        <v>0</v>
      </c>
      <c r="R275" s="90">
        <v>3.36125381</v>
      </c>
      <c r="S275" s="91">
        <v>0</v>
      </c>
      <c r="T275" s="91">
        <f t="shared" si="4"/>
        <v>1.1835137974342305E-6</v>
      </c>
      <c r="U275" s="91">
        <f>R275/'סכום נכסי הקרן'!$C$42</f>
        <v>1.6291277153472064E-7</v>
      </c>
    </row>
    <row r="276" spans="2:22" s="84" customFormat="1">
      <c r="B276" s="89" t="s">
        <v>1124</v>
      </c>
      <c r="C276" s="89">
        <v>50103350</v>
      </c>
      <c r="D276" s="89" t="s">
        <v>98</v>
      </c>
      <c r="E276" s="89" t="s">
        <v>121</v>
      </c>
      <c r="F276" s="89" t="s">
        <v>1125</v>
      </c>
      <c r="G276" s="89" t="s">
        <v>632</v>
      </c>
      <c r="H276" s="89" t="s">
        <v>641</v>
      </c>
      <c r="I276" s="89" t="s">
        <v>209</v>
      </c>
      <c r="J276" s="89" t="s">
        <v>262</v>
      </c>
      <c r="K276" s="90">
        <v>3.99</v>
      </c>
      <c r="L276" s="89" t="s">
        <v>100</v>
      </c>
      <c r="M276" s="91">
        <v>2.1000000000000001E-2</v>
      </c>
      <c r="N276" s="91">
        <v>4.7100000000000003E-2</v>
      </c>
      <c r="O276" s="90">
        <v>3000000</v>
      </c>
      <c r="P276" s="90">
        <f>R276*1000/O276*100</f>
        <v>88.992076502732331</v>
      </c>
      <c r="Q276" s="90">
        <v>31.553100000000001</v>
      </c>
      <c r="R276" s="90">
        <f>2669762.29508197/1000</f>
        <v>2669.76229508197</v>
      </c>
      <c r="S276" s="91">
        <v>7.0000000000000001E-3</v>
      </c>
      <c r="T276" s="91">
        <f t="shared" si="4"/>
        <v>9.4003627536213619E-4</v>
      </c>
      <c r="U276" s="91">
        <f>R276/'סכום נכסי הקרן'!$C$42</f>
        <v>1.2939765915228533E-4</v>
      </c>
      <c r="V276" s="95"/>
    </row>
    <row r="277" spans="2:22" s="84" customFormat="1">
      <c r="B277" s="89" t="s">
        <v>1124</v>
      </c>
      <c r="C277" s="89">
        <v>5010335</v>
      </c>
      <c r="D277" s="89" t="s">
        <v>98</v>
      </c>
      <c r="E277" s="89" t="s">
        <v>121</v>
      </c>
      <c r="F277" s="89" t="s">
        <v>1125</v>
      </c>
      <c r="G277" s="89" t="s">
        <v>632</v>
      </c>
      <c r="H277" s="89" t="s">
        <v>641</v>
      </c>
      <c r="I277" s="89" t="s">
        <v>209</v>
      </c>
      <c r="J277" s="89" t="s">
        <v>1126</v>
      </c>
      <c r="K277" s="90">
        <v>0</v>
      </c>
      <c r="L277" s="89" t="s">
        <v>100</v>
      </c>
      <c r="M277" s="91">
        <v>0</v>
      </c>
      <c r="N277" s="91">
        <v>0</v>
      </c>
      <c r="O277" s="90">
        <v>5131</v>
      </c>
      <c r="P277" s="90">
        <f>R277*1000/O277*100</f>
        <v>91.36999999999999</v>
      </c>
      <c r="Q277" s="90">
        <v>0</v>
      </c>
      <c r="R277" s="90">
        <f>4688.1947/1000</f>
        <v>4.6881947000000004</v>
      </c>
      <c r="S277" s="91">
        <v>0</v>
      </c>
      <c r="T277" s="91">
        <f t="shared" si="4"/>
        <v>1.6507361318567116E-6</v>
      </c>
      <c r="U277" s="91">
        <f>R277/'סכום נכסי הקרן'!$C$42</f>
        <v>2.2722675383784489E-7</v>
      </c>
    </row>
    <row r="278" spans="2:22" s="84" customFormat="1">
      <c r="B278" s="89" t="s">
        <v>1127</v>
      </c>
      <c r="C278" s="89" t="s">
        <v>1128</v>
      </c>
      <c r="D278" s="89" t="s">
        <v>98</v>
      </c>
      <c r="E278" s="89" t="s">
        <v>121</v>
      </c>
      <c r="F278" s="89" t="s">
        <v>651</v>
      </c>
      <c r="G278" s="89" t="s">
        <v>130</v>
      </c>
      <c r="H278" s="89" t="s">
        <v>641</v>
      </c>
      <c r="I278" s="89" t="s">
        <v>209</v>
      </c>
      <c r="J278" s="89" t="s">
        <v>262</v>
      </c>
      <c r="K278" s="90">
        <v>1.85</v>
      </c>
      <c r="L278" s="89" t="s">
        <v>100</v>
      </c>
      <c r="M278" s="91">
        <v>3.6499999999999998E-2</v>
      </c>
      <c r="N278" s="91">
        <v>4.2299999999999997E-2</v>
      </c>
      <c r="O278" s="90">
        <v>4049221.24</v>
      </c>
      <c r="P278" s="90">
        <v>99.32</v>
      </c>
      <c r="Q278" s="90">
        <v>0</v>
      </c>
      <c r="R278" s="90">
        <v>4021.6865355680002</v>
      </c>
      <c r="S278" s="91">
        <v>2.5000000000000001E-3</v>
      </c>
      <c r="T278" s="91">
        <f t="shared" si="4"/>
        <v>1.4160553688744495E-3</v>
      </c>
      <c r="U278" s="91">
        <f>R278/'סכום נכסי הקרן'!$C$42</f>
        <v>1.9492253093295915E-4</v>
      </c>
      <c r="V278" s="95"/>
    </row>
    <row r="279" spans="2:22" s="84" customFormat="1">
      <c r="B279" s="89" t="s">
        <v>1129</v>
      </c>
      <c r="C279" s="89" t="s">
        <v>1130</v>
      </c>
      <c r="D279" s="89" t="s">
        <v>98</v>
      </c>
      <c r="E279" s="89" t="s">
        <v>121</v>
      </c>
      <c r="F279" s="89" t="s">
        <v>651</v>
      </c>
      <c r="G279" s="89" t="s">
        <v>130</v>
      </c>
      <c r="H279" s="89" t="s">
        <v>641</v>
      </c>
      <c r="I279" s="89" t="s">
        <v>209</v>
      </c>
      <c r="J279" s="89" t="s">
        <v>262</v>
      </c>
      <c r="K279" s="90">
        <v>4.9400000000000004</v>
      </c>
      <c r="L279" s="89" t="s">
        <v>100</v>
      </c>
      <c r="M279" s="91">
        <v>3.2000000000000001E-2</v>
      </c>
      <c r="N279" s="91">
        <v>4.4900000000000002E-2</v>
      </c>
      <c r="O279" s="90">
        <v>12239</v>
      </c>
      <c r="P279" s="90">
        <v>94.38</v>
      </c>
      <c r="Q279" s="90">
        <v>0</v>
      </c>
      <c r="R279" s="90">
        <v>11.551168199999999</v>
      </c>
      <c r="S279" s="91">
        <v>0</v>
      </c>
      <c r="T279" s="91">
        <f t="shared" si="4"/>
        <v>4.067222445538418E-6</v>
      </c>
      <c r="U279" s="91">
        <f>R279/'סכום נכסי הקרן'!$C$42</f>
        <v>5.5986037719827239E-7</v>
      </c>
    </row>
    <row r="280" spans="2:22" s="84" customFormat="1">
      <c r="B280" s="89" t="s">
        <v>1131</v>
      </c>
      <c r="C280" s="89" t="s">
        <v>1132</v>
      </c>
      <c r="D280" s="89" t="s">
        <v>98</v>
      </c>
      <c r="E280" s="89" t="s">
        <v>121</v>
      </c>
      <c r="F280" s="89" t="s">
        <v>651</v>
      </c>
      <c r="G280" s="89" t="s">
        <v>130</v>
      </c>
      <c r="H280" s="89" t="s">
        <v>641</v>
      </c>
      <c r="I280" s="89" t="s">
        <v>209</v>
      </c>
      <c r="J280" s="89" t="s">
        <v>262</v>
      </c>
      <c r="K280" s="90">
        <v>9.24</v>
      </c>
      <c r="L280" s="89" t="s">
        <v>100</v>
      </c>
      <c r="M280" s="91">
        <v>2.7900000000000001E-2</v>
      </c>
      <c r="N280" s="91">
        <v>4.9099999999999998E-2</v>
      </c>
      <c r="O280" s="90">
        <v>2967932</v>
      </c>
      <c r="P280" s="90">
        <v>82.94</v>
      </c>
      <c r="Q280" s="90">
        <v>0</v>
      </c>
      <c r="R280" s="90">
        <v>2461.6028007999998</v>
      </c>
      <c r="S280" s="91">
        <v>1.4800000000000001E-2</v>
      </c>
      <c r="T280" s="91">
        <f t="shared" si="4"/>
        <v>8.6674230606511259E-4</v>
      </c>
      <c r="U280" s="91">
        <f>R280/'סכום נכסי הקרן'!$C$42</f>
        <v>1.1930861439349587E-4</v>
      </c>
      <c r="V280" s="95"/>
    </row>
    <row r="281" spans="2:22" s="84" customFormat="1">
      <c r="B281" s="89" t="s">
        <v>1133</v>
      </c>
      <c r="C281" s="89" t="s">
        <v>1134</v>
      </c>
      <c r="D281" s="89" t="s">
        <v>98</v>
      </c>
      <c r="E281" s="89" t="s">
        <v>121</v>
      </c>
      <c r="F281" s="89" t="s">
        <v>539</v>
      </c>
      <c r="G281" s="89" t="s">
        <v>464</v>
      </c>
      <c r="H281" s="89" t="s">
        <v>641</v>
      </c>
      <c r="I281" s="89" t="s">
        <v>209</v>
      </c>
      <c r="J281" s="89" t="s">
        <v>262</v>
      </c>
      <c r="K281" s="90">
        <v>5.62</v>
      </c>
      <c r="L281" s="89" t="s">
        <v>100</v>
      </c>
      <c r="M281" s="91">
        <v>2.0899999999999998E-2</v>
      </c>
      <c r="N281" s="91">
        <v>5.1700000000000003E-2</v>
      </c>
      <c r="O281" s="90">
        <v>2884.92</v>
      </c>
      <c r="P281" s="90">
        <v>84.79</v>
      </c>
      <c r="Q281" s="90">
        <v>0</v>
      </c>
      <c r="R281" s="90">
        <v>2.4461236679999998</v>
      </c>
      <c r="S281" s="91">
        <v>0</v>
      </c>
      <c r="T281" s="91">
        <f t="shared" si="4"/>
        <v>8.6129202819956912E-7</v>
      </c>
      <c r="U281" s="91">
        <f>R281/'סכום נכסי הקרן'!$C$42</f>
        <v>1.1855837398680607E-7</v>
      </c>
    </row>
    <row r="282" spans="2:22" s="84" customFormat="1">
      <c r="B282" s="89" t="s">
        <v>1135</v>
      </c>
      <c r="C282" s="89" t="s">
        <v>1136</v>
      </c>
      <c r="D282" s="89" t="s">
        <v>98</v>
      </c>
      <c r="E282" s="89" t="s">
        <v>121</v>
      </c>
      <c r="F282" s="89" t="s">
        <v>1137</v>
      </c>
      <c r="G282" s="89" t="s">
        <v>1074</v>
      </c>
      <c r="H282" s="89" t="s">
        <v>660</v>
      </c>
      <c r="I282" s="89" t="s">
        <v>148</v>
      </c>
      <c r="J282" s="89" t="s">
        <v>262</v>
      </c>
      <c r="K282" s="90">
        <v>2.27</v>
      </c>
      <c r="L282" s="89" t="s">
        <v>100</v>
      </c>
      <c r="M282" s="91">
        <v>0.03</v>
      </c>
      <c r="N282" s="91">
        <v>4.6699999999999998E-2</v>
      </c>
      <c r="O282" s="90">
        <v>3170</v>
      </c>
      <c r="P282" s="90">
        <v>97.03</v>
      </c>
      <c r="Q282" s="90">
        <v>0</v>
      </c>
      <c r="R282" s="90">
        <v>3.0758510000000001</v>
      </c>
      <c r="S282" s="91">
        <v>0</v>
      </c>
      <c r="T282" s="91">
        <f t="shared" si="4"/>
        <v>1.0830220813797683E-6</v>
      </c>
      <c r="U282" s="91">
        <f>R282/'סכום נכסי הקרן'!$C$42</f>
        <v>1.490799087373417E-7</v>
      </c>
    </row>
    <row r="283" spans="2:22" s="84" customFormat="1">
      <c r="B283" s="89" t="s">
        <v>1138</v>
      </c>
      <c r="C283" s="89" t="s">
        <v>1139</v>
      </c>
      <c r="D283" s="89" t="s">
        <v>98</v>
      </c>
      <c r="E283" s="89" t="s">
        <v>121</v>
      </c>
      <c r="F283" s="89" t="s">
        <v>1137</v>
      </c>
      <c r="G283" s="89" t="s">
        <v>1074</v>
      </c>
      <c r="H283" s="89" t="s">
        <v>660</v>
      </c>
      <c r="I283" s="89" t="s">
        <v>148</v>
      </c>
      <c r="J283" s="89" t="s">
        <v>262</v>
      </c>
      <c r="K283" s="90">
        <v>2.23</v>
      </c>
      <c r="L283" s="89" t="s">
        <v>100</v>
      </c>
      <c r="M283" s="91">
        <v>4.5999999999999999E-2</v>
      </c>
      <c r="N283" s="91">
        <v>4.8599999999999997E-2</v>
      </c>
      <c r="O283" s="90">
        <v>5647</v>
      </c>
      <c r="P283" s="90">
        <v>100.42</v>
      </c>
      <c r="Q283" s="90">
        <v>0</v>
      </c>
      <c r="R283" s="90">
        <v>5.6707174</v>
      </c>
      <c r="S283" s="91">
        <v>0</v>
      </c>
      <c r="T283" s="91">
        <f t="shared" si="4"/>
        <v>1.996687148195562E-6</v>
      </c>
      <c r="U283" s="91">
        <f>R283/'סכום נכסי הקרן'!$C$42</f>
        <v>2.7484752430051243E-7</v>
      </c>
    </row>
    <row r="284" spans="2:22" s="84" customFormat="1">
      <c r="B284" s="89" t="s">
        <v>1140</v>
      </c>
      <c r="C284" s="89" t="s">
        <v>1141</v>
      </c>
      <c r="D284" s="89" t="s">
        <v>98</v>
      </c>
      <c r="E284" s="89" t="s">
        <v>121</v>
      </c>
      <c r="F284" s="89" t="s">
        <v>1055</v>
      </c>
      <c r="G284" s="89" t="s">
        <v>523</v>
      </c>
      <c r="H284" s="89" t="s">
        <v>641</v>
      </c>
      <c r="I284" s="89" t="s">
        <v>209</v>
      </c>
      <c r="J284" s="89" t="s">
        <v>287</v>
      </c>
      <c r="K284" s="90">
        <v>2.19</v>
      </c>
      <c r="L284" s="89" t="s">
        <v>100</v>
      </c>
      <c r="M284" s="91">
        <v>4.3499999999999997E-2</v>
      </c>
      <c r="N284" s="91">
        <v>0.19189999999999999</v>
      </c>
      <c r="O284" s="90">
        <v>3191453.83</v>
      </c>
      <c r="P284" s="90">
        <v>73.94</v>
      </c>
      <c r="Q284" s="90">
        <v>0</v>
      </c>
      <c r="R284" s="90">
        <v>2359.760961902</v>
      </c>
      <c r="S284" s="91">
        <v>3.0999999999999999E-3</v>
      </c>
      <c r="T284" s="91">
        <f t="shared" si="4"/>
        <v>8.3088329978202053E-4</v>
      </c>
      <c r="U284" s="91">
        <f>R284/'סכום נכסי הקרן'!$C$42</f>
        <v>1.1437255863248635E-4</v>
      </c>
    </row>
    <row r="285" spans="2:22" s="84" customFormat="1">
      <c r="B285" s="89" t="s">
        <v>1142</v>
      </c>
      <c r="C285" s="89" t="s">
        <v>1143</v>
      </c>
      <c r="D285" s="89" t="s">
        <v>98</v>
      </c>
      <c r="E285" s="89" t="s">
        <v>121</v>
      </c>
      <c r="F285" s="89" t="s">
        <v>673</v>
      </c>
      <c r="G285" s="89" t="s">
        <v>674</v>
      </c>
      <c r="H285" s="89" t="s">
        <v>641</v>
      </c>
      <c r="I285" s="89" t="s">
        <v>209</v>
      </c>
      <c r="J285" s="89" t="s">
        <v>262</v>
      </c>
      <c r="K285" s="90">
        <v>3.7</v>
      </c>
      <c r="L285" s="89" t="s">
        <v>100</v>
      </c>
      <c r="M285" s="91">
        <v>4.53E-2</v>
      </c>
      <c r="N285" s="91">
        <v>4.7399999999999998E-2</v>
      </c>
      <c r="O285" s="90">
        <v>3034175.56</v>
      </c>
      <c r="P285" s="90">
        <v>100.25</v>
      </c>
      <c r="Q285" s="90">
        <v>0</v>
      </c>
      <c r="R285" s="90">
        <v>3041.7609988999998</v>
      </c>
      <c r="S285" s="91">
        <v>7.6E-3</v>
      </c>
      <c r="T285" s="91">
        <f t="shared" si="4"/>
        <v>1.0710188263633317E-3</v>
      </c>
      <c r="U285" s="91">
        <f>R285/'סכום נכסי הקרן'!$C$42</f>
        <v>1.4742763941322814E-4</v>
      </c>
    </row>
    <row r="286" spans="2:22" s="84" customFormat="1">
      <c r="B286" s="89" t="s">
        <v>1144</v>
      </c>
      <c r="C286" s="89" t="s">
        <v>1145</v>
      </c>
      <c r="D286" s="89" t="s">
        <v>98</v>
      </c>
      <c r="E286" s="89" t="s">
        <v>121</v>
      </c>
      <c r="F286" s="89" t="s">
        <v>673</v>
      </c>
      <c r="G286" s="89" t="s">
        <v>674</v>
      </c>
      <c r="H286" s="89" t="s">
        <v>641</v>
      </c>
      <c r="I286" s="89" t="s">
        <v>209</v>
      </c>
      <c r="J286" s="89" t="s">
        <v>262</v>
      </c>
      <c r="K286" s="90">
        <v>5.86</v>
      </c>
      <c r="L286" s="89" t="s">
        <v>100</v>
      </c>
      <c r="M286" s="91">
        <v>1.9400000000000001E-2</v>
      </c>
      <c r="N286" s="91">
        <v>4.9500000000000002E-2</v>
      </c>
      <c r="O286" s="90">
        <v>24452</v>
      </c>
      <c r="P286" s="90">
        <v>84.13</v>
      </c>
      <c r="Q286" s="90">
        <v>0.23655999999999999</v>
      </c>
      <c r="R286" s="90">
        <v>20.808027599999999</v>
      </c>
      <c r="S286" s="91">
        <v>1E-4</v>
      </c>
      <c r="T286" s="91">
        <f t="shared" si="4"/>
        <v>7.3266076155053217E-6</v>
      </c>
      <c r="U286" s="91">
        <f>R286/'סכום נכסי הקרן'!$C$42</f>
        <v>1.0085205218367491E-6</v>
      </c>
    </row>
    <row r="287" spans="2:22" s="84" customFormat="1">
      <c r="B287" s="89" t="s">
        <v>1146</v>
      </c>
      <c r="C287" s="89" t="s">
        <v>1147</v>
      </c>
      <c r="D287" s="89" t="s">
        <v>98</v>
      </c>
      <c r="E287" s="89" t="s">
        <v>121</v>
      </c>
      <c r="F287" s="89" t="s">
        <v>678</v>
      </c>
      <c r="G287" s="89" t="s">
        <v>674</v>
      </c>
      <c r="H287" s="89" t="s">
        <v>641</v>
      </c>
      <c r="I287" s="89" t="s">
        <v>209</v>
      </c>
      <c r="J287" s="89" t="s">
        <v>262</v>
      </c>
      <c r="K287" s="90">
        <v>7.09</v>
      </c>
      <c r="L287" s="89" t="s">
        <v>100</v>
      </c>
      <c r="M287" s="91">
        <v>3.0499999999999999E-2</v>
      </c>
      <c r="N287" s="91">
        <v>0.05</v>
      </c>
      <c r="O287" s="90">
        <v>10686</v>
      </c>
      <c r="P287" s="90">
        <v>87.6</v>
      </c>
      <c r="Q287" s="90">
        <v>0.16059999999999999</v>
      </c>
      <c r="R287" s="90">
        <v>9.5215359999999993</v>
      </c>
      <c r="S287" s="91">
        <v>0</v>
      </c>
      <c r="T287" s="91">
        <f t="shared" si="4"/>
        <v>3.3525790867803385E-6</v>
      </c>
      <c r="U287" s="91">
        <f>R287/'סכום נכסי הקרן'!$C$42</f>
        <v>4.6148845243781744E-7</v>
      </c>
    </row>
    <row r="288" spans="2:22" s="84" customFormat="1">
      <c r="B288" s="89" t="s">
        <v>1148</v>
      </c>
      <c r="C288" s="89" t="s">
        <v>1149</v>
      </c>
      <c r="D288" s="89" t="s">
        <v>98</v>
      </c>
      <c r="E288" s="89" t="s">
        <v>121</v>
      </c>
      <c r="F288" s="89" t="s">
        <v>678</v>
      </c>
      <c r="G288" s="89" t="s">
        <v>674</v>
      </c>
      <c r="H288" s="89" t="s">
        <v>641</v>
      </c>
      <c r="I288" s="89" t="s">
        <v>209</v>
      </c>
      <c r="J288" s="89" t="s">
        <v>262</v>
      </c>
      <c r="K288" s="90">
        <v>7.85</v>
      </c>
      <c r="L288" s="89" t="s">
        <v>100</v>
      </c>
      <c r="M288" s="91">
        <v>3.0499999999999999E-2</v>
      </c>
      <c r="N288" s="91">
        <v>4.9399999999999999E-2</v>
      </c>
      <c r="O288" s="90">
        <v>10009</v>
      </c>
      <c r="P288" s="90">
        <v>86.75</v>
      </c>
      <c r="Q288" s="90">
        <v>0.15040999999999999</v>
      </c>
      <c r="R288" s="90">
        <v>8.8332174999999999</v>
      </c>
      <c r="S288" s="91">
        <v>0</v>
      </c>
      <c r="T288" s="91">
        <f t="shared" si="4"/>
        <v>3.1102187986772415E-6</v>
      </c>
      <c r="U288" s="91">
        <f>R288/'סכום נכסי הקרן'!$C$42</f>
        <v>4.2812712929107734E-7</v>
      </c>
    </row>
    <row r="289" spans="2:21" s="84" customFormat="1">
      <c r="B289" s="89" t="s">
        <v>1150</v>
      </c>
      <c r="C289" s="89" t="s">
        <v>1151</v>
      </c>
      <c r="D289" s="89" t="s">
        <v>98</v>
      </c>
      <c r="E289" s="89" t="s">
        <v>121</v>
      </c>
      <c r="F289" s="89" t="s">
        <v>678</v>
      </c>
      <c r="G289" s="89" t="s">
        <v>674</v>
      </c>
      <c r="H289" s="89" t="s">
        <v>641</v>
      </c>
      <c r="I289" s="89" t="s">
        <v>209</v>
      </c>
      <c r="J289" s="89" t="s">
        <v>262</v>
      </c>
      <c r="K289" s="90">
        <v>3.35</v>
      </c>
      <c r="L289" s="89" t="s">
        <v>100</v>
      </c>
      <c r="M289" s="91">
        <v>2.9100000000000001E-2</v>
      </c>
      <c r="N289" s="91">
        <v>4.3700000000000003E-2</v>
      </c>
      <c r="O289" s="90">
        <v>3941226</v>
      </c>
      <c r="P289" s="90">
        <v>95.45</v>
      </c>
      <c r="Q289" s="90">
        <v>57.342970000000001</v>
      </c>
      <c r="R289" s="90">
        <v>3819.243187</v>
      </c>
      <c r="S289" s="91">
        <v>6.6E-3</v>
      </c>
      <c r="T289" s="91">
        <f t="shared" si="4"/>
        <v>1.3447740822556877E-3</v>
      </c>
      <c r="U289" s="91">
        <f>R289/'סכום נכסי הקרן'!$C$42</f>
        <v>1.8511053551152965E-4</v>
      </c>
    </row>
    <row r="290" spans="2:21" s="84" customFormat="1">
      <c r="B290" s="89" t="s">
        <v>1152</v>
      </c>
      <c r="C290" s="89" t="s">
        <v>1153</v>
      </c>
      <c r="D290" s="89" t="s">
        <v>98</v>
      </c>
      <c r="E290" s="89" t="s">
        <v>121</v>
      </c>
      <c r="F290" s="89" t="s">
        <v>678</v>
      </c>
      <c r="G290" s="89" t="s">
        <v>674</v>
      </c>
      <c r="H290" s="89" t="s">
        <v>641</v>
      </c>
      <c r="I290" s="89" t="s">
        <v>209</v>
      </c>
      <c r="J290" s="89" t="s">
        <v>262</v>
      </c>
      <c r="K290" s="90">
        <v>4.55</v>
      </c>
      <c r="L290" s="89" t="s">
        <v>100</v>
      </c>
      <c r="M290" s="91">
        <v>4.36E-2</v>
      </c>
      <c r="N290" s="91">
        <v>4.5199999999999997E-2</v>
      </c>
      <c r="O290" s="90">
        <v>2186466</v>
      </c>
      <c r="P290" s="90">
        <v>99.48</v>
      </c>
      <c r="Q290" s="90">
        <v>24.447700000000001</v>
      </c>
      <c r="R290" s="90">
        <v>2199.5440767999999</v>
      </c>
      <c r="S290" s="91">
        <v>7.3000000000000001E-3</v>
      </c>
      <c r="T290" s="91">
        <f t="shared" si="4"/>
        <v>7.7447015611044757E-4</v>
      </c>
      <c r="U290" s="91">
        <f>R290/'סכום נכסי הקרן'!$C$42</f>
        <v>1.066071894357381E-4</v>
      </c>
    </row>
    <row r="291" spans="2:21" s="84" customFormat="1">
      <c r="B291" s="89" t="s">
        <v>1154</v>
      </c>
      <c r="C291" s="89" t="s">
        <v>1155</v>
      </c>
      <c r="D291" s="89" t="s">
        <v>98</v>
      </c>
      <c r="E291" s="89" t="s">
        <v>121</v>
      </c>
      <c r="F291" s="89" t="s">
        <v>678</v>
      </c>
      <c r="G291" s="89" t="s">
        <v>674</v>
      </c>
      <c r="H291" s="89" t="s">
        <v>641</v>
      </c>
      <c r="I291" s="89" t="s">
        <v>209</v>
      </c>
      <c r="J291" s="89" t="s">
        <v>262</v>
      </c>
      <c r="K291" s="90">
        <v>8.7200000000000006</v>
      </c>
      <c r="L291" s="89" t="s">
        <v>100</v>
      </c>
      <c r="M291" s="91">
        <v>2.63E-2</v>
      </c>
      <c r="N291" s="91">
        <v>4.99E-2</v>
      </c>
      <c r="O291" s="90">
        <v>10170</v>
      </c>
      <c r="P291" s="90">
        <v>81.97</v>
      </c>
      <c r="Q291" s="90">
        <v>0.1318</v>
      </c>
      <c r="R291" s="90">
        <v>8.4681490000000004</v>
      </c>
      <c r="S291" s="91">
        <v>0</v>
      </c>
      <c r="T291" s="91">
        <f t="shared" si="4"/>
        <v>2.98167640611135E-6</v>
      </c>
      <c r="U291" s="91">
        <f>R291/'סכום נכסי הקרן'!$C$42</f>
        <v>4.1043304116298589E-7</v>
      </c>
    </row>
    <row r="292" spans="2:21" s="84" customFormat="1">
      <c r="B292" s="89" t="s">
        <v>1156</v>
      </c>
      <c r="C292" s="89" t="s">
        <v>1157</v>
      </c>
      <c r="D292" s="89" t="s">
        <v>98</v>
      </c>
      <c r="E292" s="89" t="s">
        <v>121</v>
      </c>
      <c r="F292" s="89" t="s">
        <v>678</v>
      </c>
      <c r="G292" s="89" t="s">
        <v>674</v>
      </c>
      <c r="H292" s="89" t="s">
        <v>641</v>
      </c>
      <c r="I292" s="89" t="s">
        <v>209</v>
      </c>
      <c r="J292" s="89" t="s">
        <v>262</v>
      </c>
      <c r="K292" s="90">
        <v>5.39</v>
      </c>
      <c r="L292" s="89" t="s">
        <v>100</v>
      </c>
      <c r="M292" s="91">
        <v>3.95E-2</v>
      </c>
      <c r="N292" s="91">
        <v>4.6600000000000003E-2</v>
      </c>
      <c r="O292" s="90">
        <v>3518</v>
      </c>
      <c r="P292" s="90">
        <v>96.57</v>
      </c>
      <c r="Q292" s="90">
        <v>6.8470000000000003E-2</v>
      </c>
      <c r="R292" s="90">
        <v>3.4658026</v>
      </c>
      <c r="S292" s="91">
        <v>0</v>
      </c>
      <c r="T292" s="91">
        <f t="shared" si="4"/>
        <v>1.2203259343522855E-6</v>
      </c>
      <c r="U292" s="91">
        <f>R292/'סכום נכסי הקרן'!$C$42</f>
        <v>1.6798002741668615E-7</v>
      </c>
    </row>
    <row r="293" spans="2:21" s="84" customFormat="1">
      <c r="B293" s="89" t="s">
        <v>1158</v>
      </c>
      <c r="C293" s="89" t="s">
        <v>1159</v>
      </c>
      <c r="D293" s="89" t="s">
        <v>98</v>
      </c>
      <c r="E293" s="89" t="s">
        <v>121</v>
      </c>
      <c r="F293" s="89" t="s">
        <v>678</v>
      </c>
      <c r="G293" s="89" t="s">
        <v>674</v>
      </c>
      <c r="H293" s="89" t="s">
        <v>641</v>
      </c>
      <c r="I293" s="89" t="s">
        <v>209</v>
      </c>
      <c r="J293" s="89" t="s">
        <v>262</v>
      </c>
      <c r="K293" s="90">
        <v>6.16</v>
      </c>
      <c r="L293" s="89" t="s">
        <v>100</v>
      </c>
      <c r="M293" s="91">
        <v>3.95E-2</v>
      </c>
      <c r="N293" s="91">
        <v>4.87E-2</v>
      </c>
      <c r="O293" s="90">
        <v>3518</v>
      </c>
      <c r="P293" s="90">
        <v>94.87</v>
      </c>
      <c r="Q293" s="90">
        <v>6.8470000000000003E-2</v>
      </c>
      <c r="R293" s="90">
        <v>3.4059965999999999</v>
      </c>
      <c r="S293" s="91">
        <v>0</v>
      </c>
      <c r="T293" s="91">
        <f t="shared" si="4"/>
        <v>1.1992679511798242E-6</v>
      </c>
      <c r="U293" s="91">
        <f>R293/'סכום נכסי הקרן'!$C$42</f>
        <v>1.6508135871591182E-7</v>
      </c>
    </row>
    <row r="294" spans="2:21" s="84" customFormat="1">
      <c r="B294" s="89" t="s">
        <v>1160</v>
      </c>
      <c r="C294" s="89" t="s">
        <v>1161</v>
      </c>
      <c r="D294" s="89" t="s">
        <v>98</v>
      </c>
      <c r="E294" s="89" t="s">
        <v>121</v>
      </c>
      <c r="F294" s="89" t="s">
        <v>678</v>
      </c>
      <c r="G294" s="89" t="s">
        <v>674</v>
      </c>
      <c r="H294" s="89" t="s">
        <v>641</v>
      </c>
      <c r="I294" s="89" t="s">
        <v>209</v>
      </c>
      <c r="J294" s="89" t="s">
        <v>262</v>
      </c>
      <c r="K294" s="90">
        <v>4.79</v>
      </c>
      <c r="L294" s="89" t="s">
        <v>100</v>
      </c>
      <c r="M294" s="91">
        <v>1.7899999999999999E-2</v>
      </c>
      <c r="N294" s="91">
        <v>4.5400000000000003E-2</v>
      </c>
      <c r="O294" s="90">
        <v>5131</v>
      </c>
      <c r="P294" s="90">
        <v>88.01</v>
      </c>
      <c r="Q294" s="90">
        <v>4.5260000000000002E-2</v>
      </c>
      <c r="R294" s="90">
        <v>4.5610530999999996</v>
      </c>
      <c r="S294" s="91">
        <v>0</v>
      </c>
      <c r="T294" s="91">
        <f t="shared" si="4"/>
        <v>1.6059689567685962E-6</v>
      </c>
      <c r="U294" s="91">
        <f>R294/'סכום נכסי הקרן'!$C$42</f>
        <v>2.2106447285455938E-7</v>
      </c>
    </row>
    <row r="295" spans="2:21" s="84" customFormat="1">
      <c r="B295" s="89" t="s">
        <v>1162</v>
      </c>
      <c r="C295" s="89" t="s">
        <v>1163</v>
      </c>
      <c r="D295" s="89" t="s">
        <v>98</v>
      </c>
      <c r="E295" s="89" t="s">
        <v>121</v>
      </c>
      <c r="F295" s="89" t="s">
        <v>1164</v>
      </c>
      <c r="G295" s="89" t="s">
        <v>523</v>
      </c>
      <c r="H295" s="89" t="s">
        <v>641</v>
      </c>
      <c r="I295" s="89" t="s">
        <v>209</v>
      </c>
      <c r="J295" s="89" t="s">
        <v>262</v>
      </c>
      <c r="K295" s="90">
        <v>2.33</v>
      </c>
      <c r="L295" s="89" t="s">
        <v>100</v>
      </c>
      <c r="M295" s="91">
        <v>4.8000000000000001E-2</v>
      </c>
      <c r="N295" s="91">
        <v>5.67E-2</v>
      </c>
      <c r="O295" s="90">
        <v>1544463.6</v>
      </c>
      <c r="P295" s="90">
        <v>99</v>
      </c>
      <c r="Q295" s="90">
        <v>0</v>
      </c>
      <c r="R295" s="90">
        <v>1529.0189640000001</v>
      </c>
      <c r="S295" s="91">
        <v>3.5999999999999999E-3</v>
      </c>
      <c r="T295" s="91">
        <f t="shared" si="4"/>
        <v>5.3837500609113281E-4</v>
      </c>
      <c r="U295" s="91">
        <f>R295/'סכום נכסי הקרן'!$C$42</f>
        <v>7.4108273648751109E-5</v>
      </c>
    </row>
    <row r="296" spans="2:21" s="84" customFormat="1">
      <c r="B296" s="89" t="s">
        <v>1165</v>
      </c>
      <c r="C296" s="89" t="s">
        <v>1166</v>
      </c>
      <c r="D296" s="89" t="s">
        <v>98</v>
      </c>
      <c r="E296" s="89" t="s">
        <v>121</v>
      </c>
      <c r="F296" s="89" t="s">
        <v>688</v>
      </c>
      <c r="G296" s="89" t="s">
        <v>689</v>
      </c>
      <c r="H296" s="89" t="s">
        <v>641</v>
      </c>
      <c r="I296" s="89" t="s">
        <v>209</v>
      </c>
      <c r="J296" s="89" t="s">
        <v>262</v>
      </c>
      <c r="K296" s="90">
        <v>2.9</v>
      </c>
      <c r="L296" s="89" t="s">
        <v>100</v>
      </c>
      <c r="M296" s="91">
        <v>2.18E-2</v>
      </c>
      <c r="N296" s="91">
        <v>4.7500000000000001E-2</v>
      </c>
      <c r="O296" s="90">
        <v>4173642.9</v>
      </c>
      <c r="P296" s="90">
        <v>93.29</v>
      </c>
      <c r="Q296" s="90">
        <v>0</v>
      </c>
      <c r="R296" s="90">
        <v>3893.5914614100002</v>
      </c>
      <c r="S296" s="91">
        <v>8.8000000000000005E-3</v>
      </c>
      <c r="T296" s="91">
        <f t="shared" si="4"/>
        <v>1.3709524709027685E-3</v>
      </c>
      <c r="U296" s="91">
        <f>R296/'סכום נכסי הקרן'!$C$42</f>
        <v>1.887140370998126E-4</v>
      </c>
    </row>
    <row r="297" spans="2:21" s="84" customFormat="1">
      <c r="B297" s="89" t="s">
        <v>1167</v>
      </c>
      <c r="C297" s="89" t="s">
        <v>1168</v>
      </c>
      <c r="D297" s="89" t="s">
        <v>98</v>
      </c>
      <c r="E297" s="89" t="s">
        <v>121</v>
      </c>
      <c r="F297" s="89" t="s">
        <v>688</v>
      </c>
      <c r="G297" s="89" t="s">
        <v>689</v>
      </c>
      <c r="H297" s="89" t="s">
        <v>641</v>
      </c>
      <c r="I297" s="89" t="s">
        <v>209</v>
      </c>
      <c r="J297" s="89" t="s">
        <v>717</v>
      </c>
      <c r="K297" s="90">
        <v>0.35</v>
      </c>
      <c r="L297" s="89" t="s">
        <v>100</v>
      </c>
      <c r="M297" s="91">
        <v>3.4000000000000002E-2</v>
      </c>
      <c r="N297" s="91">
        <v>3.9800000000000002E-2</v>
      </c>
      <c r="O297" s="90">
        <v>2466700.9900000002</v>
      </c>
      <c r="P297" s="90">
        <v>100.29</v>
      </c>
      <c r="Q297" s="90">
        <v>0</v>
      </c>
      <c r="R297" s="90">
        <v>2473.8544228710002</v>
      </c>
      <c r="S297" s="91">
        <v>2.35E-2</v>
      </c>
      <c r="T297" s="91">
        <f t="shared" si="4"/>
        <v>8.7105616172184408E-4</v>
      </c>
      <c r="U297" s="91">
        <f>R297/'סכום נכסי הקרן'!$C$42</f>
        <v>1.1990242426927631E-4</v>
      </c>
    </row>
    <row r="298" spans="2:21" s="84" customFormat="1">
      <c r="B298" s="89" t="s">
        <v>1169</v>
      </c>
      <c r="C298" s="89" t="s">
        <v>1170</v>
      </c>
      <c r="D298" s="89" t="s">
        <v>98</v>
      </c>
      <c r="E298" s="89" t="s">
        <v>121</v>
      </c>
      <c r="F298" s="89" t="s">
        <v>695</v>
      </c>
      <c r="G298" s="89" t="s">
        <v>399</v>
      </c>
      <c r="H298" s="89" t="s">
        <v>641</v>
      </c>
      <c r="I298" s="89" t="s">
        <v>209</v>
      </c>
      <c r="J298" s="89" t="s">
        <v>1171</v>
      </c>
      <c r="K298" s="90">
        <v>0.25</v>
      </c>
      <c r="L298" s="89" t="s">
        <v>100</v>
      </c>
      <c r="M298" s="91">
        <v>3.6700000000000003E-2</v>
      </c>
      <c r="N298" s="91">
        <v>-0.99990000000000001</v>
      </c>
      <c r="O298" s="90">
        <v>283959</v>
      </c>
      <c r="P298" s="90">
        <v>1015.79</v>
      </c>
      <c r="Q298" s="90">
        <v>0</v>
      </c>
      <c r="R298" s="90">
        <v>2884.4271260999999</v>
      </c>
      <c r="S298" s="91">
        <v>8.9999999999999998E-4</v>
      </c>
      <c r="T298" s="91">
        <f t="shared" si="4"/>
        <v>1.0156208053306499E-3</v>
      </c>
      <c r="U298" s="91">
        <f>R298/'סכום נכסי הקרן'!$C$42</f>
        <v>1.3980200364663333E-4</v>
      </c>
    </row>
    <row r="299" spans="2:21" s="84" customFormat="1">
      <c r="B299" s="89" t="s">
        <v>1172</v>
      </c>
      <c r="C299" s="89" t="s">
        <v>1173</v>
      </c>
      <c r="D299" s="89" t="s">
        <v>98</v>
      </c>
      <c r="E299" s="89" t="s">
        <v>121</v>
      </c>
      <c r="F299" s="89" t="s">
        <v>707</v>
      </c>
      <c r="G299" s="89" t="s">
        <v>464</v>
      </c>
      <c r="H299" s="89" t="s">
        <v>641</v>
      </c>
      <c r="I299" s="89" t="s">
        <v>209</v>
      </c>
      <c r="J299" s="89" t="s">
        <v>262</v>
      </c>
      <c r="K299" s="90">
        <v>2.0099999999999998</v>
      </c>
      <c r="L299" s="89" t="s">
        <v>100</v>
      </c>
      <c r="M299" s="91">
        <v>5.0500000000000003E-2</v>
      </c>
      <c r="N299" s="91">
        <v>4.5699999999999998E-2</v>
      </c>
      <c r="O299" s="90">
        <v>1305158.8600000001</v>
      </c>
      <c r="P299" s="90">
        <v>102.72</v>
      </c>
      <c r="Q299" s="90">
        <v>0</v>
      </c>
      <c r="R299" s="90">
        <v>1340.6591809920001</v>
      </c>
      <c r="S299" s="91">
        <v>2.8E-3</v>
      </c>
      <c r="T299" s="91">
        <f t="shared" si="4"/>
        <v>4.7205261133223005E-4</v>
      </c>
      <c r="U299" s="91">
        <f>R299/'סכום נכסי הקרן'!$C$42</f>
        <v>6.4978878479538381E-5</v>
      </c>
    </row>
    <row r="300" spans="2:21" s="84" customFormat="1">
      <c r="B300" s="89" t="s">
        <v>1174</v>
      </c>
      <c r="C300" s="89" t="s">
        <v>1175</v>
      </c>
      <c r="D300" s="89" t="s">
        <v>98</v>
      </c>
      <c r="E300" s="89" t="s">
        <v>121</v>
      </c>
      <c r="F300" s="89" t="s">
        <v>710</v>
      </c>
      <c r="G300" s="89" t="s">
        <v>674</v>
      </c>
      <c r="H300" s="89" t="s">
        <v>641</v>
      </c>
      <c r="I300" s="89" t="s">
        <v>209</v>
      </c>
      <c r="J300" s="89" t="s">
        <v>262</v>
      </c>
      <c r="K300" s="90">
        <v>6.54</v>
      </c>
      <c r="L300" s="89" t="s">
        <v>100</v>
      </c>
      <c r="M300" s="91">
        <v>2.64E-2</v>
      </c>
      <c r="N300" s="91">
        <v>4.9099999999999998E-2</v>
      </c>
      <c r="O300" s="90">
        <v>6150691</v>
      </c>
      <c r="P300" s="90">
        <v>87.28</v>
      </c>
      <c r="Q300" s="90">
        <v>0</v>
      </c>
      <c r="R300" s="90">
        <v>5368.3231047999998</v>
      </c>
      <c r="S300" s="91">
        <v>3.8E-3</v>
      </c>
      <c r="T300" s="91">
        <f t="shared" si="4"/>
        <v>1.890212647647625E-3</v>
      </c>
      <c r="U300" s="91">
        <f>R300/'סכום נכסי הקרן'!$C$42</f>
        <v>2.6019112061544813E-4</v>
      </c>
    </row>
    <row r="301" spans="2:21" s="84" customFormat="1">
      <c r="B301" s="89" t="s">
        <v>1176</v>
      </c>
      <c r="C301" s="89" t="s">
        <v>1177</v>
      </c>
      <c r="D301" s="89" t="s">
        <v>98</v>
      </c>
      <c r="E301" s="89" t="s">
        <v>121</v>
      </c>
      <c r="F301" s="89" t="s">
        <v>710</v>
      </c>
      <c r="G301" s="89" t="s">
        <v>674</v>
      </c>
      <c r="H301" s="89" t="s">
        <v>641</v>
      </c>
      <c r="I301" s="89" t="s">
        <v>209</v>
      </c>
      <c r="J301" s="89" t="s">
        <v>1178</v>
      </c>
      <c r="K301" s="90">
        <v>0</v>
      </c>
      <c r="L301" s="89" t="s">
        <v>100</v>
      </c>
      <c r="M301" s="91">
        <v>4.1399999999999999E-2</v>
      </c>
      <c r="N301" s="91">
        <v>0.2918</v>
      </c>
      <c r="O301" s="90">
        <v>430019</v>
      </c>
      <c r="P301" s="90">
        <v>102.01</v>
      </c>
      <c r="Q301" s="90">
        <v>0</v>
      </c>
      <c r="R301" s="90">
        <v>438.66238190000001</v>
      </c>
      <c r="S301" s="91">
        <v>1.6000000000000001E-3</v>
      </c>
      <c r="T301" s="91">
        <f t="shared" si="4"/>
        <v>1.5445515594492216E-4</v>
      </c>
      <c r="U301" s="91">
        <f>R301/'סכום נכסי הקרן'!$C$42</f>
        <v>2.1261025927509795E-5</v>
      </c>
    </row>
    <row r="302" spans="2:21" s="84" customFormat="1">
      <c r="B302" s="89" t="s">
        <v>1179</v>
      </c>
      <c r="C302" s="89" t="s">
        <v>1180</v>
      </c>
      <c r="D302" s="89" t="s">
        <v>98</v>
      </c>
      <c r="E302" s="89" t="s">
        <v>121</v>
      </c>
      <c r="F302" s="89" t="s">
        <v>710</v>
      </c>
      <c r="G302" s="89" t="s">
        <v>674</v>
      </c>
      <c r="H302" s="89" t="s">
        <v>641</v>
      </c>
      <c r="I302" s="89" t="s">
        <v>209</v>
      </c>
      <c r="J302" s="89" t="s">
        <v>262</v>
      </c>
      <c r="K302" s="90">
        <v>8.1300000000000008</v>
      </c>
      <c r="L302" s="89" t="s">
        <v>100</v>
      </c>
      <c r="M302" s="91">
        <v>2.5000000000000001E-2</v>
      </c>
      <c r="N302" s="91">
        <v>5.0900000000000001E-2</v>
      </c>
      <c r="O302" s="90">
        <v>3649553</v>
      </c>
      <c r="P302" s="90">
        <v>82.07</v>
      </c>
      <c r="Q302" s="90">
        <v>0</v>
      </c>
      <c r="R302" s="90">
        <v>2995.1881471000002</v>
      </c>
      <c r="S302" s="91">
        <v>2.7000000000000001E-3</v>
      </c>
      <c r="T302" s="91">
        <f t="shared" si="4"/>
        <v>1.0546202989664497E-3</v>
      </c>
      <c r="U302" s="91">
        <f>R302/'סכום נכסי הקרן'!$C$42</f>
        <v>1.4517035305703545E-4</v>
      </c>
    </row>
    <row r="303" spans="2:21" s="84" customFormat="1">
      <c r="B303" s="89" t="s">
        <v>1181</v>
      </c>
      <c r="C303" s="89" t="s">
        <v>1182</v>
      </c>
      <c r="D303" s="89" t="s">
        <v>98</v>
      </c>
      <c r="E303" s="89" t="s">
        <v>121</v>
      </c>
      <c r="F303" s="89" t="s">
        <v>710</v>
      </c>
      <c r="G303" s="89" t="s">
        <v>674</v>
      </c>
      <c r="H303" s="89" t="s">
        <v>641</v>
      </c>
      <c r="I303" s="89" t="s">
        <v>209</v>
      </c>
      <c r="J303" s="89" t="s">
        <v>262</v>
      </c>
      <c r="K303" s="90">
        <v>1.53</v>
      </c>
      <c r="L303" s="89" t="s">
        <v>100</v>
      </c>
      <c r="M303" s="91">
        <v>3.9199999999999999E-2</v>
      </c>
      <c r="N303" s="91">
        <v>4.2700000000000002E-2</v>
      </c>
      <c r="O303" s="90">
        <v>10298872</v>
      </c>
      <c r="P303" s="90">
        <v>101.16</v>
      </c>
      <c r="Q303" s="90">
        <v>0</v>
      </c>
      <c r="R303" s="90">
        <v>10418.3389152</v>
      </c>
      <c r="S303" s="91">
        <v>1.0699999999999999E-2</v>
      </c>
      <c r="T303" s="91">
        <f t="shared" si="4"/>
        <v>3.6683477504143537E-3</v>
      </c>
      <c r="U303" s="91">
        <f>R303/'סכום נכסי הקרן'!$C$42</f>
        <v>5.0495456856418321E-4</v>
      </c>
    </row>
    <row r="304" spans="2:21" s="84" customFormat="1">
      <c r="B304" s="89" t="s">
        <v>1183</v>
      </c>
      <c r="C304" s="89" t="s">
        <v>1184</v>
      </c>
      <c r="D304" s="89" t="s">
        <v>98</v>
      </c>
      <c r="E304" s="89" t="s">
        <v>121</v>
      </c>
      <c r="F304" s="89" t="s">
        <v>1185</v>
      </c>
      <c r="G304" s="89" t="s">
        <v>674</v>
      </c>
      <c r="H304" s="89" t="s">
        <v>660</v>
      </c>
      <c r="I304" s="89" t="s">
        <v>148</v>
      </c>
      <c r="J304" s="89" t="s">
        <v>475</v>
      </c>
      <c r="K304" s="90">
        <v>0.25</v>
      </c>
      <c r="L304" s="89" t="s">
        <v>100</v>
      </c>
      <c r="M304" s="91">
        <v>3.39E-2</v>
      </c>
      <c r="N304" s="91">
        <v>4.4699999999999997E-2</v>
      </c>
      <c r="O304" s="90">
        <v>8731837</v>
      </c>
      <c r="P304" s="90">
        <v>102.28</v>
      </c>
      <c r="Q304" s="90">
        <v>0</v>
      </c>
      <c r="R304" s="90">
        <v>8930.9228836000002</v>
      </c>
      <c r="S304" s="91">
        <v>1.23E-2</v>
      </c>
      <c r="T304" s="91">
        <f t="shared" si="4"/>
        <v>3.1446213389525932E-3</v>
      </c>
      <c r="U304" s="91">
        <f>R304/'סכום נכסי הקרן'!$C$42</f>
        <v>4.3286269992510188E-4</v>
      </c>
    </row>
    <row r="305" spans="2:21" s="84" customFormat="1">
      <c r="B305" s="89" t="s">
        <v>1186</v>
      </c>
      <c r="C305" s="89" t="s">
        <v>1187</v>
      </c>
      <c r="D305" s="89" t="s">
        <v>98</v>
      </c>
      <c r="E305" s="89" t="s">
        <v>121</v>
      </c>
      <c r="F305" s="89" t="s">
        <v>1188</v>
      </c>
      <c r="G305" s="89" t="s">
        <v>1189</v>
      </c>
      <c r="H305" s="89" t="s">
        <v>660</v>
      </c>
      <c r="I305" s="89" t="s">
        <v>148</v>
      </c>
      <c r="J305" s="89" t="s">
        <v>262</v>
      </c>
      <c r="K305" s="90">
        <v>3.46</v>
      </c>
      <c r="L305" s="89" t="s">
        <v>100</v>
      </c>
      <c r="M305" s="91">
        <v>4.1000000000000002E-2</v>
      </c>
      <c r="N305" s="91">
        <v>4.5900000000000003E-2</v>
      </c>
      <c r="O305" s="90">
        <v>3486</v>
      </c>
      <c r="P305" s="90">
        <v>99.65</v>
      </c>
      <c r="Q305" s="90">
        <v>0</v>
      </c>
      <c r="R305" s="90">
        <v>3.4737990000000001</v>
      </c>
      <c r="S305" s="91">
        <v>0</v>
      </c>
      <c r="T305" s="91">
        <f t="shared" si="4"/>
        <v>1.223141505643465E-6</v>
      </c>
      <c r="U305" s="91">
        <f>R305/'סכום נכסי הקרן'!$C$42</f>
        <v>1.6836759579442204E-7</v>
      </c>
    </row>
    <row r="306" spans="2:21" s="84" customFormat="1">
      <c r="B306" s="89" t="s">
        <v>1190</v>
      </c>
      <c r="C306" s="89" t="s">
        <v>1191</v>
      </c>
      <c r="D306" s="89" t="s">
        <v>98</v>
      </c>
      <c r="E306" s="89" t="s">
        <v>121</v>
      </c>
      <c r="F306" s="89" t="s">
        <v>1087</v>
      </c>
      <c r="G306" s="89" t="s">
        <v>674</v>
      </c>
      <c r="H306" s="89" t="s">
        <v>660</v>
      </c>
      <c r="I306" s="89" t="s">
        <v>148</v>
      </c>
      <c r="J306" s="89" t="s">
        <v>262</v>
      </c>
      <c r="K306" s="90">
        <v>3.62</v>
      </c>
      <c r="L306" s="89" t="s">
        <v>100</v>
      </c>
      <c r="M306" s="91">
        <v>1.84E-2</v>
      </c>
      <c r="N306" s="91">
        <v>4.2900000000000001E-2</v>
      </c>
      <c r="O306" s="90">
        <v>108513</v>
      </c>
      <c r="P306" s="90">
        <v>92.19</v>
      </c>
      <c r="Q306" s="90">
        <v>0</v>
      </c>
      <c r="R306" s="90">
        <v>100.0381347</v>
      </c>
      <c r="S306" s="91">
        <v>4.0000000000000002E-4</v>
      </c>
      <c r="T306" s="91">
        <f t="shared" si="4"/>
        <v>3.5223913271528306E-5</v>
      </c>
      <c r="U306" s="91">
        <f>R306/'סכום נכסי הקרן'!$C$42</f>
        <v>4.8486340825124153E-6</v>
      </c>
    </row>
    <row r="307" spans="2:21" s="84" customFormat="1">
      <c r="B307" s="89" t="s">
        <v>1192</v>
      </c>
      <c r="C307" s="89" t="s">
        <v>1193</v>
      </c>
      <c r="D307" s="89" t="s">
        <v>98</v>
      </c>
      <c r="E307" s="89" t="s">
        <v>121</v>
      </c>
      <c r="F307" s="89" t="s">
        <v>1087</v>
      </c>
      <c r="G307" s="89" t="s">
        <v>674</v>
      </c>
      <c r="H307" s="89" t="s">
        <v>660</v>
      </c>
      <c r="I307" s="89" t="s">
        <v>148</v>
      </c>
      <c r="J307" s="89" t="s">
        <v>262</v>
      </c>
      <c r="K307" s="90">
        <v>5.85</v>
      </c>
      <c r="L307" s="89" t="s">
        <v>100</v>
      </c>
      <c r="M307" s="91">
        <v>3.4299999999999997E-2</v>
      </c>
      <c r="N307" s="91">
        <v>4.8899999999999999E-2</v>
      </c>
      <c r="O307" s="90">
        <v>4455</v>
      </c>
      <c r="P307" s="90">
        <v>92.24</v>
      </c>
      <c r="Q307" s="90">
        <v>7.5289999999999996E-2</v>
      </c>
      <c r="R307" s="90">
        <v>4.1845819999999998</v>
      </c>
      <c r="S307" s="91">
        <v>0</v>
      </c>
      <c r="T307" s="91">
        <f t="shared" si="4"/>
        <v>1.4734116533422174E-6</v>
      </c>
      <c r="U307" s="91">
        <f>R307/'סכום נכסי הקרן'!$C$42</f>
        <v>2.0281772513165387E-7</v>
      </c>
    </row>
    <row r="308" spans="2:21" s="84" customFormat="1">
      <c r="B308" s="89" t="s">
        <v>1194</v>
      </c>
      <c r="C308" s="89" t="s">
        <v>1195</v>
      </c>
      <c r="D308" s="89" t="s">
        <v>98</v>
      </c>
      <c r="E308" s="89" t="s">
        <v>121</v>
      </c>
      <c r="F308" s="89" t="s">
        <v>1087</v>
      </c>
      <c r="G308" s="89" t="s">
        <v>674</v>
      </c>
      <c r="H308" s="89" t="s">
        <v>660</v>
      </c>
      <c r="I308" s="89" t="s">
        <v>148</v>
      </c>
      <c r="J308" s="89" t="s">
        <v>262</v>
      </c>
      <c r="K308" s="90">
        <v>7.11</v>
      </c>
      <c r="L308" s="89" t="s">
        <v>100</v>
      </c>
      <c r="M308" s="91">
        <v>2.98E-2</v>
      </c>
      <c r="N308" s="91">
        <v>4.9799999999999997E-2</v>
      </c>
      <c r="O308" s="90">
        <v>4096</v>
      </c>
      <c r="P308" s="90">
        <v>87.28</v>
      </c>
      <c r="Q308" s="90">
        <v>6.0150000000000002E-2</v>
      </c>
      <c r="R308" s="90">
        <v>3.6351388</v>
      </c>
      <c r="S308" s="91">
        <v>0</v>
      </c>
      <c r="T308" s="91">
        <f t="shared" si="4"/>
        <v>1.2799500331063998E-6</v>
      </c>
      <c r="U308" s="91">
        <f>R308/'סכום נכסי הקרן'!$C$42</f>
        <v>1.7618739027071525E-7</v>
      </c>
    </row>
    <row r="309" spans="2:21" s="84" customFormat="1">
      <c r="B309" s="89" t="s">
        <v>1196</v>
      </c>
      <c r="C309" s="89" t="s">
        <v>1197</v>
      </c>
      <c r="D309" s="89" t="s">
        <v>98</v>
      </c>
      <c r="E309" s="89" t="s">
        <v>121</v>
      </c>
      <c r="F309" s="89" t="s">
        <v>1198</v>
      </c>
      <c r="G309" s="89" t="s">
        <v>523</v>
      </c>
      <c r="H309" s="89" t="s">
        <v>641</v>
      </c>
      <c r="I309" s="89" t="s">
        <v>209</v>
      </c>
      <c r="J309" s="89" t="s">
        <v>262</v>
      </c>
      <c r="K309" s="90">
        <v>1.59</v>
      </c>
      <c r="L309" s="89" t="s">
        <v>100</v>
      </c>
      <c r="M309" s="91">
        <v>5.8000000000000003E-2</v>
      </c>
      <c r="N309" s="91">
        <v>5.33E-2</v>
      </c>
      <c r="O309" s="90">
        <v>2281781.39</v>
      </c>
      <c r="P309" s="90">
        <v>101.32</v>
      </c>
      <c r="Q309" s="90">
        <v>0</v>
      </c>
      <c r="R309" s="90">
        <v>2311.900904348</v>
      </c>
      <c r="S309" s="91">
        <v>6.4999999999999997E-3</v>
      </c>
      <c r="T309" s="91">
        <f t="shared" si="4"/>
        <v>8.1403154098515804E-4</v>
      </c>
      <c r="U309" s="91">
        <f>R309/'סכום נכסי הקרן'!$C$42</f>
        <v>1.1205288417090995E-4</v>
      </c>
    </row>
    <row r="310" spans="2:21" s="84" customFormat="1">
      <c r="B310" s="89" t="s">
        <v>1199</v>
      </c>
      <c r="C310" s="89" t="s">
        <v>1200</v>
      </c>
      <c r="D310" s="89" t="s">
        <v>98</v>
      </c>
      <c r="E310" s="89" t="s">
        <v>121</v>
      </c>
      <c r="F310" s="89" t="s">
        <v>1198</v>
      </c>
      <c r="G310" s="89" t="s">
        <v>523</v>
      </c>
      <c r="H310" s="89" t="s">
        <v>641</v>
      </c>
      <c r="I310" s="89" t="s">
        <v>209</v>
      </c>
      <c r="J310" s="89" t="s">
        <v>262</v>
      </c>
      <c r="K310" s="90">
        <v>4.1900000000000004</v>
      </c>
      <c r="L310" s="89" t="s">
        <v>100</v>
      </c>
      <c r="M310" s="91">
        <v>4.4999999999999998E-2</v>
      </c>
      <c r="N310" s="91">
        <v>6.9400000000000003E-2</v>
      </c>
      <c r="O310" s="90">
        <v>156752.01999999999</v>
      </c>
      <c r="P310" s="90">
        <v>91.59</v>
      </c>
      <c r="Q310" s="90">
        <v>0</v>
      </c>
      <c r="R310" s="90">
        <v>143.569175118</v>
      </c>
      <c r="S310" s="91">
        <v>2.9999999999999997E-4</v>
      </c>
      <c r="T310" s="91">
        <f t="shared" si="4"/>
        <v>5.0551404101912866E-5</v>
      </c>
      <c r="U310" s="91">
        <f>R310/'סכום נכסי הקרן'!$C$42</f>
        <v>6.9584903573309849E-6</v>
      </c>
    </row>
    <row r="311" spans="2:21" s="84" customFormat="1">
      <c r="B311" s="89" t="s">
        <v>1201</v>
      </c>
      <c r="C311" s="89" t="s">
        <v>1202</v>
      </c>
      <c r="D311" s="89" t="s">
        <v>98</v>
      </c>
      <c r="E311" s="89" t="s">
        <v>121</v>
      </c>
      <c r="F311" s="89" t="s">
        <v>1203</v>
      </c>
      <c r="G311" s="89" t="s">
        <v>1189</v>
      </c>
      <c r="H311" s="89" t="s">
        <v>641</v>
      </c>
      <c r="I311" s="89" t="s">
        <v>209</v>
      </c>
      <c r="J311" s="89" t="s">
        <v>757</v>
      </c>
      <c r="K311" s="90">
        <v>0.99</v>
      </c>
      <c r="L311" s="89" t="s">
        <v>100</v>
      </c>
      <c r="M311" s="91">
        <v>2.8000000000000001E-2</v>
      </c>
      <c r="N311" s="91">
        <v>4.1099999999999998E-2</v>
      </c>
      <c r="O311" s="90">
        <v>1942951.52</v>
      </c>
      <c r="P311" s="90">
        <v>98.76</v>
      </c>
      <c r="Q311" s="90">
        <v>27.201319999999999</v>
      </c>
      <c r="R311" s="90">
        <v>1946.0602411519999</v>
      </c>
      <c r="S311" s="91">
        <v>2.8400000000000002E-2</v>
      </c>
      <c r="T311" s="91">
        <f t="shared" si="4"/>
        <v>6.8521726600633535E-4</v>
      </c>
      <c r="U311" s="91">
        <f>R311/'סכום נכסי הקרן'!$C$42</f>
        <v>9.4321370946872686E-5</v>
      </c>
    </row>
    <row r="312" spans="2:21" s="84" customFormat="1">
      <c r="B312" s="89" t="s">
        <v>1204</v>
      </c>
      <c r="C312" s="89">
        <v>25602090</v>
      </c>
      <c r="D312" s="89" t="s">
        <v>98</v>
      </c>
      <c r="E312" s="89" t="s">
        <v>121</v>
      </c>
      <c r="F312" s="89" t="s">
        <v>1203</v>
      </c>
      <c r="G312" s="89" t="s">
        <v>1189</v>
      </c>
      <c r="H312" s="89" t="s">
        <v>641</v>
      </c>
      <c r="I312" s="89" t="s">
        <v>209</v>
      </c>
      <c r="J312" s="89" t="s">
        <v>262</v>
      </c>
      <c r="K312" s="90">
        <v>2.65</v>
      </c>
      <c r="L312" s="89" t="s">
        <v>100</v>
      </c>
      <c r="M312" s="91">
        <v>2.29E-2</v>
      </c>
      <c r="N312" s="91">
        <v>4.3999999999999997E-2</v>
      </c>
      <c r="O312" s="90">
        <v>2000000</v>
      </c>
      <c r="P312" s="90">
        <f>R312*1000/O312*100</f>
        <v>94.700327868852497</v>
      </c>
      <c r="Q312" s="90">
        <v>0</v>
      </c>
      <c r="R312" s="90">
        <f>1894006.55737705/1000</f>
        <v>1894.0065573770498</v>
      </c>
      <c r="S312" s="91">
        <v>6.3E-3</v>
      </c>
      <c r="T312" s="91">
        <f t="shared" si="4"/>
        <v>6.6688891104199188E-4</v>
      </c>
      <c r="U312" s="91">
        <f>R312/'סכום נכסי הקרן'!$C$42</f>
        <v>9.1798440406150138E-5</v>
      </c>
    </row>
    <row r="313" spans="2:21" s="84" customFormat="1">
      <c r="B313" s="89" t="s">
        <v>1204</v>
      </c>
      <c r="C313" s="89">
        <v>25602091</v>
      </c>
      <c r="D313" s="89" t="s">
        <v>98</v>
      </c>
      <c r="E313" s="89" t="s">
        <v>121</v>
      </c>
      <c r="F313" s="89" t="s">
        <v>1203</v>
      </c>
      <c r="G313" s="89" t="s">
        <v>1189</v>
      </c>
      <c r="H313" s="89" t="s">
        <v>641</v>
      </c>
      <c r="I313" s="89" t="s">
        <v>209</v>
      </c>
      <c r="J313" s="89" t="s">
        <v>480</v>
      </c>
      <c r="K313" s="90">
        <v>0</v>
      </c>
      <c r="L313" s="89" t="s">
        <v>100</v>
      </c>
      <c r="M313" s="91">
        <v>0</v>
      </c>
      <c r="N313" s="91">
        <v>0</v>
      </c>
      <c r="O313" s="90">
        <v>1093670.6200000001</v>
      </c>
      <c r="P313" s="90">
        <f>R313*1000/O313*100</f>
        <v>94.919999999999987</v>
      </c>
      <c r="Q313" s="90">
        <v>0</v>
      </c>
      <c r="R313" s="90">
        <f>1038112.152504/1000</f>
        <v>1038.1121525040001</v>
      </c>
      <c r="S313" s="91">
        <v>0</v>
      </c>
      <c r="T313" s="91">
        <f t="shared" si="4"/>
        <v>3.6552433265152096E-4</v>
      </c>
      <c r="U313" s="91">
        <f>R313/'סכום נכסי הקרן'!$C$42</f>
        <v>5.0315072139197138E-5</v>
      </c>
    </row>
    <row r="314" spans="2:21" s="84" customFormat="1">
      <c r="B314" s="89" t="s">
        <v>1205</v>
      </c>
      <c r="C314" s="89" t="s">
        <v>1206</v>
      </c>
      <c r="D314" s="89" t="s">
        <v>98</v>
      </c>
      <c r="E314" s="89" t="s">
        <v>121</v>
      </c>
      <c r="F314" s="89" t="s">
        <v>728</v>
      </c>
      <c r="G314" s="89" t="s">
        <v>674</v>
      </c>
      <c r="H314" s="89" t="s">
        <v>641</v>
      </c>
      <c r="I314" s="89" t="s">
        <v>209</v>
      </c>
      <c r="J314" s="89" t="s">
        <v>262</v>
      </c>
      <c r="K314" s="90">
        <v>1.06</v>
      </c>
      <c r="L314" s="89" t="s">
        <v>100</v>
      </c>
      <c r="M314" s="91">
        <v>3.85E-2</v>
      </c>
      <c r="N314" s="91">
        <v>4.3299999999999998E-2</v>
      </c>
      <c r="O314" s="90">
        <v>42367</v>
      </c>
      <c r="P314" s="90">
        <v>101.14</v>
      </c>
      <c r="Q314" s="90">
        <v>0</v>
      </c>
      <c r="R314" s="90">
        <v>42.849983799999997</v>
      </c>
      <c r="S314" s="91">
        <v>1E-4</v>
      </c>
      <c r="T314" s="91">
        <f t="shared" si="4"/>
        <v>1.5087687486216121E-5</v>
      </c>
      <c r="U314" s="91">
        <f>R314/'סכום נכסי הקרן'!$C$42</f>
        <v>2.076846919535624E-6</v>
      </c>
    </row>
    <row r="315" spans="2:21" s="84" customFormat="1">
      <c r="B315" s="89" t="s">
        <v>1207</v>
      </c>
      <c r="C315" s="89" t="s">
        <v>1208</v>
      </c>
      <c r="D315" s="89" t="s">
        <v>98</v>
      </c>
      <c r="E315" s="89" t="s">
        <v>121</v>
      </c>
      <c r="F315" s="89" t="s">
        <v>728</v>
      </c>
      <c r="G315" s="89" t="s">
        <v>674</v>
      </c>
      <c r="H315" s="89" t="s">
        <v>641</v>
      </c>
      <c r="I315" s="89" t="s">
        <v>209</v>
      </c>
      <c r="J315" s="89" t="s">
        <v>262</v>
      </c>
      <c r="K315" s="90">
        <v>2.4500000000000002</v>
      </c>
      <c r="L315" s="89" t="s">
        <v>100</v>
      </c>
      <c r="M315" s="91">
        <v>3.61E-2</v>
      </c>
      <c r="N315" s="91">
        <v>4.2700000000000002E-2</v>
      </c>
      <c r="O315" s="90">
        <v>2386038</v>
      </c>
      <c r="P315" s="90">
        <v>100.02</v>
      </c>
      <c r="Q315" s="90">
        <v>0</v>
      </c>
      <c r="R315" s="90">
        <v>2386.5152075999999</v>
      </c>
      <c r="S315" s="91">
        <v>3.0999999999999999E-3</v>
      </c>
      <c r="T315" s="91">
        <f t="shared" si="4"/>
        <v>8.4030359968003049E-4</v>
      </c>
      <c r="U315" s="91">
        <f>R315/'סכום נכסי הקרן'!$C$42</f>
        <v>1.1566927960726512E-4</v>
      </c>
    </row>
    <row r="316" spans="2:21" s="84" customFormat="1">
      <c r="B316" s="89" t="s">
        <v>1209</v>
      </c>
      <c r="C316" s="89" t="s">
        <v>1210</v>
      </c>
      <c r="D316" s="89" t="s">
        <v>98</v>
      </c>
      <c r="E316" s="89" t="s">
        <v>121</v>
      </c>
      <c r="F316" s="89" t="s">
        <v>728</v>
      </c>
      <c r="G316" s="89" t="s">
        <v>674</v>
      </c>
      <c r="H316" s="89" t="s">
        <v>641</v>
      </c>
      <c r="I316" s="89" t="s">
        <v>209</v>
      </c>
      <c r="J316" s="89" t="s">
        <v>1211</v>
      </c>
      <c r="K316" s="90">
        <v>0.08</v>
      </c>
      <c r="L316" s="89" t="s">
        <v>100</v>
      </c>
      <c r="M316" s="91">
        <v>3.0499999999999999E-2</v>
      </c>
      <c r="N316" s="91">
        <v>4.58E-2</v>
      </c>
      <c r="O316" s="90">
        <v>3628125</v>
      </c>
      <c r="P316" s="90">
        <v>101.14</v>
      </c>
      <c r="Q316" s="90">
        <v>0</v>
      </c>
      <c r="R316" s="90">
        <v>3669.4856249999998</v>
      </c>
      <c r="S316" s="91">
        <v>8.8000000000000005E-3</v>
      </c>
      <c r="T316" s="91">
        <f t="shared" si="4"/>
        <v>1.2920437170658263E-3</v>
      </c>
      <c r="U316" s="91">
        <f>R316/'סכום נכסי הקרן'!$C$42</f>
        <v>1.778521072990815E-4</v>
      </c>
    </row>
    <row r="317" spans="2:21" s="84" customFormat="1">
      <c r="B317" s="89" t="s">
        <v>1212</v>
      </c>
      <c r="C317" s="89" t="s">
        <v>1213</v>
      </c>
      <c r="D317" s="89" t="s">
        <v>98</v>
      </c>
      <c r="E317" s="89" t="s">
        <v>121</v>
      </c>
      <c r="F317" s="89" t="s">
        <v>728</v>
      </c>
      <c r="G317" s="89" t="s">
        <v>674</v>
      </c>
      <c r="H317" s="89" t="s">
        <v>641</v>
      </c>
      <c r="I317" s="89" t="s">
        <v>209</v>
      </c>
      <c r="J317" s="89" t="s">
        <v>262</v>
      </c>
      <c r="K317" s="90">
        <v>3.44</v>
      </c>
      <c r="L317" s="89" t="s">
        <v>100</v>
      </c>
      <c r="M317" s="91">
        <v>3.3000000000000002E-2</v>
      </c>
      <c r="N317" s="91">
        <v>4.2299999999999997E-2</v>
      </c>
      <c r="O317" s="90">
        <v>4520</v>
      </c>
      <c r="P317" s="90">
        <v>98.1</v>
      </c>
      <c r="Q317" s="90">
        <v>0</v>
      </c>
      <c r="R317" s="90">
        <v>4.4341200000000001</v>
      </c>
      <c r="S317" s="91">
        <v>0</v>
      </c>
      <c r="T317" s="91">
        <f t="shared" si="4"/>
        <v>1.561275195543496E-6</v>
      </c>
      <c r="U317" s="91">
        <f>R317/'סכום נכסי הקרן'!$C$42</f>
        <v>2.1491229741961541E-7</v>
      </c>
    </row>
    <row r="318" spans="2:21" s="84" customFormat="1">
      <c r="B318" s="89" t="s">
        <v>1214</v>
      </c>
      <c r="C318" s="89" t="s">
        <v>1215</v>
      </c>
      <c r="D318" s="89" t="s">
        <v>98</v>
      </c>
      <c r="E318" s="89" t="s">
        <v>121</v>
      </c>
      <c r="F318" s="89" t="s">
        <v>728</v>
      </c>
      <c r="G318" s="89" t="s">
        <v>674</v>
      </c>
      <c r="H318" s="89" t="s">
        <v>641</v>
      </c>
      <c r="I318" s="89" t="s">
        <v>209</v>
      </c>
      <c r="J318" s="89" t="s">
        <v>262</v>
      </c>
      <c r="K318" s="90">
        <v>1.99</v>
      </c>
      <c r="L318" s="89" t="s">
        <v>100</v>
      </c>
      <c r="M318" s="91">
        <v>4.5900000000000003E-2</v>
      </c>
      <c r="N318" s="91">
        <v>4.6100000000000002E-2</v>
      </c>
      <c r="O318" s="90">
        <v>2258332</v>
      </c>
      <c r="P318" s="90">
        <v>100.84</v>
      </c>
      <c r="Q318" s="90">
        <v>0</v>
      </c>
      <c r="R318" s="90">
        <v>2277.3019887999999</v>
      </c>
      <c r="S318" s="91">
        <v>7.7000000000000002E-3</v>
      </c>
      <c r="T318" s="91">
        <f t="shared" si="4"/>
        <v>8.0184909471897733E-4</v>
      </c>
      <c r="U318" s="91">
        <f>R318/'סכום נכסי הקרן'!$C$42</f>
        <v>1.1037594885372233E-4</v>
      </c>
    </row>
    <row r="319" spans="2:21" s="84" customFormat="1">
      <c r="B319" s="89" t="s">
        <v>1216</v>
      </c>
      <c r="C319" s="89" t="s">
        <v>1217</v>
      </c>
      <c r="D319" s="89" t="s">
        <v>98</v>
      </c>
      <c r="E319" s="89" t="s">
        <v>121</v>
      </c>
      <c r="F319" s="89" t="s">
        <v>728</v>
      </c>
      <c r="G319" s="89" t="s">
        <v>674</v>
      </c>
      <c r="H319" s="89" t="s">
        <v>641</v>
      </c>
      <c r="I319" s="89" t="s">
        <v>209</v>
      </c>
      <c r="J319" s="89" t="s">
        <v>262</v>
      </c>
      <c r="K319" s="90">
        <v>5.81</v>
      </c>
      <c r="L319" s="89" t="s">
        <v>100</v>
      </c>
      <c r="M319" s="91">
        <v>2.6200000000000001E-2</v>
      </c>
      <c r="N319" s="91">
        <v>4.9299999999999997E-2</v>
      </c>
      <c r="O319" s="90">
        <v>12549888</v>
      </c>
      <c r="P319" s="90">
        <v>88.29</v>
      </c>
      <c r="Q319" s="90">
        <v>0</v>
      </c>
      <c r="R319" s="90">
        <v>11080.296115200001</v>
      </c>
      <c r="S319" s="91">
        <v>9.7000000000000003E-3</v>
      </c>
      <c r="T319" s="91">
        <f t="shared" si="4"/>
        <v>3.9014260967088665E-3</v>
      </c>
      <c r="U319" s="91">
        <f>R319/'סכום נכסי הקרן'!$C$42</f>
        <v>5.3703821597233994E-4</v>
      </c>
    </row>
    <row r="320" spans="2:21" s="84" customFormat="1">
      <c r="B320" s="89" t="s">
        <v>1218</v>
      </c>
      <c r="C320" s="89" t="s">
        <v>1219</v>
      </c>
      <c r="D320" s="89" t="s">
        <v>98</v>
      </c>
      <c r="E320" s="89" t="s">
        <v>121</v>
      </c>
      <c r="F320" s="89" t="s">
        <v>728</v>
      </c>
      <c r="G320" s="89" t="s">
        <v>674</v>
      </c>
      <c r="H320" s="89" t="s">
        <v>641</v>
      </c>
      <c r="I320" s="89" t="s">
        <v>209</v>
      </c>
      <c r="J320" s="89" t="s">
        <v>262</v>
      </c>
      <c r="K320" s="90">
        <v>5.1100000000000003</v>
      </c>
      <c r="L320" s="89" t="s">
        <v>100</v>
      </c>
      <c r="M320" s="91">
        <v>0.05</v>
      </c>
      <c r="N320" s="91">
        <v>4.7800000000000002E-2</v>
      </c>
      <c r="O320" s="90">
        <v>2932</v>
      </c>
      <c r="P320" s="90">
        <v>101.5</v>
      </c>
      <c r="Q320" s="90">
        <v>0</v>
      </c>
      <c r="R320" s="90">
        <v>2.9759799999999998</v>
      </c>
      <c r="S320" s="91">
        <v>0</v>
      </c>
      <c r="T320" s="91">
        <f t="shared" si="4"/>
        <v>1.0478570170481477E-6</v>
      </c>
      <c r="U320" s="91">
        <f>R320/'סכום נכסי הקרן'!$C$42</f>
        <v>1.4423937531569446E-7</v>
      </c>
    </row>
    <row r="321" spans="2:21" s="84" customFormat="1">
      <c r="B321" s="89" t="s">
        <v>1220</v>
      </c>
      <c r="C321" s="89" t="s">
        <v>1221</v>
      </c>
      <c r="D321" s="89" t="s">
        <v>98</v>
      </c>
      <c r="E321" s="89" t="s">
        <v>121</v>
      </c>
      <c r="F321" s="89" t="s">
        <v>1222</v>
      </c>
      <c r="G321" s="89" t="s">
        <v>523</v>
      </c>
      <c r="H321" s="89" t="s">
        <v>641</v>
      </c>
      <c r="I321" s="89" t="s">
        <v>209</v>
      </c>
      <c r="J321" s="89" t="s">
        <v>262</v>
      </c>
      <c r="K321" s="90">
        <v>1.95</v>
      </c>
      <c r="L321" s="89" t="s">
        <v>100</v>
      </c>
      <c r="M321" s="91">
        <v>3.9300000000000002E-2</v>
      </c>
      <c r="N321" s="91">
        <v>8.3900000000000002E-2</v>
      </c>
      <c r="O321" s="90">
        <v>4017073</v>
      </c>
      <c r="P321" s="90">
        <v>93.65</v>
      </c>
      <c r="Q321" s="90">
        <v>0</v>
      </c>
      <c r="R321" s="90">
        <v>3761.9888645000001</v>
      </c>
      <c r="S321" s="91">
        <v>3.3999999999999998E-3</v>
      </c>
      <c r="T321" s="91">
        <f t="shared" si="4"/>
        <v>1.3246145571285152E-3</v>
      </c>
      <c r="U321" s="91">
        <f>R321/'סכום נכסי הקרן'!$C$42</f>
        <v>1.8233554115285679E-4</v>
      </c>
    </row>
    <row r="322" spans="2:21" s="84" customFormat="1">
      <c r="B322" s="89" t="s">
        <v>1223</v>
      </c>
      <c r="C322" s="89" t="s">
        <v>1224</v>
      </c>
      <c r="D322" s="89" t="s">
        <v>98</v>
      </c>
      <c r="E322" s="89" t="s">
        <v>121</v>
      </c>
      <c r="F322" s="89" t="s">
        <v>1225</v>
      </c>
      <c r="G322" s="89" t="s">
        <v>689</v>
      </c>
      <c r="H322" s="89" t="s">
        <v>641</v>
      </c>
      <c r="I322" s="89" t="s">
        <v>209</v>
      </c>
      <c r="J322" s="89" t="s">
        <v>262</v>
      </c>
      <c r="K322" s="90">
        <v>2.79</v>
      </c>
      <c r="L322" s="89" t="s">
        <v>100</v>
      </c>
      <c r="M322" s="91">
        <v>2.3E-2</v>
      </c>
      <c r="N322" s="91">
        <v>4.5699999999999998E-2</v>
      </c>
      <c r="O322" s="90">
        <v>5532.59</v>
      </c>
      <c r="P322" s="90">
        <v>94.76</v>
      </c>
      <c r="Q322" s="90">
        <v>0</v>
      </c>
      <c r="R322" s="90">
        <v>5.2426822839999998</v>
      </c>
      <c r="S322" s="91">
        <v>0</v>
      </c>
      <c r="T322" s="91">
        <f t="shared" si="4"/>
        <v>1.8459739042074913E-6</v>
      </c>
      <c r="U322" s="91">
        <f>R322/'סכום נכסי הקרן'!$C$42</f>
        <v>2.5410157918494688E-7</v>
      </c>
    </row>
    <row r="323" spans="2:21" s="84" customFormat="1">
      <c r="B323" s="89" t="s">
        <v>1226</v>
      </c>
      <c r="C323" s="89">
        <v>11735660</v>
      </c>
      <c r="D323" s="89" t="s">
        <v>98</v>
      </c>
      <c r="E323" s="89" t="s">
        <v>121</v>
      </c>
      <c r="F323" s="89" t="s">
        <v>1225</v>
      </c>
      <c r="G323" s="89" t="s">
        <v>689</v>
      </c>
      <c r="H323" s="89" t="s">
        <v>641</v>
      </c>
      <c r="I323" s="89" t="s">
        <v>209</v>
      </c>
      <c r="J323" s="89" t="s">
        <v>262</v>
      </c>
      <c r="K323" s="90">
        <v>2.82</v>
      </c>
      <c r="L323" s="89" t="s">
        <v>100</v>
      </c>
      <c r="M323" s="91">
        <v>2.1499999999999998E-2</v>
      </c>
      <c r="N323" s="91">
        <v>5.04E-2</v>
      </c>
      <c r="O323" s="90">
        <v>2300000</v>
      </c>
      <c r="P323" s="90">
        <f>R323*1000/O323*100</f>
        <v>96.696196200021305</v>
      </c>
      <c r="Q323" s="90">
        <v>183.90656000000001</v>
      </c>
      <c r="R323" s="90">
        <f>2224012.51260049/1000</f>
        <v>2224.01251260049</v>
      </c>
      <c r="S323" s="91">
        <v>6.1000000000000004E-3</v>
      </c>
      <c r="T323" s="91">
        <f t="shared" si="4"/>
        <v>7.8308561123774541E-4</v>
      </c>
      <c r="U323" s="91">
        <f>R323/'סכום נכסי הקרן'!$C$42</f>
        <v>1.0779312210155402E-4</v>
      </c>
    </row>
    <row r="324" spans="2:21" s="84" customFormat="1">
      <c r="B324" s="89" t="s">
        <v>1227</v>
      </c>
      <c r="C324" s="89" t="s">
        <v>1228</v>
      </c>
      <c r="D324" s="89" t="s">
        <v>98</v>
      </c>
      <c r="E324" s="89" t="s">
        <v>121</v>
      </c>
      <c r="F324" s="89" t="s">
        <v>1225</v>
      </c>
      <c r="G324" s="89" t="s">
        <v>689</v>
      </c>
      <c r="H324" s="89" t="s">
        <v>641</v>
      </c>
      <c r="I324" s="89" t="s">
        <v>209</v>
      </c>
      <c r="J324" s="89" t="s">
        <v>262</v>
      </c>
      <c r="K324" s="90">
        <v>1.83</v>
      </c>
      <c r="L324" s="89" t="s">
        <v>100</v>
      </c>
      <c r="M324" s="91">
        <v>2.75E-2</v>
      </c>
      <c r="N324" s="91">
        <v>4.3200000000000002E-2</v>
      </c>
      <c r="O324" s="90">
        <v>2159594.23</v>
      </c>
      <c r="P324" s="90">
        <v>98.16</v>
      </c>
      <c r="Q324" s="90">
        <v>0</v>
      </c>
      <c r="R324" s="90">
        <v>2119.8576961680001</v>
      </c>
      <c r="S324" s="91">
        <v>8.6999999999999994E-3</v>
      </c>
      <c r="T324" s="91">
        <f t="shared" si="4"/>
        <v>7.4641219432696436E-4</v>
      </c>
      <c r="U324" s="91">
        <f>R324/'סכום נכסי הקרן'!$C$42</f>
        <v>1.0274496127441702E-4</v>
      </c>
    </row>
    <row r="325" spans="2:21" s="84" customFormat="1">
      <c r="B325" s="89" t="s">
        <v>1229</v>
      </c>
      <c r="C325" s="89" t="s">
        <v>1230</v>
      </c>
      <c r="D325" s="89" t="s">
        <v>98</v>
      </c>
      <c r="E325" s="89" t="s">
        <v>121</v>
      </c>
      <c r="F325" s="89" t="s">
        <v>1225</v>
      </c>
      <c r="G325" s="89" t="s">
        <v>689</v>
      </c>
      <c r="H325" s="89" t="s">
        <v>641</v>
      </c>
      <c r="I325" s="89" t="s">
        <v>209</v>
      </c>
      <c r="J325" s="89" t="s">
        <v>262</v>
      </c>
      <c r="K325" s="90">
        <v>0.78</v>
      </c>
      <c r="L325" s="89" t="s">
        <v>100</v>
      </c>
      <c r="M325" s="91">
        <v>2.4E-2</v>
      </c>
      <c r="N325" s="91">
        <v>4.2299999999999997E-2</v>
      </c>
      <c r="O325" s="90">
        <v>3528953.85</v>
      </c>
      <c r="P325" s="90">
        <v>98.83</v>
      </c>
      <c r="Q325" s="90">
        <v>0</v>
      </c>
      <c r="R325" s="90">
        <v>3487.665089955</v>
      </c>
      <c r="S325" s="91">
        <v>2.53E-2</v>
      </c>
      <c r="T325" s="91">
        <f t="shared" si="4"/>
        <v>1.2280238232861801E-3</v>
      </c>
      <c r="U325" s="91">
        <f>R325/'סכום נכסי הקרן'!$C$42</f>
        <v>1.6903965546995092E-4</v>
      </c>
    </row>
    <row r="326" spans="2:21" s="84" customFormat="1">
      <c r="B326" s="89" t="s">
        <v>1226</v>
      </c>
      <c r="C326" s="89">
        <v>11735661</v>
      </c>
      <c r="D326" s="89" t="s">
        <v>98</v>
      </c>
      <c r="E326" s="89" t="s">
        <v>121</v>
      </c>
      <c r="F326" s="89" t="s">
        <v>1225</v>
      </c>
      <c r="G326" s="89" t="s">
        <v>689</v>
      </c>
      <c r="H326" s="89" t="s">
        <v>641</v>
      </c>
      <c r="I326" s="89" t="s">
        <v>209</v>
      </c>
      <c r="J326" s="89" t="s">
        <v>773</v>
      </c>
      <c r="K326" s="90">
        <v>0</v>
      </c>
      <c r="L326" s="89" t="s">
        <v>100</v>
      </c>
      <c r="M326" s="91">
        <v>0</v>
      </c>
      <c r="N326" s="91">
        <v>0</v>
      </c>
      <c r="O326" s="90">
        <v>1450961.7400000002</v>
      </c>
      <c r="P326" s="90">
        <f>R326*1000/O326*100</f>
        <v>97.292917511496881</v>
      </c>
      <c r="Q326" s="90">
        <v>0</v>
      </c>
      <c r="R326" s="90">
        <f>1411683.00882158/1000</f>
        <v>1411.6830088215802</v>
      </c>
      <c r="S326" s="91">
        <v>0</v>
      </c>
      <c r="T326" s="91">
        <f t="shared" si="4"/>
        <v>4.9706044618624292E-4</v>
      </c>
      <c r="U326" s="91">
        <f>R326/'סכום נכסי הקרן'!$C$42</f>
        <v>6.8421251263854166E-5</v>
      </c>
    </row>
    <row r="327" spans="2:21" s="84" customFormat="1">
      <c r="B327" s="89" t="s">
        <v>1231</v>
      </c>
      <c r="C327" s="89" t="s">
        <v>1232</v>
      </c>
      <c r="D327" s="89" t="s">
        <v>98</v>
      </c>
      <c r="E327" s="89" t="s">
        <v>121</v>
      </c>
      <c r="F327" s="89" t="s">
        <v>1233</v>
      </c>
      <c r="G327" s="89" t="s">
        <v>689</v>
      </c>
      <c r="H327" s="89" t="s">
        <v>641</v>
      </c>
      <c r="I327" s="89" t="s">
        <v>209</v>
      </c>
      <c r="J327" s="89" t="s">
        <v>262</v>
      </c>
      <c r="K327" s="90">
        <v>2.54</v>
      </c>
      <c r="L327" s="89" t="s">
        <v>100</v>
      </c>
      <c r="M327" s="91">
        <v>1.7500000000000002E-2</v>
      </c>
      <c r="N327" s="91">
        <v>4.2500000000000003E-2</v>
      </c>
      <c r="O327" s="90">
        <v>2478.29</v>
      </c>
      <c r="P327" s="90">
        <v>94.7</v>
      </c>
      <c r="Q327" s="90">
        <v>0</v>
      </c>
      <c r="R327" s="90">
        <v>2.3469406300000002</v>
      </c>
      <c r="S327" s="91">
        <v>0</v>
      </c>
      <c r="T327" s="91">
        <f t="shared" si="4"/>
        <v>8.2636919863066983E-7</v>
      </c>
      <c r="U327" s="91">
        <f>R327/'סכום נכסי הקרן'!$C$42</f>
        <v>1.1375118460951432E-7</v>
      </c>
    </row>
    <row r="328" spans="2:21" s="84" customFormat="1">
      <c r="B328" s="89" t="s">
        <v>1234</v>
      </c>
      <c r="C328" s="89" t="s">
        <v>1235</v>
      </c>
      <c r="D328" s="89" t="s">
        <v>98</v>
      </c>
      <c r="E328" s="89" t="s">
        <v>121</v>
      </c>
      <c r="F328" s="89" t="s">
        <v>1236</v>
      </c>
      <c r="G328" s="89" t="s">
        <v>1237</v>
      </c>
      <c r="H328" s="89" t="s">
        <v>741</v>
      </c>
      <c r="I328" s="89" t="s">
        <v>209</v>
      </c>
      <c r="J328" s="89" t="s">
        <v>262</v>
      </c>
      <c r="K328" s="90">
        <v>1.46</v>
      </c>
      <c r="L328" s="89" t="s">
        <v>100</v>
      </c>
      <c r="M328" s="91">
        <v>4.7500000000000001E-2</v>
      </c>
      <c r="N328" s="91">
        <v>4.6100000000000002E-2</v>
      </c>
      <c r="O328" s="90">
        <v>1661.6</v>
      </c>
      <c r="P328" s="90">
        <v>100.25</v>
      </c>
      <c r="Q328" s="90">
        <v>0.84938999999999998</v>
      </c>
      <c r="R328" s="90">
        <v>2.5151439999999998</v>
      </c>
      <c r="S328" s="91">
        <v>0</v>
      </c>
      <c r="T328" s="91">
        <f t="shared" si="4"/>
        <v>8.8559442243783443E-7</v>
      </c>
      <c r="U328" s="91">
        <f>R328/'סכום נכסי הקרן'!$C$42</f>
        <v>1.2190364162024509E-7</v>
      </c>
    </row>
    <row r="329" spans="2:21" s="84" customFormat="1">
      <c r="B329" s="89" t="s">
        <v>1238</v>
      </c>
      <c r="C329" s="89" t="s">
        <v>1239</v>
      </c>
      <c r="D329" s="89" t="s">
        <v>98</v>
      </c>
      <c r="E329" s="89" t="s">
        <v>121</v>
      </c>
      <c r="F329" s="89" t="s">
        <v>740</v>
      </c>
      <c r="G329" s="89" t="s">
        <v>451</v>
      </c>
      <c r="H329" s="89" t="s">
        <v>741</v>
      </c>
      <c r="I329" s="89" t="s">
        <v>209</v>
      </c>
      <c r="J329" s="89" t="s">
        <v>262</v>
      </c>
      <c r="K329" s="90">
        <v>2.38</v>
      </c>
      <c r="L329" s="89" t="s">
        <v>100</v>
      </c>
      <c r="M329" s="91">
        <v>2.8000000000000001E-2</v>
      </c>
      <c r="N329" s="91">
        <v>5.4399999999999997E-2</v>
      </c>
      <c r="O329" s="90">
        <v>3838.97</v>
      </c>
      <c r="P329" s="90">
        <v>94.15</v>
      </c>
      <c r="Q329" s="90">
        <v>0</v>
      </c>
      <c r="R329" s="90">
        <v>3.614390255</v>
      </c>
      <c r="S329" s="91">
        <v>0</v>
      </c>
      <c r="T329" s="91">
        <f t="shared" si="4"/>
        <v>1.2726443696033556E-6</v>
      </c>
      <c r="U329" s="91">
        <f>R329/'סכום נכסי הקרן'!$C$42</f>
        <v>1.7518175274307407E-7</v>
      </c>
    </row>
    <row r="330" spans="2:21" s="84" customFormat="1">
      <c r="B330" s="89" t="s">
        <v>1240</v>
      </c>
      <c r="C330" s="89" t="s">
        <v>1241</v>
      </c>
      <c r="D330" s="89" t="s">
        <v>98</v>
      </c>
      <c r="E330" s="89" t="s">
        <v>121</v>
      </c>
      <c r="F330" s="89" t="s">
        <v>745</v>
      </c>
      <c r="G330" s="89" t="s">
        <v>746</v>
      </c>
      <c r="H330" s="89" t="s">
        <v>741</v>
      </c>
      <c r="I330" s="89" t="s">
        <v>209</v>
      </c>
      <c r="J330" s="89" t="s">
        <v>262</v>
      </c>
      <c r="K330" s="90">
        <v>2.4</v>
      </c>
      <c r="L330" s="89" t="s">
        <v>100</v>
      </c>
      <c r="M330" s="91">
        <v>3.9E-2</v>
      </c>
      <c r="N330" s="91">
        <v>5.5500000000000001E-2</v>
      </c>
      <c r="O330" s="90">
        <v>2392540.75</v>
      </c>
      <c r="P330" s="90">
        <v>97.29</v>
      </c>
      <c r="Q330" s="90">
        <v>0</v>
      </c>
      <c r="R330" s="90">
        <v>2327.702895675</v>
      </c>
      <c r="S330" s="91">
        <v>2.5000000000000001E-3</v>
      </c>
      <c r="T330" s="91">
        <f t="shared" si="4"/>
        <v>8.1959549890669341E-4</v>
      </c>
      <c r="U330" s="91">
        <f>R330/'סכום נכסי הקרן'!$C$42</f>
        <v>1.1281877283876071E-4</v>
      </c>
    </row>
    <row r="331" spans="2:21" s="84" customFormat="1">
      <c r="B331" s="89" t="s">
        <v>1242</v>
      </c>
      <c r="C331" s="89" t="s">
        <v>1243</v>
      </c>
      <c r="D331" s="89" t="s">
        <v>98</v>
      </c>
      <c r="E331" s="89" t="s">
        <v>121</v>
      </c>
      <c r="F331" s="89" t="s">
        <v>1244</v>
      </c>
      <c r="G331" s="89" t="s">
        <v>746</v>
      </c>
      <c r="H331" s="89" t="s">
        <v>741</v>
      </c>
      <c r="I331" s="89" t="s">
        <v>209</v>
      </c>
      <c r="J331" s="89" t="s">
        <v>262</v>
      </c>
      <c r="K331" s="90">
        <v>3.57</v>
      </c>
      <c r="L331" s="89" t="s">
        <v>100</v>
      </c>
      <c r="M331" s="91">
        <v>3.7499999999999999E-2</v>
      </c>
      <c r="N331" s="91">
        <v>4.4299999999999999E-2</v>
      </c>
      <c r="O331" s="90">
        <v>489777</v>
      </c>
      <c r="P331" s="90">
        <v>99.55</v>
      </c>
      <c r="Q331" s="90">
        <v>0</v>
      </c>
      <c r="R331" s="90">
        <v>487.57300350000003</v>
      </c>
      <c r="S331" s="91">
        <v>8.9999999999999998E-4</v>
      </c>
      <c r="T331" s="91">
        <f t="shared" si="4"/>
        <v>1.7167682344663477E-4</v>
      </c>
      <c r="U331" s="91">
        <f>R331/'סכום נכסי הקרן'!$C$42</f>
        <v>2.3631618977828114E-5</v>
      </c>
    </row>
    <row r="332" spans="2:21" s="84" customFormat="1">
      <c r="B332" s="89" t="s">
        <v>1245</v>
      </c>
      <c r="C332" s="89" t="s">
        <v>1246</v>
      </c>
      <c r="D332" s="89" t="s">
        <v>98</v>
      </c>
      <c r="E332" s="89" t="s">
        <v>121</v>
      </c>
      <c r="F332" s="89" t="s">
        <v>1244</v>
      </c>
      <c r="G332" s="89" t="s">
        <v>746</v>
      </c>
      <c r="H332" s="89" t="s">
        <v>741</v>
      </c>
      <c r="I332" s="89" t="s">
        <v>209</v>
      </c>
      <c r="J332" s="89" t="s">
        <v>262</v>
      </c>
      <c r="K332" s="90">
        <v>1.92</v>
      </c>
      <c r="L332" s="89" t="s">
        <v>100</v>
      </c>
      <c r="M332" s="91">
        <v>3.7499999999999999E-2</v>
      </c>
      <c r="N332" s="91">
        <v>4.0500000000000001E-2</v>
      </c>
      <c r="O332" s="90">
        <v>19863.060000000001</v>
      </c>
      <c r="P332" s="90">
        <v>99.48</v>
      </c>
      <c r="Q332" s="90">
        <v>0.39491999999999999</v>
      </c>
      <c r="R332" s="90">
        <v>20.154692088000001</v>
      </c>
      <c r="S332" s="91">
        <v>1E-4</v>
      </c>
      <c r="T332" s="91">
        <f t="shared" ref="T332:T395" si="5">R332/$R$11</f>
        <v>7.096565007444803E-6</v>
      </c>
      <c r="U332" s="91">
        <f>R332/'סכום נכסי הקרן'!$C$42</f>
        <v>9.7685474917616717E-7</v>
      </c>
    </row>
    <row r="333" spans="2:21" s="84" customFormat="1">
      <c r="B333" s="89" t="s">
        <v>1247</v>
      </c>
      <c r="C333" s="89" t="s">
        <v>1248</v>
      </c>
      <c r="D333" s="89" t="s">
        <v>98</v>
      </c>
      <c r="E333" s="89" t="s">
        <v>121</v>
      </c>
      <c r="F333" s="89" t="s">
        <v>1244</v>
      </c>
      <c r="G333" s="89" t="s">
        <v>746</v>
      </c>
      <c r="H333" s="89" t="s">
        <v>737</v>
      </c>
      <c r="I333" s="89" t="s">
        <v>148</v>
      </c>
      <c r="J333" s="89" t="s">
        <v>262</v>
      </c>
      <c r="K333" s="90">
        <v>5.93</v>
      </c>
      <c r="L333" s="89" t="s">
        <v>100</v>
      </c>
      <c r="M333" s="91">
        <v>2.07E-2</v>
      </c>
      <c r="N333" s="91">
        <v>5.1400000000000001E-2</v>
      </c>
      <c r="O333" s="90">
        <v>1759</v>
      </c>
      <c r="P333" s="90">
        <v>83.5</v>
      </c>
      <c r="Q333" s="90">
        <v>0</v>
      </c>
      <c r="R333" s="90">
        <v>1.4687650000000001</v>
      </c>
      <c r="S333" s="91">
        <v>0</v>
      </c>
      <c r="T333" s="91">
        <f t="shared" si="5"/>
        <v>5.1715929261780077E-7</v>
      </c>
      <c r="U333" s="91">
        <f>R333/'סכום נכסי הקרן'!$C$42</f>
        <v>7.1187893092546314E-8</v>
      </c>
    </row>
    <row r="334" spans="2:21" s="84" customFormat="1">
      <c r="B334" s="89" t="s">
        <v>1249</v>
      </c>
      <c r="C334" s="89" t="s">
        <v>1250</v>
      </c>
      <c r="D334" s="89" t="s">
        <v>98</v>
      </c>
      <c r="E334" s="89" t="s">
        <v>121</v>
      </c>
      <c r="F334" s="89" t="s">
        <v>1251</v>
      </c>
      <c r="G334" s="89" t="s">
        <v>782</v>
      </c>
      <c r="H334" s="89" t="s">
        <v>741</v>
      </c>
      <c r="I334" s="89" t="s">
        <v>209</v>
      </c>
      <c r="J334" s="89" t="s">
        <v>262</v>
      </c>
      <c r="K334" s="90">
        <v>2.02</v>
      </c>
      <c r="L334" s="89" t="s">
        <v>100</v>
      </c>
      <c r="M334" s="91">
        <v>4.7500000000000001E-2</v>
      </c>
      <c r="N334" s="91">
        <v>6.4100000000000004E-2</v>
      </c>
      <c r="O334" s="90">
        <v>5750316.1200000001</v>
      </c>
      <c r="P334" s="90">
        <v>98.25</v>
      </c>
      <c r="Q334" s="90">
        <v>0</v>
      </c>
      <c r="R334" s="90">
        <v>5649.6855879000004</v>
      </c>
      <c r="S334" s="91">
        <v>1.0500000000000001E-2</v>
      </c>
      <c r="T334" s="91">
        <f t="shared" si="5"/>
        <v>1.9892817449703309E-3</v>
      </c>
      <c r="U334" s="91">
        <f>R334/'סכום נכסי הקרן'!$C$42</f>
        <v>2.7382815742336243E-4</v>
      </c>
    </row>
    <row r="335" spans="2:21" s="84" customFormat="1">
      <c r="B335" s="89" t="s">
        <v>1252</v>
      </c>
      <c r="C335" s="89" t="s">
        <v>1253</v>
      </c>
      <c r="D335" s="89" t="s">
        <v>98</v>
      </c>
      <c r="E335" s="89" t="s">
        <v>121</v>
      </c>
      <c r="F335" s="89" t="s">
        <v>1254</v>
      </c>
      <c r="G335" s="89" t="s">
        <v>99</v>
      </c>
      <c r="H335" s="89" t="s">
        <v>737</v>
      </c>
      <c r="I335" s="89" t="s">
        <v>148</v>
      </c>
      <c r="J335" s="89" t="s">
        <v>262</v>
      </c>
      <c r="K335" s="90">
        <v>2.87</v>
      </c>
      <c r="L335" s="89" t="s">
        <v>100</v>
      </c>
      <c r="M335" s="91">
        <v>0.05</v>
      </c>
      <c r="N335" s="91">
        <v>4.5600000000000002E-2</v>
      </c>
      <c r="O335" s="90">
        <v>4907.7700000000004</v>
      </c>
      <c r="P335" s="90">
        <v>103.01</v>
      </c>
      <c r="Q335" s="90">
        <v>0</v>
      </c>
      <c r="R335" s="90">
        <v>5.055493877</v>
      </c>
      <c r="S335" s="91">
        <v>0</v>
      </c>
      <c r="T335" s="91">
        <f t="shared" si="5"/>
        <v>1.7800639566322339E-6</v>
      </c>
      <c r="U335" s="91">
        <f>R335/'סכום נכסי הקרן'!$C$42</f>
        <v>2.4502895810146517E-7</v>
      </c>
    </row>
    <row r="336" spans="2:21" s="84" customFormat="1">
      <c r="B336" s="89" t="s">
        <v>1255</v>
      </c>
      <c r="C336" s="89" t="s">
        <v>1256</v>
      </c>
      <c r="D336" s="89" t="s">
        <v>98</v>
      </c>
      <c r="E336" s="89" t="s">
        <v>121</v>
      </c>
      <c r="F336" s="89" t="s">
        <v>1257</v>
      </c>
      <c r="G336" s="89" t="s">
        <v>736</v>
      </c>
      <c r="H336" s="89" t="s">
        <v>737</v>
      </c>
      <c r="I336" s="89" t="s">
        <v>148</v>
      </c>
      <c r="J336" s="89" t="s">
        <v>262</v>
      </c>
      <c r="K336" s="90">
        <v>1.26</v>
      </c>
      <c r="L336" s="89" t="s">
        <v>100</v>
      </c>
      <c r="M336" s="91">
        <v>3.0499999999999999E-2</v>
      </c>
      <c r="N336" s="91">
        <v>4.8899999999999999E-2</v>
      </c>
      <c r="O336" s="90">
        <v>1640.1</v>
      </c>
      <c r="P336" s="90">
        <v>97.8</v>
      </c>
      <c r="Q336" s="90">
        <v>2.4649999999999998E-2</v>
      </c>
      <c r="R336" s="90">
        <v>1.6286678000000001</v>
      </c>
      <c r="S336" s="91">
        <v>0</v>
      </c>
      <c r="T336" s="91">
        <f t="shared" si="5"/>
        <v>5.7346184539895079E-7</v>
      </c>
      <c r="U336" s="91">
        <f>R336/'סכום נכסי הקרן'!$C$42</f>
        <v>7.893803925724851E-8</v>
      </c>
    </row>
    <row r="337" spans="2:21" s="84" customFormat="1">
      <c r="B337" s="89" t="s">
        <v>1258</v>
      </c>
      <c r="C337" s="89" t="s">
        <v>1259</v>
      </c>
      <c r="D337" s="89" t="s">
        <v>98</v>
      </c>
      <c r="E337" s="89" t="s">
        <v>121</v>
      </c>
      <c r="F337" s="89" t="s">
        <v>1257</v>
      </c>
      <c r="G337" s="89" t="s">
        <v>736</v>
      </c>
      <c r="H337" s="89" t="s">
        <v>737</v>
      </c>
      <c r="I337" s="89" t="s">
        <v>148</v>
      </c>
      <c r="J337" s="89" t="s">
        <v>1260</v>
      </c>
      <c r="K337" s="90">
        <v>0</v>
      </c>
      <c r="L337" s="89" t="s">
        <v>100</v>
      </c>
      <c r="M337" s="91">
        <v>3.4500000000000003E-2</v>
      </c>
      <c r="N337" s="91">
        <v>0</v>
      </c>
      <c r="O337" s="90">
        <v>523750</v>
      </c>
      <c r="P337" s="90">
        <v>101.76</v>
      </c>
      <c r="Q337" s="90">
        <v>0</v>
      </c>
      <c r="R337" s="90">
        <v>532.96799999999996</v>
      </c>
      <c r="S337" s="91">
        <v>1.1599999999999999E-2</v>
      </c>
      <c r="T337" s="91">
        <f t="shared" si="5"/>
        <v>1.8766062226967828E-4</v>
      </c>
      <c r="U337" s="91">
        <f>R337/'סכום נכסי הקרן'!$C$42</f>
        <v>2.5831817210886845E-5</v>
      </c>
    </row>
    <row r="338" spans="2:21" s="84" customFormat="1">
      <c r="B338" s="89" t="s">
        <v>1261</v>
      </c>
      <c r="C338" s="89" t="s">
        <v>1262</v>
      </c>
      <c r="D338" s="89" t="s">
        <v>98</v>
      </c>
      <c r="E338" s="89" t="s">
        <v>121</v>
      </c>
      <c r="F338" s="89" t="s">
        <v>1257</v>
      </c>
      <c r="G338" s="89" t="s">
        <v>736</v>
      </c>
      <c r="H338" s="89" t="s">
        <v>737</v>
      </c>
      <c r="I338" s="89" t="s">
        <v>148</v>
      </c>
      <c r="J338" s="89" t="s">
        <v>262</v>
      </c>
      <c r="K338" s="90">
        <v>1.51</v>
      </c>
      <c r="L338" s="89" t="s">
        <v>100</v>
      </c>
      <c r="M338" s="91">
        <v>4.1700000000000001E-2</v>
      </c>
      <c r="N338" s="91">
        <v>4.7300000000000002E-2</v>
      </c>
      <c r="O338" s="90">
        <v>4730243.2</v>
      </c>
      <c r="P338" s="90">
        <v>99.24</v>
      </c>
      <c r="Q338" s="90">
        <v>98.62433</v>
      </c>
      <c r="R338" s="90">
        <v>4792.91768168</v>
      </c>
      <c r="S338" s="91">
        <v>1.7000000000000001E-2</v>
      </c>
      <c r="T338" s="91">
        <f t="shared" si="5"/>
        <v>1.6876096025116192E-3</v>
      </c>
      <c r="U338" s="91">
        <f>R338/'סכום נכסי הקרן'!$C$42</f>
        <v>2.3230245241737837E-4</v>
      </c>
    </row>
    <row r="339" spans="2:21" s="84" customFormat="1">
      <c r="B339" s="89" t="s">
        <v>1263</v>
      </c>
      <c r="C339" s="89" t="s">
        <v>1264</v>
      </c>
      <c r="D339" s="89" t="s">
        <v>98</v>
      </c>
      <c r="E339" s="89" t="s">
        <v>121</v>
      </c>
      <c r="F339" s="89" t="s">
        <v>1257</v>
      </c>
      <c r="G339" s="89" t="s">
        <v>736</v>
      </c>
      <c r="H339" s="89" t="s">
        <v>737</v>
      </c>
      <c r="I339" s="89" t="s">
        <v>148</v>
      </c>
      <c r="J339" s="89" t="s">
        <v>262</v>
      </c>
      <c r="K339" s="90">
        <v>3.16</v>
      </c>
      <c r="L339" s="89" t="s">
        <v>100</v>
      </c>
      <c r="M339" s="91">
        <v>2.58E-2</v>
      </c>
      <c r="N339" s="91">
        <v>7.2800000000000004E-2</v>
      </c>
      <c r="O339" s="90">
        <v>5747591.2800000003</v>
      </c>
      <c r="P339" s="90">
        <v>90.83</v>
      </c>
      <c r="Q339" s="90">
        <v>74.143100000000004</v>
      </c>
      <c r="R339" s="90">
        <v>5294.6802596240004</v>
      </c>
      <c r="S339" s="91">
        <v>1.9E-2</v>
      </c>
      <c r="T339" s="91">
        <f t="shared" si="5"/>
        <v>1.8642826440612228E-3</v>
      </c>
      <c r="U339" s="91">
        <f>R339/'סכום נכסי הקרן'!$C$42</f>
        <v>2.5662180967093355E-4</v>
      </c>
    </row>
    <row r="340" spans="2:21" s="84" customFormat="1">
      <c r="B340" s="89" t="s">
        <v>1265</v>
      </c>
      <c r="C340" s="89" t="s">
        <v>1266</v>
      </c>
      <c r="D340" s="89" t="s">
        <v>98</v>
      </c>
      <c r="E340" s="89" t="s">
        <v>121</v>
      </c>
      <c r="F340" s="89" t="s">
        <v>1257</v>
      </c>
      <c r="G340" s="89" t="s">
        <v>736</v>
      </c>
      <c r="H340" s="89" t="s">
        <v>737</v>
      </c>
      <c r="I340" s="89" t="s">
        <v>148</v>
      </c>
      <c r="J340" s="89" t="s">
        <v>262</v>
      </c>
      <c r="K340" s="90">
        <v>4.8099999999999996</v>
      </c>
      <c r="L340" s="89" t="s">
        <v>100</v>
      </c>
      <c r="M340" s="91">
        <v>0.04</v>
      </c>
      <c r="N340" s="91">
        <v>5.5300000000000002E-2</v>
      </c>
      <c r="O340" s="90">
        <v>4057</v>
      </c>
      <c r="P340" s="90">
        <v>93.35</v>
      </c>
      <c r="Q340" s="90">
        <v>0.10647</v>
      </c>
      <c r="R340" s="90">
        <v>3.8936795000000002</v>
      </c>
      <c r="S340" s="91">
        <v>0</v>
      </c>
      <c r="T340" s="91">
        <f t="shared" si="5"/>
        <v>1.3709834697180503E-6</v>
      </c>
      <c r="U340" s="91">
        <f>R340/'סכום נכסי הקרן'!$C$42</f>
        <v>1.8871830414166949E-7</v>
      </c>
    </row>
    <row r="341" spans="2:21" s="84" customFormat="1">
      <c r="B341" s="89" t="s">
        <v>1267</v>
      </c>
      <c r="C341" s="89" t="s">
        <v>1268</v>
      </c>
      <c r="D341" s="89" t="s">
        <v>98</v>
      </c>
      <c r="E341" s="89" t="s">
        <v>121</v>
      </c>
      <c r="F341" s="89" t="s">
        <v>1164</v>
      </c>
      <c r="G341" s="89" t="s">
        <v>523</v>
      </c>
      <c r="H341" s="89" t="s">
        <v>741</v>
      </c>
      <c r="I341" s="89" t="s">
        <v>209</v>
      </c>
      <c r="J341" s="89" t="s">
        <v>262</v>
      </c>
      <c r="K341" s="90">
        <v>3.2</v>
      </c>
      <c r="L341" s="89" t="s">
        <v>100</v>
      </c>
      <c r="M341" s="91">
        <v>4.3499999999999997E-2</v>
      </c>
      <c r="N341" s="91">
        <v>7.17E-2</v>
      </c>
      <c r="O341" s="90">
        <v>3372</v>
      </c>
      <c r="P341" s="90">
        <v>93.55</v>
      </c>
      <c r="Q341" s="90">
        <v>0</v>
      </c>
      <c r="R341" s="90">
        <v>3.154506</v>
      </c>
      <c r="S341" s="91">
        <v>0</v>
      </c>
      <c r="T341" s="91">
        <f t="shared" si="5"/>
        <v>1.1107168890316752E-6</v>
      </c>
      <c r="U341" s="91">
        <f>R341/'סכום נכסי הקרן'!$C$42</f>
        <v>1.5289214808890182E-7</v>
      </c>
    </row>
    <row r="342" spans="2:21" s="84" customFormat="1">
      <c r="B342" s="89" t="s">
        <v>1269</v>
      </c>
      <c r="C342" s="89" t="s">
        <v>1270</v>
      </c>
      <c r="D342" s="89" t="s">
        <v>98</v>
      </c>
      <c r="E342" s="89" t="s">
        <v>121</v>
      </c>
      <c r="F342" s="89" t="s">
        <v>1271</v>
      </c>
      <c r="G342" s="89" t="s">
        <v>1029</v>
      </c>
      <c r="H342" s="89" t="s">
        <v>737</v>
      </c>
      <c r="I342" s="89" t="s">
        <v>148</v>
      </c>
      <c r="J342" s="89" t="s">
        <v>262</v>
      </c>
      <c r="K342" s="90">
        <v>3.02</v>
      </c>
      <c r="L342" s="89" t="s">
        <v>100</v>
      </c>
      <c r="M342" s="91">
        <v>1.5800000000000002E-2</v>
      </c>
      <c r="N342" s="91">
        <v>4.6300000000000001E-2</v>
      </c>
      <c r="O342" s="90">
        <v>2280.1999999999998</v>
      </c>
      <c r="P342" s="90">
        <v>91.66</v>
      </c>
      <c r="Q342" s="90">
        <v>0</v>
      </c>
      <c r="R342" s="90">
        <v>2.09003132</v>
      </c>
      <c r="S342" s="91">
        <v>0</v>
      </c>
      <c r="T342" s="91">
        <f t="shared" si="5"/>
        <v>7.3591018236426419E-7</v>
      </c>
      <c r="U342" s="91">
        <f>R342/'סכום נכסי הקרן'!$C$42</f>
        <v>1.012993407170197E-7</v>
      </c>
    </row>
    <row r="343" spans="2:21" s="84" customFormat="1">
      <c r="B343" s="89" t="s">
        <v>1272</v>
      </c>
      <c r="C343" s="89" t="s">
        <v>1273</v>
      </c>
      <c r="D343" s="89" t="s">
        <v>98</v>
      </c>
      <c r="E343" s="89" t="s">
        <v>121</v>
      </c>
      <c r="F343" s="89" t="s">
        <v>1271</v>
      </c>
      <c r="G343" s="89" t="s">
        <v>1029</v>
      </c>
      <c r="H343" s="89" t="s">
        <v>737</v>
      </c>
      <c r="I343" s="89" t="s">
        <v>148</v>
      </c>
      <c r="J343" s="89" t="s">
        <v>578</v>
      </c>
      <c r="K343" s="90">
        <v>1.47</v>
      </c>
      <c r="L343" s="89" t="s">
        <v>100</v>
      </c>
      <c r="M343" s="91">
        <v>3.2000000000000001E-2</v>
      </c>
      <c r="N343" s="91">
        <v>3.6700000000000003E-2</v>
      </c>
      <c r="O343" s="90">
        <v>376824.01</v>
      </c>
      <c r="P343" s="90">
        <v>99.36</v>
      </c>
      <c r="Q343" s="90">
        <v>221.54508999999999</v>
      </c>
      <c r="R343" s="90">
        <v>595.95742633600003</v>
      </c>
      <c r="S343" s="91">
        <v>9.7000000000000003E-3</v>
      </c>
      <c r="T343" s="91">
        <f t="shared" si="5"/>
        <v>2.0983950532198881E-4</v>
      </c>
      <c r="U343" s="91">
        <f>R343/'סכום נכסי הקרן'!$C$42</f>
        <v>2.8884779766481507E-5</v>
      </c>
    </row>
    <row r="344" spans="2:21" s="84" customFormat="1">
      <c r="B344" s="89" t="s">
        <v>1274</v>
      </c>
      <c r="C344" s="89" t="s">
        <v>1275</v>
      </c>
      <c r="D344" s="89" t="s">
        <v>98</v>
      </c>
      <c r="E344" s="89" t="s">
        <v>121</v>
      </c>
      <c r="F344" s="89" t="s">
        <v>1276</v>
      </c>
      <c r="G344" s="89" t="s">
        <v>632</v>
      </c>
      <c r="H344" s="89" t="s">
        <v>737</v>
      </c>
      <c r="I344" s="89" t="s">
        <v>148</v>
      </c>
      <c r="J344" s="89" t="s">
        <v>262</v>
      </c>
      <c r="K344" s="90">
        <v>4.41</v>
      </c>
      <c r="L344" s="89" t="s">
        <v>100</v>
      </c>
      <c r="M344" s="91">
        <v>3.9399999999999998E-2</v>
      </c>
      <c r="N344" s="91">
        <v>4.8500000000000001E-2</v>
      </c>
      <c r="O344" s="90">
        <v>2700.15</v>
      </c>
      <c r="P344" s="90">
        <v>96.36</v>
      </c>
      <c r="Q344" s="90">
        <v>0.19619</v>
      </c>
      <c r="R344" s="90">
        <v>2.7980545399999999</v>
      </c>
      <c r="S344" s="91">
        <v>0</v>
      </c>
      <c r="T344" s="91">
        <f t="shared" si="5"/>
        <v>9.8520859811639436E-7</v>
      </c>
      <c r="U344" s="91">
        <f>R344/'סכום נכסי הקרן'!$C$42</f>
        <v>1.3561570942978205E-7</v>
      </c>
    </row>
    <row r="345" spans="2:21" s="84" customFormat="1">
      <c r="B345" s="89" t="s">
        <v>1277</v>
      </c>
      <c r="C345" s="89" t="s">
        <v>1278</v>
      </c>
      <c r="D345" s="89" t="s">
        <v>98</v>
      </c>
      <c r="E345" s="89" t="s">
        <v>121</v>
      </c>
      <c r="F345" s="89" t="s">
        <v>1279</v>
      </c>
      <c r="G345" s="89" t="s">
        <v>464</v>
      </c>
      <c r="H345" s="89" t="s">
        <v>741</v>
      </c>
      <c r="I345" s="89" t="s">
        <v>209</v>
      </c>
      <c r="J345" s="89" t="s">
        <v>262</v>
      </c>
      <c r="K345" s="90">
        <v>3.86</v>
      </c>
      <c r="L345" s="89" t="s">
        <v>100</v>
      </c>
      <c r="M345" s="91">
        <v>1.9E-2</v>
      </c>
      <c r="N345" s="91">
        <v>5.1400000000000001E-2</v>
      </c>
      <c r="O345" s="90">
        <v>3225</v>
      </c>
      <c r="P345" s="90">
        <v>88.48</v>
      </c>
      <c r="Q345" s="90">
        <v>3.0190000000000002E-2</v>
      </c>
      <c r="R345" s="90">
        <v>2.88367</v>
      </c>
      <c r="S345" s="91">
        <v>0</v>
      </c>
      <c r="T345" s="91">
        <f t="shared" si="5"/>
        <v>1.0153542175522793E-6</v>
      </c>
      <c r="U345" s="91">
        <f>R345/'סכום נכסי הקרן'!$C$42</f>
        <v>1.3976530736651747E-7</v>
      </c>
    </row>
    <row r="346" spans="2:21" s="84" customFormat="1">
      <c r="B346" s="89" t="s">
        <v>1280</v>
      </c>
      <c r="C346" s="89" t="s">
        <v>1281</v>
      </c>
      <c r="D346" s="89" t="s">
        <v>98</v>
      </c>
      <c r="E346" s="89" t="s">
        <v>121</v>
      </c>
      <c r="F346" s="89" t="s">
        <v>1282</v>
      </c>
      <c r="G346" s="89" t="s">
        <v>736</v>
      </c>
      <c r="H346" s="89" t="s">
        <v>741</v>
      </c>
      <c r="I346" s="89" t="s">
        <v>209</v>
      </c>
      <c r="J346" s="89" t="s">
        <v>262</v>
      </c>
      <c r="K346" s="90">
        <v>4.34</v>
      </c>
      <c r="L346" s="89" t="s">
        <v>100</v>
      </c>
      <c r="M346" s="91">
        <v>0.05</v>
      </c>
      <c r="N346" s="91">
        <v>5.67E-2</v>
      </c>
      <c r="O346" s="90">
        <v>668</v>
      </c>
      <c r="P346" s="90">
        <v>98.28</v>
      </c>
      <c r="Q346" s="90">
        <v>0</v>
      </c>
      <c r="R346" s="90">
        <v>0.65651040000000005</v>
      </c>
      <c r="S346" s="91">
        <v>0</v>
      </c>
      <c r="T346" s="91">
        <f t="shared" si="5"/>
        <v>2.3116050155077868E-7</v>
      </c>
      <c r="U346" s="91">
        <f>R346/'סכום נכסי הקרן'!$C$42</f>
        <v>3.1819652680547819E-8</v>
      </c>
    </row>
    <row r="347" spans="2:21" s="84" customFormat="1">
      <c r="B347" s="89" t="s">
        <v>1283</v>
      </c>
      <c r="C347" s="89" t="s">
        <v>1284</v>
      </c>
      <c r="D347" s="89" t="s">
        <v>98</v>
      </c>
      <c r="E347" s="89" t="s">
        <v>121</v>
      </c>
      <c r="F347" s="89" t="s">
        <v>1285</v>
      </c>
      <c r="G347" s="89" t="s">
        <v>523</v>
      </c>
      <c r="H347" s="89" t="s">
        <v>741</v>
      </c>
      <c r="I347" s="89" t="s">
        <v>209</v>
      </c>
      <c r="J347" s="89" t="s">
        <v>262</v>
      </c>
      <c r="K347" s="90">
        <v>1.82</v>
      </c>
      <c r="L347" s="89" t="s">
        <v>100</v>
      </c>
      <c r="M347" s="91">
        <v>3.95E-2</v>
      </c>
      <c r="N347" s="91">
        <v>6.59E-2</v>
      </c>
      <c r="O347" s="90">
        <v>608086</v>
      </c>
      <c r="P347" s="90">
        <v>95.9</v>
      </c>
      <c r="Q347" s="90">
        <v>0</v>
      </c>
      <c r="R347" s="90">
        <v>583.15447400000005</v>
      </c>
      <c r="S347" s="91">
        <v>1E-3</v>
      </c>
      <c r="T347" s="91">
        <f t="shared" si="5"/>
        <v>2.0533152360026669E-4</v>
      </c>
      <c r="U347" s="91">
        <f>R347/'סכום נכסי הקרן'!$C$42</f>
        <v>2.8264248093842161E-5</v>
      </c>
    </row>
    <row r="348" spans="2:21" s="84" customFormat="1">
      <c r="B348" s="89" t="s">
        <v>1286</v>
      </c>
      <c r="C348" s="89" t="s">
        <v>1287</v>
      </c>
      <c r="D348" s="89" t="s">
        <v>98</v>
      </c>
      <c r="E348" s="89" t="s">
        <v>121</v>
      </c>
      <c r="F348" s="89" t="s">
        <v>1285</v>
      </c>
      <c r="G348" s="89" t="s">
        <v>523</v>
      </c>
      <c r="H348" s="89" t="s">
        <v>741</v>
      </c>
      <c r="I348" s="89" t="s">
        <v>209</v>
      </c>
      <c r="J348" s="89" t="s">
        <v>262</v>
      </c>
      <c r="K348" s="90">
        <v>0.89</v>
      </c>
      <c r="L348" s="89" t="s">
        <v>100</v>
      </c>
      <c r="M348" s="91">
        <v>6.0499999999999998E-2</v>
      </c>
      <c r="N348" s="91">
        <v>6.4199999999999993E-2</v>
      </c>
      <c r="O348" s="90">
        <v>617212.13</v>
      </c>
      <c r="P348" s="90">
        <v>100.27</v>
      </c>
      <c r="Q348" s="90">
        <v>0</v>
      </c>
      <c r="R348" s="90">
        <v>618.87860275100002</v>
      </c>
      <c r="S348" s="91">
        <v>1.6999999999999999E-3</v>
      </c>
      <c r="T348" s="91">
        <f t="shared" si="5"/>
        <v>2.1791016290216618E-4</v>
      </c>
      <c r="U348" s="91">
        <f>R348/'סכום נכסי הקרן'!$C$42</f>
        <v>2.9995720084494541E-5</v>
      </c>
    </row>
    <row r="349" spans="2:21" s="84" customFormat="1">
      <c r="B349" s="89" t="s">
        <v>1288</v>
      </c>
      <c r="C349" s="89" t="s">
        <v>1289</v>
      </c>
      <c r="D349" s="89" t="s">
        <v>98</v>
      </c>
      <c r="E349" s="89" t="s">
        <v>121</v>
      </c>
      <c r="F349" s="89" t="s">
        <v>1185</v>
      </c>
      <c r="G349" s="89" t="s">
        <v>674</v>
      </c>
      <c r="H349" s="89" t="s">
        <v>737</v>
      </c>
      <c r="I349" s="89" t="s">
        <v>148</v>
      </c>
      <c r="J349" s="89" t="s">
        <v>262</v>
      </c>
      <c r="K349" s="90">
        <v>3.77</v>
      </c>
      <c r="L349" s="89" t="s">
        <v>100</v>
      </c>
      <c r="M349" s="91">
        <v>4.1000000000000002E-2</v>
      </c>
      <c r="N349" s="91">
        <v>4.9299999999999997E-2</v>
      </c>
      <c r="O349" s="90">
        <v>4219188</v>
      </c>
      <c r="P349" s="90">
        <v>97.02</v>
      </c>
      <c r="Q349" s="90">
        <v>172.98052999999999</v>
      </c>
      <c r="R349" s="90">
        <v>4266.4367276000003</v>
      </c>
      <c r="S349" s="91">
        <v>5.8999999999999999E-3</v>
      </c>
      <c r="T349" s="91">
        <f t="shared" si="5"/>
        <v>1.502233100628229E-3</v>
      </c>
      <c r="U349" s="91">
        <f>R349/'סכום נכסי הקרן'!$C$42</f>
        <v>2.067850484253791E-4</v>
      </c>
    </row>
    <row r="350" spans="2:21" s="84" customFormat="1">
      <c r="B350" s="89" t="s">
        <v>1290</v>
      </c>
      <c r="C350" s="89" t="s">
        <v>1291</v>
      </c>
      <c r="D350" s="89" t="s">
        <v>98</v>
      </c>
      <c r="E350" s="89" t="s">
        <v>121</v>
      </c>
      <c r="F350" s="89" t="s">
        <v>1185</v>
      </c>
      <c r="G350" s="89" t="s">
        <v>674</v>
      </c>
      <c r="H350" s="89" t="s">
        <v>737</v>
      </c>
      <c r="I350" s="89" t="s">
        <v>148</v>
      </c>
      <c r="J350" s="89" t="s">
        <v>262</v>
      </c>
      <c r="K350" s="90">
        <v>1.47</v>
      </c>
      <c r="L350" s="89" t="s">
        <v>100</v>
      </c>
      <c r="M350" s="91">
        <v>3.2899999999999999E-2</v>
      </c>
      <c r="N350" s="91">
        <v>4.58E-2</v>
      </c>
      <c r="O350" s="90">
        <v>13211</v>
      </c>
      <c r="P350" s="90">
        <v>99.81</v>
      </c>
      <c r="Q350" s="90">
        <v>0</v>
      </c>
      <c r="R350" s="90">
        <v>13.1858991</v>
      </c>
      <c r="S350" s="91">
        <v>0</v>
      </c>
      <c r="T350" s="91">
        <f t="shared" si="5"/>
        <v>4.6428191379054487E-6</v>
      </c>
      <c r="U350" s="91">
        <f>R350/'סכום נכסי הקרן'!$C$42</f>
        <v>6.3909228192386297E-7</v>
      </c>
    </row>
    <row r="351" spans="2:21" s="84" customFormat="1">
      <c r="B351" s="89" t="s">
        <v>1292</v>
      </c>
      <c r="C351" s="89" t="s">
        <v>1293</v>
      </c>
      <c r="D351" s="89" t="s">
        <v>98</v>
      </c>
      <c r="E351" s="89" t="s">
        <v>121</v>
      </c>
      <c r="F351" s="89" t="s">
        <v>1185</v>
      </c>
      <c r="G351" s="89" t="s">
        <v>674</v>
      </c>
      <c r="H351" s="89" t="s">
        <v>737</v>
      </c>
      <c r="I351" s="89" t="s">
        <v>148</v>
      </c>
      <c r="J351" s="89" t="s">
        <v>262</v>
      </c>
      <c r="K351" s="90">
        <v>2.92</v>
      </c>
      <c r="L351" s="89" t="s">
        <v>100</v>
      </c>
      <c r="M351" s="91">
        <v>2.63E-2</v>
      </c>
      <c r="N351" s="91">
        <v>4.7E-2</v>
      </c>
      <c r="O351" s="90">
        <v>255218</v>
      </c>
      <c r="P351" s="90">
        <v>94.3</v>
      </c>
      <c r="Q351" s="90">
        <v>6.7077600000000004</v>
      </c>
      <c r="R351" s="90">
        <v>247.378334</v>
      </c>
      <c r="S351" s="91">
        <v>2.0000000000000001E-4</v>
      </c>
      <c r="T351" s="91">
        <f t="shared" si="5"/>
        <v>8.7103113309760279E-5</v>
      </c>
      <c r="U351" s="91">
        <f>R351/'סכום נכסי הקרן'!$C$42</f>
        <v>1.1989897903479599E-5</v>
      </c>
    </row>
    <row r="352" spans="2:21" s="84" customFormat="1">
      <c r="B352" s="89" t="s">
        <v>1294</v>
      </c>
      <c r="C352" s="89" t="s">
        <v>1295</v>
      </c>
      <c r="D352" s="89" t="s">
        <v>98</v>
      </c>
      <c r="E352" s="89" t="s">
        <v>121</v>
      </c>
      <c r="F352" s="89" t="s">
        <v>1185</v>
      </c>
      <c r="G352" s="89" t="s">
        <v>674</v>
      </c>
      <c r="H352" s="89" t="s">
        <v>737</v>
      </c>
      <c r="I352" s="89" t="s">
        <v>148</v>
      </c>
      <c r="J352" s="89" t="s">
        <v>1296</v>
      </c>
      <c r="K352" s="90">
        <v>0.25</v>
      </c>
      <c r="L352" s="89" t="s">
        <v>100</v>
      </c>
      <c r="M352" s="91">
        <v>3.5799999999999998E-2</v>
      </c>
      <c r="N352" s="91">
        <v>4.6699999999999998E-2</v>
      </c>
      <c r="O352" s="90">
        <v>1196693</v>
      </c>
      <c r="P352" s="90">
        <v>102.42</v>
      </c>
      <c r="Q352" s="90">
        <v>0</v>
      </c>
      <c r="R352" s="90">
        <v>1225.6529705999999</v>
      </c>
      <c r="S352" s="91">
        <v>1E-3</v>
      </c>
      <c r="T352" s="91">
        <f t="shared" si="5"/>
        <v>4.315583658858988E-4</v>
      </c>
      <c r="U352" s="91">
        <f>R352/'סכום נכסי הקרן'!$C$42</f>
        <v>5.9404773833550362E-5</v>
      </c>
    </row>
    <row r="353" spans="2:21" s="84" customFormat="1">
      <c r="B353" s="89" t="s">
        <v>1297</v>
      </c>
      <c r="C353" s="89" t="s">
        <v>1298</v>
      </c>
      <c r="D353" s="89" t="s">
        <v>98</v>
      </c>
      <c r="E353" s="89" t="s">
        <v>121</v>
      </c>
      <c r="F353" s="89" t="s">
        <v>1185</v>
      </c>
      <c r="G353" s="89" t="s">
        <v>674</v>
      </c>
      <c r="H353" s="89" t="s">
        <v>737</v>
      </c>
      <c r="I353" s="89" t="s">
        <v>148</v>
      </c>
      <c r="J353" s="89" t="s">
        <v>262</v>
      </c>
      <c r="K353" s="90">
        <v>6.55</v>
      </c>
      <c r="L353" s="89" t="s">
        <v>100</v>
      </c>
      <c r="M353" s="91">
        <v>2.3800000000000002E-2</v>
      </c>
      <c r="N353" s="91">
        <v>5.3699999999999998E-2</v>
      </c>
      <c r="O353" s="90">
        <v>9532</v>
      </c>
      <c r="P353" s="90">
        <v>84.18</v>
      </c>
      <c r="Q353" s="90">
        <v>0</v>
      </c>
      <c r="R353" s="90">
        <v>8.0240375999999998</v>
      </c>
      <c r="S353" s="91">
        <v>0</v>
      </c>
      <c r="T353" s="91">
        <f t="shared" si="5"/>
        <v>2.825302624418907E-6</v>
      </c>
      <c r="U353" s="91">
        <f>R353/'סכום נכסי הקרן'!$C$42</f>
        <v>3.889079130013119E-7</v>
      </c>
    </row>
    <row r="354" spans="2:21" s="84" customFormat="1">
      <c r="B354" s="89" t="s">
        <v>1299</v>
      </c>
      <c r="C354" s="89" t="s">
        <v>1300</v>
      </c>
      <c r="D354" s="89" t="s">
        <v>98</v>
      </c>
      <c r="E354" s="89" t="s">
        <v>121</v>
      </c>
      <c r="F354" s="89" t="s">
        <v>1185</v>
      </c>
      <c r="G354" s="89" t="s">
        <v>674</v>
      </c>
      <c r="H354" s="89" t="s">
        <v>737</v>
      </c>
      <c r="I354" s="89" t="s">
        <v>148</v>
      </c>
      <c r="J354" s="89" t="s">
        <v>262</v>
      </c>
      <c r="K354" s="90">
        <v>4.7699999999999996</v>
      </c>
      <c r="L354" s="89" t="s">
        <v>100</v>
      </c>
      <c r="M354" s="91">
        <v>3.2599999999999997E-2</v>
      </c>
      <c r="N354" s="91">
        <v>5.1700000000000003E-2</v>
      </c>
      <c r="O354" s="90">
        <v>11976342</v>
      </c>
      <c r="P354" s="90">
        <v>93.8</v>
      </c>
      <c r="Q354" s="90">
        <v>0</v>
      </c>
      <c r="R354" s="90">
        <v>11233.808795999999</v>
      </c>
      <c r="S354" s="91">
        <v>1.21E-2</v>
      </c>
      <c r="T354" s="91">
        <f t="shared" si="5"/>
        <v>3.9554786574727665E-3</v>
      </c>
      <c r="U354" s="91">
        <f>R354/'סכום נכסי הקרן'!$C$42</f>
        <v>5.444786467486319E-4</v>
      </c>
    </row>
    <row r="355" spans="2:21" s="84" customFormat="1">
      <c r="B355" s="89" t="s">
        <v>1301</v>
      </c>
      <c r="C355" s="89" t="s">
        <v>1302</v>
      </c>
      <c r="D355" s="89" t="s">
        <v>98</v>
      </c>
      <c r="F355" s="89" t="s">
        <v>716</v>
      </c>
      <c r="G355" s="89" t="s">
        <v>464</v>
      </c>
      <c r="H355" s="89" t="s">
        <v>741</v>
      </c>
      <c r="I355" s="89" t="s">
        <v>209</v>
      </c>
      <c r="J355" s="89" t="s">
        <v>1303</v>
      </c>
      <c r="K355" s="90">
        <v>0.54</v>
      </c>
      <c r="L355" s="89" t="s">
        <v>100</v>
      </c>
      <c r="M355" s="91">
        <v>4.3900000000000002E-2</v>
      </c>
      <c r="N355" s="91">
        <v>-0.98470000000000002</v>
      </c>
      <c r="O355" s="90">
        <v>320000</v>
      </c>
      <c r="P355" s="90">
        <v>1004.18</v>
      </c>
      <c r="Q355" s="90">
        <v>0</v>
      </c>
      <c r="R355" s="90">
        <v>3213.3760000000002</v>
      </c>
      <c r="S355" s="91">
        <v>2.2000000000000001E-3</v>
      </c>
      <c r="T355" s="91">
        <f t="shared" si="5"/>
        <v>1.131445302056502E-3</v>
      </c>
      <c r="U355" s="91">
        <f>R355/'סכום נכסי הקרן'!$C$42</f>
        <v>1.5574545087481938E-4</v>
      </c>
    </row>
    <row r="356" spans="2:21" s="84" customFormat="1">
      <c r="B356" s="89" t="s">
        <v>1304</v>
      </c>
      <c r="C356" s="89" t="s">
        <v>1305</v>
      </c>
      <c r="D356" s="89" t="s">
        <v>98</v>
      </c>
      <c r="E356" s="89" t="s">
        <v>121</v>
      </c>
      <c r="F356" s="89" t="s">
        <v>1306</v>
      </c>
      <c r="G356" s="89" t="s">
        <v>1074</v>
      </c>
      <c r="H356" s="89" t="s">
        <v>737</v>
      </c>
      <c r="I356" s="89" t="s">
        <v>148</v>
      </c>
      <c r="J356" s="89" t="s">
        <v>262</v>
      </c>
      <c r="K356" s="90">
        <v>4.4800000000000004</v>
      </c>
      <c r="L356" s="89" t="s">
        <v>100</v>
      </c>
      <c r="M356" s="91">
        <v>2.1100000000000001E-2</v>
      </c>
      <c r="N356" s="91">
        <v>5.4100000000000002E-2</v>
      </c>
      <c r="O356" s="90">
        <v>8783.7199999999993</v>
      </c>
      <c r="P356" s="90">
        <v>86.72</v>
      </c>
      <c r="Q356" s="90">
        <v>0</v>
      </c>
      <c r="R356" s="90">
        <v>7.6172419839999996</v>
      </c>
      <c r="S356" s="91">
        <v>0</v>
      </c>
      <c r="T356" s="91">
        <f t="shared" si="5"/>
        <v>2.6820679115747265E-6</v>
      </c>
      <c r="U356" s="91">
        <f>R356/'סכום נכסי הקרן'!$C$42</f>
        <v>3.6919140095049059E-7</v>
      </c>
    </row>
    <row r="357" spans="2:21" s="84" customFormat="1">
      <c r="B357" s="89" t="s">
        <v>1307</v>
      </c>
      <c r="C357" s="89" t="s">
        <v>1308</v>
      </c>
      <c r="D357" s="89" t="s">
        <v>98</v>
      </c>
      <c r="E357" s="89" t="s">
        <v>121</v>
      </c>
      <c r="F357" s="89" t="s">
        <v>1309</v>
      </c>
      <c r="G357" s="89" t="s">
        <v>451</v>
      </c>
      <c r="H357" s="89" t="s">
        <v>741</v>
      </c>
      <c r="I357" s="89" t="s">
        <v>209</v>
      </c>
      <c r="J357" s="89" t="s">
        <v>262</v>
      </c>
      <c r="K357" s="90">
        <v>3.06</v>
      </c>
      <c r="L357" s="89" t="s">
        <v>100</v>
      </c>
      <c r="M357" s="91">
        <v>2.3900000000000001E-2</v>
      </c>
      <c r="N357" s="91">
        <v>4.4299999999999999E-2</v>
      </c>
      <c r="O357" s="90">
        <v>3002.39</v>
      </c>
      <c r="P357" s="90">
        <v>94.05</v>
      </c>
      <c r="Q357" s="90">
        <v>0.31035000000000001</v>
      </c>
      <c r="R357" s="90">
        <v>3.1340977950000002</v>
      </c>
      <c r="S357" s="91">
        <v>0</v>
      </c>
      <c r="T357" s="91">
        <f t="shared" si="5"/>
        <v>1.1035310608962014E-6</v>
      </c>
      <c r="U357" s="91">
        <f>R357/'סכום נכסי הקרן'!$C$42</f>
        <v>1.5190300611196831E-7</v>
      </c>
    </row>
    <row r="358" spans="2:21" s="84" customFormat="1">
      <c r="B358" s="89" t="s">
        <v>1310</v>
      </c>
      <c r="C358" s="89" t="s">
        <v>1311</v>
      </c>
      <c r="D358" s="89" t="s">
        <v>98</v>
      </c>
      <c r="E358" s="89" t="s">
        <v>121</v>
      </c>
      <c r="F358" s="89" t="s">
        <v>1309</v>
      </c>
      <c r="G358" s="89" t="s">
        <v>451</v>
      </c>
      <c r="H358" s="89" t="s">
        <v>741</v>
      </c>
      <c r="I358" s="89" t="s">
        <v>209</v>
      </c>
      <c r="J358" s="89" t="s">
        <v>1312</v>
      </c>
      <c r="K358" s="90">
        <v>1.23</v>
      </c>
      <c r="L358" s="89" t="s">
        <v>100</v>
      </c>
      <c r="M358" s="91">
        <v>2.9499999999999998E-2</v>
      </c>
      <c r="N358" s="91">
        <v>4.2799999999999998E-2</v>
      </c>
      <c r="O358" s="90">
        <v>563219.15</v>
      </c>
      <c r="P358" s="90">
        <v>98.43</v>
      </c>
      <c r="Q358" s="90">
        <v>151.18913000000001</v>
      </c>
      <c r="R358" s="90">
        <v>705.565739345</v>
      </c>
      <c r="S358" s="91">
        <v>7.9000000000000008E-3</v>
      </c>
      <c r="T358" s="91">
        <f t="shared" si="5"/>
        <v>2.4843312487362907E-4</v>
      </c>
      <c r="U358" s="91">
        <f>R358/'סכום נכסי הקרן'!$C$42</f>
        <v>3.4197259889945127E-5</v>
      </c>
    </row>
    <row r="359" spans="2:21" s="84" customFormat="1">
      <c r="B359" s="89" t="s">
        <v>1313</v>
      </c>
      <c r="C359" s="89" t="s">
        <v>1314</v>
      </c>
      <c r="D359" s="89" t="s">
        <v>98</v>
      </c>
      <c r="E359" s="89" t="s">
        <v>121</v>
      </c>
      <c r="F359" s="89" t="s">
        <v>1315</v>
      </c>
      <c r="G359" s="89" t="s">
        <v>1237</v>
      </c>
      <c r="H359" s="89" t="s">
        <v>741</v>
      </c>
      <c r="I359" s="89" t="s">
        <v>209</v>
      </c>
      <c r="J359" s="89" t="s">
        <v>262</v>
      </c>
      <c r="K359" s="90">
        <v>1.45</v>
      </c>
      <c r="L359" s="89" t="s">
        <v>100</v>
      </c>
      <c r="M359" s="91">
        <v>5.8900000000000001E-2</v>
      </c>
      <c r="N359" s="91">
        <v>4.4400000000000002E-2</v>
      </c>
      <c r="O359" s="90">
        <v>2560.19</v>
      </c>
      <c r="P359" s="90">
        <v>102.09</v>
      </c>
      <c r="Q359" s="90">
        <v>0</v>
      </c>
      <c r="R359" s="90">
        <v>2.6136979710000001</v>
      </c>
      <c r="S359" s="91">
        <v>0</v>
      </c>
      <c r="T359" s="91">
        <f t="shared" si="5"/>
        <v>9.2029575445965911E-7</v>
      </c>
      <c r="U359" s="91">
        <f>R359/'סכום נכסי הקרן'!$C$42</f>
        <v>1.2668034146766379E-7</v>
      </c>
    </row>
    <row r="360" spans="2:21" s="84" customFormat="1">
      <c r="B360" s="89" t="s">
        <v>1316</v>
      </c>
      <c r="C360" s="89" t="s">
        <v>1317</v>
      </c>
      <c r="D360" s="89" t="s">
        <v>98</v>
      </c>
      <c r="E360" s="89" t="s">
        <v>121</v>
      </c>
      <c r="F360" s="89" t="s">
        <v>1318</v>
      </c>
      <c r="G360" s="89" t="s">
        <v>486</v>
      </c>
      <c r="H360" s="89" t="s">
        <v>737</v>
      </c>
      <c r="I360" s="89" t="s">
        <v>148</v>
      </c>
      <c r="J360" s="89" t="s">
        <v>262</v>
      </c>
      <c r="K360" s="90">
        <v>4.04</v>
      </c>
      <c r="L360" s="89" t="s">
        <v>100</v>
      </c>
      <c r="M360" s="91">
        <v>1.7000000000000001E-2</v>
      </c>
      <c r="N360" s="91">
        <v>4.7600000000000003E-2</v>
      </c>
      <c r="O360" s="90">
        <v>3592.27</v>
      </c>
      <c r="P360" s="90">
        <v>88.61</v>
      </c>
      <c r="Q360" s="90">
        <v>0</v>
      </c>
      <c r="R360" s="90">
        <v>3.1831104469999998</v>
      </c>
      <c r="S360" s="91">
        <v>0</v>
      </c>
      <c r="T360" s="91">
        <f t="shared" si="5"/>
        <v>1.1207886537974772E-6</v>
      </c>
      <c r="U360" s="91">
        <f>R360/'סכום נכסי הקרן'!$C$42</f>
        <v>1.5427854435720029E-7</v>
      </c>
    </row>
    <row r="361" spans="2:21" s="84" customFormat="1">
      <c r="B361" s="89" t="s">
        <v>1319</v>
      </c>
      <c r="C361" s="89" t="s">
        <v>1320</v>
      </c>
      <c r="D361" s="89" t="s">
        <v>98</v>
      </c>
      <c r="E361" s="89" t="s">
        <v>121</v>
      </c>
      <c r="F361" s="89" t="s">
        <v>1318</v>
      </c>
      <c r="G361" s="89" t="s">
        <v>486</v>
      </c>
      <c r="H361" s="89" t="s">
        <v>737</v>
      </c>
      <c r="I361" s="89" t="s">
        <v>148</v>
      </c>
      <c r="J361" s="89" t="s">
        <v>262</v>
      </c>
      <c r="K361" s="90">
        <v>5.36</v>
      </c>
      <c r="L361" s="89" t="s">
        <v>100</v>
      </c>
      <c r="M361" s="91">
        <v>1.9900000000000001E-2</v>
      </c>
      <c r="N361" s="91">
        <v>5.1799999999999999E-2</v>
      </c>
      <c r="O361" s="90">
        <v>3225</v>
      </c>
      <c r="P361" s="90">
        <v>84.48</v>
      </c>
      <c r="Q361" s="90">
        <v>3.1620000000000002E-2</v>
      </c>
      <c r="R361" s="90">
        <v>2.7561</v>
      </c>
      <c r="S361" s="91">
        <v>0</v>
      </c>
      <c r="T361" s="91">
        <f t="shared" si="5"/>
        <v>9.7043620074274697E-7</v>
      </c>
      <c r="U361" s="91">
        <f>R361/'סכום נכסי הקרן'!$C$42</f>
        <v>1.3358226275297061E-7</v>
      </c>
    </row>
    <row r="362" spans="2:21" s="84" customFormat="1">
      <c r="B362" s="89" t="s">
        <v>1321</v>
      </c>
      <c r="C362" s="89" t="s">
        <v>1322</v>
      </c>
      <c r="D362" s="89" t="s">
        <v>98</v>
      </c>
      <c r="E362" s="89" t="s">
        <v>121</v>
      </c>
      <c r="F362" s="89" t="s">
        <v>1323</v>
      </c>
      <c r="G362" s="89" t="s">
        <v>523</v>
      </c>
      <c r="H362" s="89" t="s">
        <v>741</v>
      </c>
      <c r="I362" s="89" t="s">
        <v>209</v>
      </c>
      <c r="J362" s="89" t="s">
        <v>262</v>
      </c>
      <c r="K362" s="90">
        <v>2.87</v>
      </c>
      <c r="L362" s="89" t="s">
        <v>100</v>
      </c>
      <c r="M362" s="91">
        <v>5.7000000000000002E-2</v>
      </c>
      <c r="N362" s="91">
        <v>6.8400000000000002E-2</v>
      </c>
      <c r="O362" s="90">
        <v>2866.24</v>
      </c>
      <c r="P362" s="90">
        <v>99.47</v>
      </c>
      <c r="Q362" s="90">
        <v>0</v>
      </c>
      <c r="R362" s="90">
        <v>2.851048928</v>
      </c>
      <c r="S362" s="91">
        <v>0</v>
      </c>
      <c r="T362" s="91">
        <f t="shared" si="5"/>
        <v>1.0038681796088682E-6</v>
      </c>
      <c r="U362" s="91">
        <f>R362/'סכום נכסי הקרן'!$C$42</f>
        <v>1.3818423388907195E-7</v>
      </c>
    </row>
    <row r="363" spans="2:21" s="84" customFormat="1">
      <c r="B363" s="89" t="s">
        <v>1324</v>
      </c>
      <c r="C363" s="89" t="s">
        <v>1325</v>
      </c>
      <c r="D363" s="89" t="s">
        <v>98</v>
      </c>
      <c r="E363" s="89" t="s">
        <v>121</v>
      </c>
      <c r="F363" s="89" t="s">
        <v>1326</v>
      </c>
      <c r="G363" s="89" t="s">
        <v>523</v>
      </c>
      <c r="H363" s="89" t="s">
        <v>741</v>
      </c>
      <c r="I363" s="89" t="s">
        <v>209</v>
      </c>
      <c r="J363" s="89" t="s">
        <v>262</v>
      </c>
      <c r="K363" s="90">
        <v>1.82</v>
      </c>
      <c r="L363" s="89" t="s">
        <v>100</v>
      </c>
      <c r="M363" s="91">
        <v>3.9E-2</v>
      </c>
      <c r="N363" s="91">
        <v>7.9299999999999995E-2</v>
      </c>
      <c r="O363" s="90">
        <v>6527878.9199999999</v>
      </c>
      <c r="P363" s="90">
        <v>95.46</v>
      </c>
      <c r="Q363" s="90">
        <v>0</v>
      </c>
      <c r="R363" s="90">
        <v>6231.5132170320003</v>
      </c>
      <c r="S363" s="91">
        <v>1.6199999999999999E-2</v>
      </c>
      <c r="T363" s="91">
        <f t="shared" si="5"/>
        <v>2.1941460800459878E-3</v>
      </c>
      <c r="U363" s="91">
        <f>R363/'סכום נכסי הקרן'!$C$42</f>
        <v>3.0202809618888208E-4</v>
      </c>
    </row>
    <row r="364" spans="2:21" s="84" customFormat="1">
      <c r="B364" s="89" t="s">
        <v>1327</v>
      </c>
      <c r="C364" s="89" t="s">
        <v>1328</v>
      </c>
      <c r="D364" s="89" t="s">
        <v>98</v>
      </c>
      <c r="E364" s="89" t="s">
        <v>121</v>
      </c>
      <c r="F364" s="89" t="s">
        <v>795</v>
      </c>
      <c r="G364" s="89" t="s">
        <v>486</v>
      </c>
      <c r="H364" s="89" t="s">
        <v>741</v>
      </c>
      <c r="I364" s="89" t="s">
        <v>209</v>
      </c>
      <c r="J364" s="89" t="s">
        <v>262</v>
      </c>
      <c r="K364" s="90">
        <v>1.37</v>
      </c>
      <c r="L364" s="89" t="s">
        <v>100</v>
      </c>
      <c r="M364" s="91">
        <v>4.9000000000000002E-2</v>
      </c>
      <c r="N364" s="91">
        <v>4.5199999999999997E-2</v>
      </c>
      <c r="O364" s="90">
        <v>20183.25</v>
      </c>
      <c r="P364" s="90">
        <v>101.03</v>
      </c>
      <c r="Q364" s="90">
        <v>0</v>
      </c>
      <c r="R364" s="90">
        <v>20.391137475000001</v>
      </c>
      <c r="S364" s="91">
        <v>0</v>
      </c>
      <c r="T364" s="91">
        <f t="shared" si="5"/>
        <v>7.1798185769972245E-6</v>
      </c>
      <c r="U364" s="91">
        <f>R364/'סכום נכסי הקרן'!$C$42</f>
        <v>9.8831475055962986E-7</v>
      </c>
    </row>
    <row r="365" spans="2:21" s="84" customFormat="1">
      <c r="B365" s="89" t="s">
        <v>1329</v>
      </c>
      <c r="C365" s="89" t="s">
        <v>1330</v>
      </c>
      <c r="D365" s="89" t="s">
        <v>98</v>
      </c>
      <c r="E365" s="89" t="s">
        <v>121</v>
      </c>
      <c r="F365" s="89" t="s">
        <v>795</v>
      </c>
      <c r="G365" s="89" t="s">
        <v>486</v>
      </c>
      <c r="H365" s="89" t="s">
        <v>741</v>
      </c>
      <c r="I365" s="89" t="s">
        <v>209</v>
      </c>
      <c r="J365" s="89" t="s">
        <v>262</v>
      </c>
      <c r="K365" s="90">
        <v>5.37</v>
      </c>
      <c r="L365" s="89" t="s">
        <v>100</v>
      </c>
      <c r="M365" s="91">
        <v>2.4299999999999999E-2</v>
      </c>
      <c r="N365" s="91">
        <v>5.0500000000000003E-2</v>
      </c>
      <c r="O365" s="90">
        <v>324189</v>
      </c>
      <c r="P365" s="90">
        <v>87.42</v>
      </c>
      <c r="Q365" s="90">
        <v>0</v>
      </c>
      <c r="R365" s="90">
        <v>283.40602380000001</v>
      </c>
      <c r="S365" s="91">
        <v>2.0000000000000001E-4</v>
      </c>
      <c r="T365" s="91">
        <f t="shared" si="5"/>
        <v>9.9788637931889457E-5</v>
      </c>
      <c r="U365" s="91">
        <f>R365/'סכום נכסי הקרן'!$C$42</f>
        <v>1.3736082847874259E-5</v>
      </c>
    </row>
    <row r="366" spans="2:21" s="84" customFormat="1">
      <c r="B366" s="89" t="s">
        <v>1331</v>
      </c>
      <c r="C366" s="89" t="s">
        <v>1332</v>
      </c>
      <c r="D366" s="89" t="s">
        <v>98</v>
      </c>
      <c r="E366" s="89" t="s">
        <v>121</v>
      </c>
      <c r="F366" s="89" t="s">
        <v>1333</v>
      </c>
      <c r="G366" s="89" t="s">
        <v>130</v>
      </c>
      <c r="H366" s="89" t="s">
        <v>741</v>
      </c>
      <c r="I366" s="89" t="s">
        <v>209</v>
      </c>
      <c r="J366" s="89" t="s">
        <v>262</v>
      </c>
      <c r="K366" s="90">
        <v>0.97</v>
      </c>
      <c r="L366" s="89" t="s">
        <v>100</v>
      </c>
      <c r="M366" s="91">
        <v>2.1600000000000001E-2</v>
      </c>
      <c r="N366" s="91">
        <v>4.1799999999999997E-2</v>
      </c>
      <c r="O366" s="90">
        <v>2569675.79</v>
      </c>
      <c r="P366" s="90">
        <v>98.16</v>
      </c>
      <c r="Q366" s="90">
        <v>0</v>
      </c>
      <c r="R366" s="90">
        <v>2522.3937554640002</v>
      </c>
      <c r="S366" s="91">
        <v>0.01</v>
      </c>
      <c r="T366" s="91">
        <f t="shared" si="5"/>
        <v>8.8814709656025322E-4</v>
      </c>
      <c r="U366" s="91">
        <f>R366/'סכום נכסי הקרן'!$C$42</f>
        <v>1.2225502173681812E-4</v>
      </c>
    </row>
    <row r="367" spans="2:21" s="84" customFormat="1">
      <c r="B367" s="89" t="s">
        <v>1334</v>
      </c>
      <c r="C367" s="89" t="s">
        <v>1335</v>
      </c>
      <c r="D367" s="89" t="s">
        <v>98</v>
      </c>
      <c r="E367" s="89" t="s">
        <v>121</v>
      </c>
      <c r="F367" s="89" t="s">
        <v>1333</v>
      </c>
      <c r="G367" s="89" t="s">
        <v>130</v>
      </c>
      <c r="H367" s="89" t="s">
        <v>741</v>
      </c>
      <c r="I367" s="89" t="s">
        <v>209</v>
      </c>
      <c r="J367" s="89" t="s">
        <v>262</v>
      </c>
      <c r="K367" s="90">
        <v>3.02</v>
      </c>
      <c r="L367" s="89" t="s">
        <v>100</v>
      </c>
      <c r="M367" s="91">
        <v>0.04</v>
      </c>
      <c r="N367" s="91">
        <v>4.6199999999999998E-2</v>
      </c>
      <c r="O367" s="90">
        <v>366816.8</v>
      </c>
      <c r="P367" s="90">
        <v>100.2</v>
      </c>
      <c r="Q367" s="90">
        <v>0</v>
      </c>
      <c r="R367" s="90">
        <v>367.55043360000002</v>
      </c>
      <c r="S367" s="91">
        <v>5.0000000000000001E-4</v>
      </c>
      <c r="T367" s="91">
        <f t="shared" si="5"/>
        <v>1.2941629344513382E-4</v>
      </c>
      <c r="U367" s="91">
        <f>R367/'סכום נכסי הקרן'!$C$42</f>
        <v>1.781438213276858E-5</v>
      </c>
    </row>
    <row r="368" spans="2:21" s="84" customFormat="1">
      <c r="B368" s="89" t="s">
        <v>1336</v>
      </c>
      <c r="C368" s="89" t="s">
        <v>1337</v>
      </c>
      <c r="D368" s="89" t="s">
        <v>98</v>
      </c>
      <c r="E368" s="89" t="s">
        <v>121</v>
      </c>
      <c r="F368" s="89" t="s">
        <v>1333</v>
      </c>
      <c r="G368" s="89" t="s">
        <v>130</v>
      </c>
      <c r="H368" s="89" t="s">
        <v>741</v>
      </c>
      <c r="I368" s="89" t="s">
        <v>209</v>
      </c>
      <c r="J368" s="89" t="s">
        <v>262</v>
      </c>
      <c r="K368" s="90">
        <v>5.04</v>
      </c>
      <c r="L368" s="89" t="s">
        <v>100</v>
      </c>
      <c r="M368" s="91">
        <v>2.0799999999999999E-2</v>
      </c>
      <c r="N368" s="91">
        <v>4.9299999999999997E-2</v>
      </c>
      <c r="O368" s="90">
        <v>2909</v>
      </c>
      <c r="P368" s="90">
        <v>87.83</v>
      </c>
      <c r="Q368" s="90">
        <v>0</v>
      </c>
      <c r="R368" s="90">
        <v>2.5549746999999998</v>
      </c>
      <c r="S368" s="91">
        <v>0</v>
      </c>
      <c r="T368" s="91">
        <f t="shared" si="5"/>
        <v>8.996190054286272E-7</v>
      </c>
      <c r="U368" s="91">
        <f>R368/'סכום נכסי הקרן'!$C$42</f>
        <v>1.2383415032204646E-7</v>
      </c>
    </row>
    <row r="369" spans="2:21" s="84" customFormat="1">
      <c r="B369" s="89" t="s">
        <v>1338</v>
      </c>
      <c r="C369" s="89" t="s">
        <v>1339</v>
      </c>
      <c r="D369" s="89" t="s">
        <v>98</v>
      </c>
      <c r="E369" s="89" t="s">
        <v>121</v>
      </c>
      <c r="F369" s="89" t="s">
        <v>1340</v>
      </c>
      <c r="G369" s="89" t="s">
        <v>523</v>
      </c>
      <c r="H369" s="89" t="s">
        <v>737</v>
      </c>
      <c r="I369" s="89" t="s">
        <v>148</v>
      </c>
      <c r="J369" s="89" t="s">
        <v>262</v>
      </c>
      <c r="K369" s="90">
        <v>2.5099999999999998</v>
      </c>
      <c r="L369" s="89" t="s">
        <v>100</v>
      </c>
      <c r="M369" s="91">
        <v>2.8500000000000001E-2</v>
      </c>
      <c r="N369" s="91">
        <v>5.1700000000000003E-2</v>
      </c>
      <c r="O369" s="90">
        <v>1649014.38</v>
      </c>
      <c r="P369" s="90">
        <v>94.55</v>
      </c>
      <c r="Q369" s="90">
        <v>162.88715999999999</v>
      </c>
      <c r="R369" s="90">
        <v>1722.0302562899999</v>
      </c>
      <c r="S369" s="91">
        <v>1.2800000000000001E-2</v>
      </c>
      <c r="T369" s="91">
        <f t="shared" si="5"/>
        <v>6.0633521986797512E-4</v>
      </c>
      <c r="U369" s="91">
        <f>R369/'סכום נכסי הקרן'!$C$42</f>
        <v>8.3463117508180429E-5</v>
      </c>
    </row>
    <row r="370" spans="2:21" s="84" customFormat="1">
      <c r="B370" s="89" t="s">
        <v>1341</v>
      </c>
      <c r="C370" s="89" t="s">
        <v>1342</v>
      </c>
      <c r="D370" s="89" t="s">
        <v>98</v>
      </c>
      <c r="E370" s="89" t="s">
        <v>121</v>
      </c>
      <c r="F370" s="89" t="s">
        <v>1343</v>
      </c>
      <c r="G370" s="89" t="s">
        <v>1344</v>
      </c>
      <c r="H370" s="89" t="s">
        <v>741</v>
      </c>
      <c r="I370" s="89" t="s">
        <v>209</v>
      </c>
      <c r="J370" s="89" t="s">
        <v>262</v>
      </c>
      <c r="K370" s="90">
        <v>3.63</v>
      </c>
      <c r="L370" s="89" t="s">
        <v>100</v>
      </c>
      <c r="M370" s="91">
        <v>2.6200000000000001E-2</v>
      </c>
      <c r="N370" s="91">
        <v>4.7899999999999998E-2</v>
      </c>
      <c r="O370" s="90">
        <v>8381.33</v>
      </c>
      <c r="P370" s="90">
        <v>93.8</v>
      </c>
      <c r="Q370" s="90">
        <v>0</v>
      </c>
      <c r="R370" s="90">
        <v>7.8616875400000001</v>
      </c>
      <c r="S370" s="91">
        <v>0</v>
      </c>
      <c r="T370" s="91">
        <f t="shared" si="5"/>
        <v>2.7681383795015394E-6</v>
      </c>
      <c r="U370" s="91">
        <f>R370/'סכום נכסי הקרן'!$C$42</f>
        <v>3.8103915338704517E-7</v>
      </c>
    </row>
    <row r="371" spans="2:21" s="84" customFormat="1">
      <c r="B371" s="89" t="s">
        <v>1345</v>
      </c>
      <c r="C371" s="89" t="s">
        <v>1346</v>
      </c>
      <c r="D371" s="89" t="s">
        <v>98</v>
      </c>
      <c r="E371" s="89" t="s">
        <v>121</v>
      </c>
      <c r="F371" s="89" t="s">
        <v>1343</v>
      </c>
      <c r="G371" s="89" t="s">
        <v>1344</v>
      </c>
      <c r="H371" s="89" t="s">
        <v>741</v>
      </c>
      <c r="I371" s="89" t="s">
        <v>209</v>
      </c>
      <c r="J371" s="89" t="s">
        <v>262</v>
      </c>
      <c r="K371" s="90">
        <v>1.69</v>
      </c>
      <c r="L371" s="89" t="s">
        <v>100</v>
      </c>
      <c r="M371" s="91">
        <v>3.3500000000000002E-2</v>
      </c>
      <c r="N371" s="91">
        <v>4.3999999999999997E-2</v>
      </c>
      <c r="O371" s="90">
        <v>3022.55</v>
      </c>
      <c r="P371" s="90">
        <v>99.16</v>
      </c>
      <c r="Q371" s="90">
        <v>0</v>
      </c>
      <c r="R371" s="90">
        <v>2.9971605800000001</v>
      </c>
      <c r="S371" s="91">
        <v>0</v>
      </c>
      <c r="T371" s="91">
        <f t="shared" si="5"/>
        <v>1.0553148021737701E-6</v>
      </c>
      <c r="U371" s="91">
        <f>R371/'סכום נכסי הקרן'!$C$42</f>
        <v>1.4526595265425993E-7</v>
      </c>
    </row>
    <row r="372" spans="2:21" s="84" customFormat="1">
      <c r="B372" s="89" t="s">
        <v>1347</v>
      </c>
      <c r="C372" s="89" t="s">
        <v>1348</v>
      </c>
      <c r="D372" s="89" t="s">
        <v>98</v>
      </c>
      <c r="E372" s="89" t="s">
        <v>121</v>
      </c>
      <c r="F372" s="89" t="s">
        <v>1343</v>
      </c>
      <c r="G372" s="89" t="s">
        <v>1344</v>
      </c>
      <c r="H372" s="89" t="s">
        <v>741</v>
      </c>
      <c r="I372" s="89" t="s">
        <v>209</v>
      </c>
      <c r="J372" s="89" t="s">
        <v>262</v>
      </c>
      <c r="K372" s="90">
        <v>6.57</v>
      </c>
      <c r="L372" s="89" t="s">
        <v>100</v>
      </c>
      <c r="M372" s="91">
        <v>2.3400000000000001E-2</v>
      </c>
      <c r="N372" s="91">
        <v>5.2600000000000001E-2</v>
      </c>
      <c r="O372" s="90">
        <v>1651466.62</v>
      </c>
      <c r="P372" s="90">
        <v>82.74</v>
      </c>
      <c r="Q372" s="90">
        <v>0</v>
      </c>
      <c r="R372" s="90">
        <v>1366.423481388</v>
      </c>
      <c r="S372" s="91">
        <v>2.5000000000000001E-3</v>
      </c>
      <c r="T372" s="91">
        <f t="shared" si="5"/>
        <v>4.8112434667967356E-4</v>
      </c>
      <c r="U372" s="91">
        <f>R372/'סכום נכסי הקרן'!$C$42</f>
        <v>6.6227618926236598E-5</v>
      </c>
    </row>
    <row r="373" spans="2:21" s="84" customFormat="1">
      <c r="B373" s="89" t="s">
        <v>1349</v>
      </c>
      <c r="C373" s="89" t="s">
        <v>1350</v>
      </c>
      <c r="D373" s="89" t="s">
        <v>98</v>
      </c>
      <c r="E373" s="89" t="s">
        <v>121</v>
      </c>
      <c r="F373" s="89" t="s">
        <v>1351</v>
      </c>
      <c r="G373" s="89" t="s">
        <v>451</v>
      </c>
      <c r="H373" s="89" t="s">
        <v>814</v>
      </c>
      <c r="I373" s="89" t="s">
        <v>209</v>
      </c>
      <c r="J373" s="89" t="s">
        <v>262</v>
      </c>
      <c r="K373" s="90">
        <v>1.91</v>
      </c>
      <c r="L373" s="89" t="s">
        <v>100</v>
      </c>
      <c r="M373" s="91">
        <v>3.2500000000000001E-2</v>
      </c>
      <c r="N373" s="91">
        <v>5.4800000000000001E-2</v>
      </c>
      <c r="O373" s="90">
        <v>6454.7</v>
      </c>
      <c r="P373" s="90">
        <v>96.7</v>
      </c>
      <c r="Q373" s="90">
        <v>0</v>
      </c>
      <c r="R373" s="90">
        <v>6.2416948999999997</v>
      </c>
      <c r="S373" s="91">
        <v>0</v>
      </c>
      <c r="T373" s="91">
        <f t="shared" si="5"/>
        <v>2.1977311000875801E-6</v>
      </c>
      <c r="U373" s="91">
        <f>R373/'סכום נכסי הקרן'!$C$42</f>
        <v>3.0252158055066094E-7</v>
      </c>
    </row>
    <row r="374" spans="2:21" s="84" customFormat="1">
      <c r="B374" s="89" t="s">
        <v>1352</v>
      </c>
      <c r="C374" s="89" t="s">
        <v>1353</v>
      </c>
      <c r="D374" s="89" t="s">
        <v>98</v>
      </c>
      <c r="E374" s="89" t="s">
        <v>121</v>
      </c>
      <c r="F374" s="89" t="s">
        <v>735</v>
      </c>
      <c r="G374" s="89" t="s">
        <v>736</v>
      </c>
      <c r="H374" s="89" t="s">
        <v>805</v>
      </c>
      <c r="I374" s="89" t="s">
        <v>148</v>
      </c>
      <c r="J374" s="89" t="s">
        <v>262</v>
      </c>
      <c r="K374" s="90">
        <v>1.45</v>
      </c>
      <c r="L374" s="89" t="s">
        <v>100</v>
      </c>
      <c r="M374" s="91">
        <v>3.15E-2</v>
      </c>
      <c r="N374" s="91">
        <v>4.9700000000000001E-2</v>
      </c>
      <c r="O374" s="90">
        <v>1027961.61</v>
      </c>
      <c r="P374" s="90">
        <v>97.52</v>
      </c>
      <c r="Q374" s="90">
        <v>16.189830000000001</v>
      </c>
      <c r="R374" s="90">
        <v>1018.657992072</v>
      </c>
      <c r="S374" s="91">
        <v>6.0000000000000001E-3</v>
      </c>
      <c r="T374" s="91">
        <f t="shared" si="5"/>
        <v>3.5867442824374549E-4</v>
      </c>
      <c r="U374" s="91">
        <f>R374/'סכום נכסי הקרן'!$C$42</f>
        <v>4.9372170658675431E-5</v>
      </c>
    </row>
    <row r="375" spans="2:21" s="84" customFormat="1">
      <c r="B375" s="89" t="s">
        <v>1354</v>
      </c>
      <c r="C375" s="89" t="s">
        <v>1355</v>
      </c>
      <c r="D375" s="89" t="s">
        <v>98</v>
      </c>
      <c r="E375" s="89" t="s">
        <v>121</v>
      </c>
      <c r="F375" s="89" t="s">
        <v>735</v>
      </c>
      <c r="G375" s="89" t="s">
        <v>736</v>
      </c>
      <c r="H375" s="89" t="s">
        <v>805</v>
      </c>
      <c r="I375" s="89" t="s">
        <v>148</v>
      </c>
      <c r="J375" s="89" t="s">
        <v>262</v>
      </c>
      <c r="K375" s="90">
        <v>3.89</v>
      </c>
      <c r="L375" s="89" t="s">
        <v>100</v>
      </c>
      <c r="M375" s="91">
        <v>2.5499999999999998E-2</v>
      </c>
      <c r="N375" s="91">
        <v>5.6099999999999997E-2</v>
      </c>
      <c r="O375" s="90">
        <v>8537</v>
      </c>
      <c r="P375" s="90">
        <v>89.16</v>
      </c>
      <c r="Q375" s="90">
        <v>0.10727</v>
      </c>
      <c r="R375" s="90">
        <v>7.7188591999999998</v>
      </c>
      <c r="S375" s="91">
        <v>0</v>
      </c>
      <c r="T375" s="91">
        <f t="shared" si="5"/>
        <v>2.7178478270440838E-6</v>
      </c>
      <c r="U375" s="91">
        <f>R375/'סכום נכסי הקרן'!$C$42</f>
        <v>3.7411656972083177E-7</v>
      </c>
    </row>
    <row r="376" spans="2:21" s="84" customFormat="1">
      <c r="B376" s="89" t="s">
        <v>1356</v>
      </c>
      <c r="C376" s="89" t="s">
        <v>1357</v>
      </c>
      <c r="D376" s="89" t="s">
        <v>98</v>
      </c>
      <c r="E376" s="89" t="s">
        <v>121</v>
      </c>
      <c r="F376" s="89" t="s">
        <v>735</v>
      </c>
      <c r="G376" s="89" t="s">
        <v>736</v>
      </c>
      <c r="H376" s="89" t="s">
        <v>805</v>
      </c>
      <c r="I376" s="89" t="s">
        <v>148</v>
      </c>
      <c r="J376" s="89" t="s">
        <v>262</v>
      </c>
      <c r="K376" s="90">
        <v>2.57</v>
      </c>
      <c r="L376" s="89" t="s">
        <v>100</v>
      </c>
      <c r="M376" s="91">
        <v>2.9499999999999998E-2</v>
      </c>
      <c r="N376" s="91">
        <v>5.1400000000000001E-2</v>
      </c>
      <c r="O376" s="90">
        <v>1276484.82</v>
      </c>
      <c r="P376" s="90">
        <v>94.75</v>
      </c>
      <c r="Q376" s="90">
        <v>299.05597999999998</v>
      </c>
      <c r="R376" s="90">
        <v>1508.5253469500001</v>
      </c>
      <c r="S376" s="91">
        <v>5.4000000000000003E-3</v>
      </c>
      <c r="T376" s="91">
        <f t="shared" si="5"/>
        <v>5.3115910395787249E-4</v>
      </c>
      <c r="U376" s="91">
        <f>R376/'סכום נכסי הקרן'!$C$42</f>
        <v>7.3114991932727788E-5</v>
      </c>
    </row>
    <row r="377" spans="2:21" s="84" customFormat="1">
      <c r="B377" s="89" t="s">
        <v>1358</v>
      </c>
      <c r="C377" s="89" t="s">
        <v>1359</v>
      </c>
      <c r="D377" s="89" t="s">
        <v>98</v>
      </c>
      <c r="E377" s="89" t="s">
        <v>121</v>
      </c>
      <c r="F377" s="89" t="s">
        <v>1360</v>
      </c>
      <c r="G377" s="89" t="s">
        <v>674</v>
      </c>
      <c r="H377" s="89" t="s">
        <v>805</v>
      </c>
      <c r="I377" s="89" t="s">
        <v>148</v>
      </c>
      <c r="J377" s="89" t="s">
        <v>262</v>
      </c>
      <c r="K377" s="90">
        <v>2.76</v>
      </c>
      <c r="L377" s="89" t="s">
        <v>100</v>
      </c>
      <c r="M377" s="91">
        <v>3.27E-2</v>
      </c>
      <c r="N377" s="91">
        <v>4.8099999999999997E-2</v>
      </c>
      <c r="O377" s="90">
        <v>4627</v>
      </c>
      <c r="P377" s="90">
        <v>96.46</v>
      </c>
      <c r="Q377" s="90">
        <v>0</v>
      </c>
      <c r="R377" s="90">
        <v>4.4632041999999998</v>
      </c>
      <c r="S377" s="91">
        <v>0</v>
      </c>
      <c r="T377" s="91">
        <f t="shared" si="5"/>
        <v>1.5715158836715182E-6</v>
      </c>
      <c r="U377" s="91">
        <f>R377/'סכום נכסי הקרן'!$C$42</f>
        <v>2.1632194628807444E-7</v>
      </c>
    </row>
    <row r="378" spans="2:21" s="84" customFormat="1">
      <c r="B378" s="89" t="s">
        <v>1361</v>
      </c>
      <c r="C378" s="89" t="s">
        <v>1362</v>
      </c>
      <c r="D378" s="89" t="s">
        <v>98</v>
      </c>
      <c r="E378" s="89" t="s">
        <v>121</v>
      </c>
      <c r="F378" s="89" t="s">
        <v>1360</v>
      </c>
      <c r="G378" s="89" t="s">
        <v>674</v>
      </c>
      <c r="H378" s="89" t="s">
        <v>805</v>
      </c>
      <c r="I378" s="89" t="s">
        <v>148</v>
      </c>
      <c r="J378" s="89" t="s">
        <v>262</v>
      </c>
      <c r="K378" s="90">
        <v>5.58</v>
      </c>
      <c r="L378" s="89" t="s">
        <v>100</v>
      </c>
      <c r="M378" s="91">
        <v>2.18E-2</v>
      </c>
      <c r="N378" s="91">
        <v>5.45E-2</v>
      </c>
      <c r="O378" s="90">
        <v>2410</v>
      </c>
      <c r="P378" s="90">
        <v>83.97</v>
      </c>
      <c r="Q378" s="90">
        <v>0</v>
      </c>
      <c r="R378" s="90">
        <v>2.0236770000000002</v>
      </c>
      <c r="S378" s="91">
        <v>0</v>
      </c>
      <c r="T378" s="91">
        <f t="shared" si="5"/>
        <v>7.1254650390424153E-7</v>
      </c>
      <c r="U378" s="91">
        <f>R378/'סכום נכסי הקרן'!$C$42</f>
        <v>9.8083288973964412E-8</v>
      </c>
    </row>
    <row r="379" spans="2:21" s="84" customFormat="1">
      <c r="B379" s="89" t="s">
        <v>1363</v>
      </c>
      <c r="C379" s="89" t="s">
        <v>1364</v>
      </c>
      <c r="D379" s="89" t="s">
        <v>98</v>
      </c>
      <c r="E379" s="89" t="s">
        <v>121</v>
      </c>
      <c r="F379" s="89" t="s">
        <v>745</v>
      </c>
      <c r="G379" s="89" t="s">
        <v>746</v>
      </c>
      <c r="H379" s="89" t="s">
        <v>805</v>
      </c>
      <c r="I379" s="89" t="s">
        <v>148</v>
      </c>
      <c r="J379" s="89" t="s">
        <v>1365</v>
      </c>
      <c r="K379" s="90">
        <v>0.5</v>
      </c>
      <c r="L379" s="89" t="s">
        <v>100</v>
      </c>
      <c r="M379" s="91">
        <v>4.5999999999999999E-2</v>
      </c>
      <c r="N379" s="91">
        <v>4.7100000000000003E-2</v>
      </c>
      <c r="O379" s="90">
        <v>2857146.72</v>
      </c>
      <c r="P379" s="90">
        <v>99.99</v>
      </c>
      <c r="Q379" s="90">
        <v>0</v>
      </c>
      <c r="R379" s="90">
        <v>2856.8610053279999</v>
      </c>
      <c r="S379" s="91">
        <v>1.04E-2</v>
      </c>
      <c r="T379" s="91">
        <f t="shared" si="5"/>
        <v>1.0059146402745214E-3</v>
      </c>
      <c r="U379" s="91">
        <f>R379/'סכום נכסי הקרן'!$C$42</f>
        <v>1.3846593282625474E-4</v>
      </c>
    </row>
    <row r="380" spans="2:21" s="84" customFormat="1">
      <c r="B380" s="89" t="s">
        <v>1366</v>
      </c>
      <c r="C380" s="89" t="s">
        <v>1367</v>
      </c>
      <c r="D380" s="89" t="s">
        <v>98</v>
      </c>
      <c r="E380" s="89" t="s">
        <v>121</v>
      </c>
      <c r="F380" s="89" t="s">
        <v>1368</v>
      </c>
      <c r="G380" s="89" t="s">
        <v>920</v>
      </c>
      <c r="H380" s="89" t="s">
        <v>805</v>
      </c>
      <c r="I380" s="89" t="s">
        <v>148</v>
      </c>
      <c r="J380" s="89" t="s">
        <v>262</v>
      </c>
      <c r="K380" s="90">
        <v>5.35</v>
      </c>
      <c r="L380" s="89" t="s">
        <v>121</v>
      </c>
      <c r="M380" s="91">
        <v>1.4999999999999999E-2</v>
      </c>
      <c r="N380" s="91">
        <v>5.6000000000000001E-2</v>
      </c>
      <c r="O380" s="90">
        <v>10099754</v>
      </c>
      <c r="P380" s="90">
        <v>81.180000000000007</v>
      </c>
      <c r="Q380" s="90">
        <v>0</v>
      </c>
      <c r="R380" s="90">
        <v>8198.9802971999998</v>
      </c>
      <c r="S380" s="91">
        <v>2.6200000000000001E-2</v>
      </c>
      <c r="T380" s="91">
        <f t="shared" si="5"/>
        <v>2.8869007980767774E-3</v>
      </c>
      <c r="U380" s="91">
        <f>R380/'סכום נכסי הקרן'!$C$42</f>
        <v>3.9738701076412301E-4</v>
      </c>
    </row>
    <row r="381" spans="2:21" s="84" customFormat="1">
      <c r="B381" s="89" t="s">
        <v>1369</v>
      </c>
      <c r="C381" s="89" t="s">
        <v>1370</v>
      </c>
      <c r="D381" s="89" t="s">
        <v>98</v>
      </c>
      <c r="E381" s="89" t="s">
        <v>121</v>
      </c>
      <c r="F381" s="89" t="s">
        <v>1368</v>
      </c>
      <c r="G381" s="89" t="s">
        <v>920</v>
      </c>
      <c r="H381" s="89" t="s">
        <v>805</v>
      </c>
      <c r="I381" s="89" t="s">
        <v>148</v>
      </c>
      <c r="J381" s="89" t="s">
        <v>1371</v>
      </c>
      <c r="K381" s="90">
        <v>5.54</v>
      </c>
      <c r="L381" s="89" t="s">
        <v>121</v>
      </c>
      <c r="M381" s="91">
        <v>7.4999999999999997E-3</v>
      </c>
      <c r="N381" s="91">
        <v>4.1300000000000003E-2</v>
      </c>
      <c r="O381" s="90">
        <v>4133000</v>
      </c>
      <c r="P381" s="90">
        <v>83.5</v>
      </c>
      <c r="Q381" s="90">
        <v>0</v>
      </c>
      <c r="R381" s="90">
        <v>3451.0549999999998</v>
      </c>
      <c r="S381" s="91">
        <v>7.7999999999999996E-3</v>
      </c>
      <c r="T381" s="91">
        <f t="shared" si="5"/>
        <v>1.2151332327398354E-3</v>
      </c>
      <c r="U381" s="91">
        <f>R381/'סכום נכסי הקרן'!$C$42</f>
        <v>1.672652428376884E-4</v>
      </c>
    </row>
    <row r="382" spans="2:21" s="84" customFormat="1">
      <c r="B382" s="89" t="s">
        <v>1372</v>
      </c>
      <c r="C382" s="89" t="s">
        <v>1373</v>
      </c>
      <c r="D382" s="89" t="s">
        <v>98</v>
      </c>
      <c r="E382" s="89" t="s">
        <v>121</v>
      </c>
      <c r="F382" s="89" t="s">
        <v>1368</v>
      </c>
      <c r="G382" s="89" t="s">
        <v>920</v>
      </c>
      <c r="H382" s="89" t="s">
        <v>805</v>
      </c>
      <c r="I382" s="89" t="s">
        <v>148</v>
      </c>
      <c r="J382" s="89" t="s">
        <v>262</v>
      </c>
      <c r="K382" s="90">
        <v>2.84</v>
      </c>
      <c r="L382" s="89" t="s">
        <v>100</v>
      </c>
      <c r="M382" s="91">
        <v>3.4500000000000003E-2</v>
      </c>
      <c r="N382" s="91">
        <v>4.9599999999999998E-2</v>
      </c>
      <c r="O382" s="90">
        <v>2814513.85</v>
      </c>
      <c r="P382" s="90">
        <v>97.11</v>
      </c>
      <c r="Q382" s="90">
        <v>0</v>
      </c>
      <c r="R382" s="90">
        <v>2733.174399735</v>
      </c>
      <c r="S382" s="91">
        <v>6.4000000000000003E-3</v>
      </c>
      <c r="T382" s="91">
        <f t="shared" si="5"/>
        <v>9.6236398550349092E-4</v>
      </c>
      <c r="U382" s="91">
        <f>R382/'סכום נכסי הקרן'!$C$42</f>
        <v>1.3247110802042507E-4</v>
      </c>
    </row>
    <row r="383" spans="2:21" s="84" customFormat="1">
      <c r="B383" s="89" t="s">
        <v>1374</v>
      </c>
      <c r="C383" s="89" t="s">
        <v>1375</v>
      </c>
      <c r="D383" s="89" t="s">
        <v>98</v>
      </c>
      <c r="E383" s="89" t="s">
        <v>121</v>
      </c>
      <c r="F383" s="89" t="s">
        <v>1376</v>
      </c>
      <c r="G383" s="89" t="s">
        <v>920</v>
      </c>
      <c r="H383" s="89" t="s">
        <v>814</v>
      </c>
      <c r="I383" s="89" t="s">
        <v>209</v>
      </c>
      <c r="J383" s="89" t="s">
        <v>1377</v>
      </c>
      <c r="K383" s="90">
        <v>4.55</v>
      </c>
      <c r="L383" s="89" t="s">
        <v>100</v>
      </c>
      <c r="M383" s="91">
        <v>2.5000000000000001E-3</v>
      </c>
      <c r="N383" s="91">
        <v>5.9200000000000003E-2</v>
      </c>
      <c r="O383" s="90">
        <v>7257535</v>
      </c>
      <c r="P383" s="90">
        <v>77.900000000000006</v>
      </c>
      <c r="Q383" s="90">
        <v>0</v>
      </c>
      <c r="R383" s="90">
        <v>5653.6197650000004</v>
      </c>
      <c r="S383" s="91">
        <v>1.2800000000000001E-2</v>
      </c>
      <c r="T383" s="91">
        <f t="shared" si="5"/>
        <v>1.9906669878417701E-3</v>
      </c>
      <c r="U383" s="91">
        <f>R383/'סכום נכסי הקרן'!$C$42</f>
        <v>2.740188385594202E-4</v>
      </c>
    </row>
    <row r="384" spans="2:21" s="84" customFormat="1">
      <c r="B384" s="89" t="s">
        <v>1378</v>
      </c>
      <c r="C384" s="89" t="s">
        <v>1379</v>
      </c>
      <c r="D384" s="89" t="s">
        <v>98</v>
      </c>
      <c r="E384" s="89" t="s">
        <v>121</v>
      </c>
      <c r="F384" s="89" t="s">
        <v>1376</v>
      </c>
      <c r="G384" s="89" t="s">
        <v>920</v>
      </c>
      <c r="H384" s="89" t="s">
        <v>814</v>
      </c>
      <c r="I384" s="89" t="s">
        <v>209</v>
      </c>
      <c r="J384" s="89" t="s">
        <v>262</v>
      </c>
      <c r="K384" s="90">
        <v>3.47</v>
      </c>
      <c r="L384" s="89" t="s">
        <v>100</v>
      </c>
      <c r="M384" s="91">
        <v>2.0500000000000001E-2</v>
      </c>
      <c r="N384" s="91">
        <v>5.21E-2</v>
      </c>
      <c r="O384" s="90">
        <v>5376754.9299999997</v>
      </c>
      <c r="P384" s="90">
        <v>90.54</v>
      </c>
      <c r="Q384" s="90">
        <v>0</v>
      </c>
      <c r="R384" s="90">
        <v>4868.1139136219999</v>
      </c>
      <c r="S384" s="91">
        <v>8.9999999999999993E-3</v>
      </c>
      <c r="T384" s="91">
        <f t="shared" si="5"/>
        <v>1.7140865611255901E-3</v>
      </c>
      <c r="U384" s="91">
        <f>R384/'סכום נכסי הקרן'!$C$42</f>
        <v>2.3594705269070284E-4</v>
      </c>
    </row>
    <row r="385" spans="2:21" s="84" customFormat="1">
      <c r="B385" s="89" t="s">
        <v>1380</v>
      </c>
      <c r="C385" s="89" t="s">
        <v>1381</v>
      </c>
      <c r="D385" s="89" t="s">
        <v>98</v>
      </c>
      <c r="E385" s="89" t="s">
        <v>121</v>
      </c>
      <c r="F385" s="89" t="s">
        <v>825</v>
      </c>
      <c r="G385" s="89" t="s">
        <v>523</v>
      </c>
      <c r="H385" s="89" t="s">
        <v>805</v>
      </c>
      <c r="I385" s="89" t="s">
        <v>148</v>
      </c>
      <c r="J385" s="89" t="s">
        <v>262</v>
      </c>
      <c r="K385" s="90">
        <v>3.85</v>
      </c>
      <c r="L385" s="89" t="s">
        <v>100</v>
      </c>
      <c r="M385" s="91">
        <v>3.2500000000000001E-2</v>
      </c>
      <c r="N385" s="91">
        <v>6.6299999999999998E-2</v>
      </c>
      <c r="O385" s="90">
        <v>1705032</v>
      </c>
      <c r="P385" s="90">
        <v>88.87</v>
      </c>
      <c r="Q385" s="90">
        <v>0</v>
      </c>
      <c r="R385" s="90">
        <v>1515.2619384</v>
      </c>
      <c r="S385" s="91">
        <v>5.0000000000000001E-3</v>
      </c>
      <c r="T385" s="91">
        <f t="shared" si="5"/>
        <v>5.3353109053771129E-4</v>
      </c>
      <c r="U385" s="91">
        <f>R385/'סכום נכסי הקרן'!$C$42</f>
        <v>7.344150008886629E-5</v>
      </c>
    </row>
    <row r="386" spans="2:21" s="84" customFormat="1">
      <c r="B386" s="89" t="s">
        <v>1382</v>
      </c>
      <c r="C386" s="89" t="s">
        <v>1383</v>
      </c>
      <c r="D386" s="89" t="s">
        <v>98</v>
      </c>
      <c r="E386" s="89" t="s">
        <v>121</v>
      </c>
      <c r="F386" s="89" t="s">
        <v>825</v>
      </c>
      <c r="G386" s="89" t="s">
        <v>523</v>
      </c>
      <c r="H386" s="89" t="s">
        <v>805</v>
      </c>
      <c r="I386" s="89" t="s">
        <v>148</v>
      </c>
      <c r="J386" s="89" t="s">
        <v>262</v>
      </c>
      <c r="K386" s="90">
        <v>3.95</v>
      </c>
      <c r="L386" s="89" t="s">
        <v>100</v>
      </c>
      <c r="M386" s="91">
        <v>2.3E-2</v>
      </c>
      <c r="N386" s="91">
        <v>5.3699999999999998E-2</v>
      </c>
      <c r="O386" s="90">
        <v>10344412.119999999</v>
      </c>
      <c r="P386" s="90">
        <v>89.56</v>
      </c>
      <c r="Q386" s="90">
        <v>0</v>
      </c>
      <c r="R386" s="90">
        <v>9264.455494672</v>
      </c>
      <c r="S386" s="91">
        <v>1.77E-2</v>
      </c>
      <c r="T386" s="91">
        <f t="shared" si="5"/>
        <v>3.2620597918071774E-3</v>
      </c>
      <c r="U386" s="91">
        <f>R386/'סכום נכסי הקרן'!$C$42</f>
        <v>4.4902831107451741E-4</v>
      </c>
    </row>
    <row r="387" spans="2:21" s="84" customFormat="1">
      <c r="B387" s="89" t="s">
        <v>1384</v>
      </c>
      <c r="C387" s="89" t="s">
        <v>1385</v>
      </c>
      <c r="D387" s="89" t="s">
        <v>98</v>
      </c>
      <c r="E387" s="89" t="s">
        <v>121</v>
      </c>
      <c r="F387" s="89" t="s">
        <v>1386</v>
      </c>
      <c r="G387" s="89" t="s">
        <v>736</v>
      </c>
      <c r="H387" s="89" t="s">
        <v>805</v>
      </c>
      <c r="I387" s="89" t="s">
        <v>148</v>
      </c>
      <c r="J387" s="89" t="s">
        <v>262</v>
      </c>
      <c r="K387" s="90">
        <v>3.22</v>
      </c>
      <c r="L387" s="89" t="s">
        <v>100</v>
      </c>
      <c r="M387" s="91">
        <v>2.4E-2</v>
      </c>
      <c r="N387" s="91">
        <v>5.3800000000000001E-2</v>
      </c>
      <c r="O387" s="90">
        <v>3312107.95</v>
      </c>
      <c r="P387" s="90">
        <v>91.74</v>
      </c>
      <c r="Q387" s="90">
        <v>0</v>
      </c>
      <c r="R387" s="90">
        <v>3038.5278333299998</v>
      </c>
      <c r="S387" s="91">
        <v>1.24E-2</v>
      </c>
      <c r="T387" s="91">
        <f t="shared" si="5"/>
        <v>1.069880413057529E-3</v>
      </c>
      <c r="U387" s="91">
        <f>R387/'סכום נכסי הקרן'!$C$42</f>
        <v>1.4727093480428958E-4</v>
      </c>
    </row>
    <row r="388" spans="2:21" s="84" customFormat="1">
      <c r="B388" s="89" t="s">
        <v>1387</v>
      </c>
      <c r="C388" s="89" t="s">
        <v>1388</v>
      </c>
      <c r="D388" s="89" t="s">
        <v>98</v>
      </c>
      <c r="E388" s="89" t="s">
        <v>121</v>
      </c>
      <c r="F388" s="89" t="s">
        <v>1386</v>
      </c>
      <c r="G388" s="89" t="s">
        <v>736</v>
      </c>
      <c r="H388" s="89" t="s">
        <v>805</v>
      </c>
      <c r="I388" s="89" t="s">
        <v>148</v>
      </c>
      <c r="J388" s="89" t="s">
        <v>262</v>
      </c>
      <c r="K388" s="90">
        <v>1.1100000000000001</v>
      </c>
      <c r="L388" s="89" t="s">
        <v>100</v>
      </c>
      <c r="M388" s="91">
        <v>2.75E-2</v>
      </c>
      <c r="N388" s="91">
        <v>4.8000000000000001E-2</v>
      </c>
      <c r="O388" s="90">
        <v>4970</v>
      </c>
      <c r="P388" s="90">
        <v>98.52</v>
      </c>
      <c r="Q388" s="90">
        <v>0</v>
      </c>
      <c r="R388" s="90">
        <v>4.8964439999999998</v>
      </c>
      <c r="S388" s="91">
        <v>0</v>
      </c>
      <c r="T388" s="91">
        <f t="shared" si="5"/>
        <v>1.7240617221833818E-6</v>
      </c>
      <c r="U388" s="91">
        <f>R388/'סכום נכסי הקרן'!$C$42</f>
        <v>2.3732015128740119E-7</v>
      </c>
    </row>
    <row r="389" spans="2:21" s="84" customFormat="1">
      <c r="B389" s="89" t="s">
        <v>1389</v>
      </c>
      <c r="C389" s="89" t="s">
        <v>1390</v>
      </c>
      <c r="D389" s="89" t="s">
        <v>98</v>
      </c>
      <c r="E389" s="89" t="s">
        <v>121</v>
      </c>
      <c r="F389" s="89" t="s">
        <v>825</v>
      </c>
      <c r="G389" s="89" t="s">
        <v>523</v>
      </c>
      <c r="H389" s="89" t="s">
        <v>805</v>
      </c>
      <c r="I389" s="89" t="s">
        <v>148</v>
      </c>
      <c r="J389" s="89" t="s">
        <v>287</v>
      </c>
      <c r="K389" s="90">
        <v>0.84</v>
      </c>
      <c r="L389" s="89" t="s">
        <v>100</v>
      </c>
      <c r="M389" s="91">
        <v>4.2000000000000003E-2</v>
      </c>
      <c r="N389" s="91">
        <v>5.4600000000000003E-2</v>
      </c>
      <c r="O389" s="90">
        <v>8961091.7300000004</v>
      </c>
      <c r="P389" s="90">
        <v>99.55</v>
      </c>
      <c r="Q389" s="90">
        <v>0</v>
      </c>
      <c r="R389" s="90">
        <v>8920.7668172150006</v>
      </c>
      <c r="S389" s="91">
        <v>2.3E-2</v>
      </c>
      <c r="T389" s="91">
        <f t="shared" si="5"/>
        <v>3.1410453386343357E-3</v>
      </c>
      <c r="U389" s="91">
        <f>R389/'סכום נכסי הקרן'!$C$42</f>
        <v>4.3237045714422396E-4</v>
      </c>
    </row>
    <row r="390" spans="2:21" s="84" customFormat="1">
      <c r="B390" s="89" t="s">
        <v>1391</v>
      </c>
      <c r="C390" s="89" t="s">
        <v>1392</v>
      </c>
      <c r="D390" s="89" t="s">
        <v>98</v>
      </c>
      <c r="E390" s="89" t="s">
        <v>121</v>
      </c>
      <c r="F390" s="89" t="s">
        <v>1393</v>
      </c>
      <c r="G390" s="89" t="s">
        <v>736</v>
      </c>
      <c r="H390" s="89" t="s">
        <v>814</v>
      </c>
      <c r="I390" s="89" t="s">
        <v>209</v>
      </c>
      <c r="J390" s="89" t="s">
        <v>262</v>
      </c>
      <c r="K390" s="90">
        <v>0.99</v>
      </c>
      <c r="L390" s="89" t="s">
        <v>100</v>
      </c>
      <c r="M390" s="91">
        <v>4.2000000000000003E-2</v>
      </c>
      <c r="N390" s="91">
        <v>4.5999999999999999E-2</v>
      </c>
      <c r="O390" s="90">
        <v>580336.80000000005</v>
      </c>
      <c r="P390" s="90">
        <v>99.65</v>
      </c>
      <c r="Q390" s="90">
        <v>209.90109000000001</v>
      </c>
      <c r="R390" s="90">
        <v>788.20671119999997</v>
      </c>
      <c r="S390" s="91">
        <v>4.4000000000000003E-3</v>
      </c>
      <c r="T390" s="91">
        <f t="shared" si="5"/>
        <v>2.775314125818597E-4</v>
      </c>
      <c r="U390" s="91">
        <f>R390/'סכום נכסי הקרן'!$C$42</f>
        <v>3.8202690758380763E-5</v>
      </c>
    </row>
    <row r="391" spans="2:21" s="84" customFormat="1">
      <c r="B391" s="89" t="s">
        <v>1394</v>
      </c>
      <c r="C391" s="89" t="s">
        <v>1395</v>
      </c>
      <c r="D391" s="89" t="s">
        <v>98</v>
      </c>
      <c r="E391" s="89" t="s">
        <v>121</v>
      </c>
      <c r="F391" s="89" t="s">
        <v>1393</v>
      </c>
      <c r="G391" s="89" t="s">
        <v>736</v>
      </c>
      <c r="H391" s="89" t="s">
        <v>814</v>
      </c>
      <c r="I391" s="89" t="s">
        <v>209</v>
      </c>
      <c r="J391" s="89" t="s">
        <v>262</v>
      </c>
      <c r="K391" s="90">
        <v>1.29</v>
      </c>
      <c r="L391" s="89" t="s">
        <v>100</v>
      </c>
      <c r="M391" s="91">
        <v>3.4200000000000001E-2</v>
      </c>
      <c r="N391" s="91">
        <v>4.8800000000000003E-2</v>
      </c>
      <c r="O391" s="90">
        <v>6215288.3700000001</v>
      </c>
      <c r="P391" s="90">
        <v>99.63</v>
      </c>
      <c r="Q391" s="90">
        <v>0</v>
      </c>
      <c r="R391" s="90">
        <v>6192.2918030310002</v>
      </c>
      <c r="S391" s="91">
        <v>2.0899999999999998E-2</v>
      </c>
      <c r="T391" s="91">
        <f t="shared" si="5"/>
        <v>2.1803360296157098E-3</v>
      </c>
      <c r="U391" s="91">
        <f>R391/'סכום נכסי הקרן'!$C$42</f>
        <v>3.0012711827421108E-4</v>
      </c>
    </row>
    <row r="392" spans="2:21" s="84" customFormat="1">
      <c r="B392" s="89" t="s">
        <v>1396</v>
      </c>
      <c r="C392" s="89" t="s">
        <v>1397</v>
      </c>
      <c r="D392" s="89" t="s">
        <v>98</v>
      </c>
      <c r="E392" s="89" t="s">
        <v>121</v>
      </c>
      <c r="F392" s="89" t="s">
        <v>749</v>
      </c>
      <c r="G392" s="89" t="s">
        <v>464</v>
      </c>
      <c r="H392" s="89" t="s">
        <v>814</v>
      </c>
      <c r="I392" s="89" t="s">
        <v>209</v>
      </c>
      <c r="J392" s="89" t="s">
        <v>262</v>
      </c>
      <c r="K392" s="90">
        <v>3.35</v>
      </c>
      <c r="L392" s="89" t="s">
        <v>100</v>
      </c>
      <c r="M392" s="91">
        <v>4.9000000000000002E-2</v>
      </c>
      <c r="N392" s="91">
        <v>5.0299999999999997E-2</v>
      </c>
      <c r="O392" s="90">
        <v>5658.18</v>
      </c>
      <c r="P392" s="90">
        <v>100.93</v>
      </c>
      <c r="Q392" s="90">
        <v>0</v>
      </c>
      <c r="R392" s="90">
        <v>5.7108010739999999</v>
      </c>
      <c r="S392" s="91">
        <v>0</v>
      </c>
      <c r="T392" s="91">
        <f t="shared" si="5"/>
        <v>2.01080080456085E-6</v>
      </c>
      <c r="U392" s="91">
        <f>R392/'סכום נכסי הקרן'!$C$42</f>
        <v>2.7679029411016102E-7</v>
      </c>
    </row>
    <row r="393" spans="2:21" s="84" customFormat="1">
      <c r="B393" s="89" t="s">
        <v>1398</v>
      </c>
      <c r="C393" s="89" t="s">
        <v>1399</v>
      </c>
      <c r="D393" s="89" t="s">
        <v>98</v>
      </c>
      <c r="E393" s="89" t="s">
        <v>121</v>
      </c>
      <c r="F393" s="89" t="s">
        <v>840</v>
      </c>
      <c r="G393" s="89" t="s">
        <v>736</v>
      </c>
      <c r="H393" s="89" t="s">
        <v>814</v>
      </c>
      <c r="I393" s="89" t="s">
        <v>209</v>
      </c>
      <c r="J393" s="89" t="s">
        <v>262</v>
      </c>
      <c r="K393" s="90">
        <v>1.31</v>
      </c>
      <c r="L393" s="89" t="s">
        <v>100</v>
      </c>
      <c r="M393" s="91">
        <v>4.2000000000000003E-2</v>
      </c>
      <c r="N393" s="91">
        <v>4.6699999999999998E-2</v>
      </c>
      <c r="O393" s="90">
        <v>588333.38</v>
      </c>
      <c r="P393" s="90">
        <v>100.06</v>
      </c>
      <c r="Q393" s="90">
        <v>0</v>
      </c>
      <c r="R393" s="90">
        <v>588.68638002800003</v>
      </c>
      <c r="S393" s="91">
        <v>1.6000000000000001E-3</v>
      </c>
      <c r="T393" s="91">
        <f t="shared" si="5"/>
        <v>2.0727933458995437E-4</v>
      </c>
      <c r="U393" s="91">
        <f>R393/'סכום נכסי הקרן'!$C$42</f>
        <v>2.853236772831008E-5</v>
      </c>
    </row>
    <row r="394" spans="2:21" s="84" customFormat="1">
      <c r="B394" s="89" t="s">
        <v>1400</v>
      </c>
      <c r="C394" s="89" t="s">
        <v>1401</v>
      </c>
      <c r="D394" s="89" t="s">
        <v>98</v>
      </c>
      <c r="E394" s="89" t="s">
        <v>121</v>
      </c>
      <c r="F394" s="89" t="s">
        <v>840</v>
      </c>
      <c r="G394" s="89" t="s">
        <v>736</v>
      </c>
      <c r="H394" s="89" t="s">
        <v>814</v>
      </c>
      <c r="I394" s="89" t="s">
        <v>209</v>
      </c>
      <c r="J394" s="89" t="s">
        <v>262</v>
      </c>
      <c r="K394" s="90">
        <v>2.74</v>
      </c>
      <c r="L394" s="89" t="s">
        <v>100</v>
      </c>
      <c r="M394" s="91">
        <v>4.2999999999999997E-2</v>
      </c>
      <c r="N394" s="91">
        <v>5.0700000000000002E-2</v>
      </c>
      <c r="O394" s="90">
        <v>1852118.02</v>
      </c>
      <c r="P394" s="90">
        <v>100.05</v>
      </c>
      <c r="Q394" s="90">
        <v>0</v>
      </c>
      <c r="R394" s="90">
        <v>1853.0440790099999</v>
      </c>
      <c r="S394" s="91">
        <v>1.9E-3</v>
      </c>
      <c r="T394" s="91">
        <f t="shared" si="5"/>
        <v>6.5246582338932078E-4</v>
      </c>
      <c r="U394" s="91">
        <f>R394/'סכום נכסי הקרן'!$C$42</f>
        <v>8.9813076831446697E-5</v>
      </c>
    </row>
    <row r="395" spans="2:21" s="84" customFormat="1">
      <c r="B395" s="89" t="s">
        <v>1402</v>
      </c>
      <c r="C395" s="89" t="s">
        <v>1403</v>
      </c>
      <c r="D395" s="89" t="s">
        <v>98</v>
      </c>
      <c r="E395" s="89" t="s">
        <v>121</v>
      </c>
      <c r="F395" s="89" t="s">
        <v>1404</v>
      </c>
      <c r="G395" s="89" t="s">
        <v>486</v>
      </c>
      <c r="H395" s="89" t="s">
        <v>814</v>
      </c>
      <c r="I395" s="89" t="s">
        <v>209</v>
      </c>
      <c r="J395" s="89" t="s">
        <v>262</v>
      </c>
      <c r="K395" s="90">
        <v>4.55</v>
      </c>
      <c r="L395" s="89" t="s">
        <v>100</v>
      </c>
      <c r="M395" s="91">
        <v>0.05</v>
      </c>
      <c r="N395" s="91">
        <v>6.0600000000000001E-2</v>
      </c>
      <c r="O395" s="90">
        <v>3912609.54</v>
      </c>
      <c r="P395" s="90">
        <v>97.04</v>
      </c>
      <c r="Q395" s="90">
        <v>0</v>
      </c>
      <c r="R395" s="90">
        <v>3796.7962976160002</v>
      </c>
      <c r="S395" s="91">
        <v>3.8E-3</v>
      </c>
      <c r="T395" s="91">
        <f t="shared" si="5"/>
        <v>1.3368704234434886E-3</v>
      </c>
      <c r="U395" s="91">
        <f>R395/'סכום נכסי הקרן'!$C$42</f>
        <v>1.8402258286986923E-4</v>
      </c>
    </row>
    <row r="396" spans="2:21" s="84" customFormat="1">
      <c r="B396" s="89" t="s">
        <v>1405</v>
      </c>
      <c r="C396" s="89" t="s">
        <v>1406</v>
      </c>
      <c r="D396" s="89" t="s">
        <v>98</v>
      </c>
      <c r="E396" s="89" t="s">
        <v>121</v>
      </c>
      <c r="F396" s="89" t="s">
        <v>1404</v>
      </c>
      <c r="G396" s="89" t="s">
        <v>486</v>
      </c>
      <c r="H396" s="89" t="s">
        <v>814</v>
      </c>
      <c r="I396" s="89" t="s">
        <v>209</v>
      </c>
      <c r="J396" s="89" t="s">
        <v>262</v>
      </c>
      <c r="K396" s="90">
        <v>3.54</v>
      </c>
      <c r="L396" s="89" t="s">
        <v>100</v>
      </c>
      <c r="M396" s="91">
        <v>2.7E-2</v>
      </c>
      <c r="N396" s="91">
        <v>5.4600000000000003E-2</v>
      </c>
      <c r="O396" s="90">
        <v>7072286.6299999999</v>
      </c>
      <c r="P396" s="90">
        <v>91.59</v>
      </c>
      <c r="Q396" s="90">
        <v>0</v>
      </c>
      <c r="R396" s="90">
        <v>6477.5073244169998</v>
      </c>
      <c r="S396" s="91">
        <v>9.1999999999999998E-3</v>
      </c>
      <c r="T396" s="91">
        <f t="shared" ref="T396:T459" si="6">R396/$R$11</f>
        <v>2.2807618004392254E-3</v>
      </c>
      <c r="U396" s="91">
        <f>R396/'סכום נכסי הקרן'!$C$42</f>
        <v>3.1395090359368795E-4</v>
      </c>
    </row>
    <row r="397" spans="2:21" s="84" customFormat="1">
      <c r="B397" s="89" t="s">
        <v>1407</v>
      </c>
      <c r="C397" s="89" t="s">
        <v>1408</v>
      </c>
      <c r="D397" s="89" t="s">
        <v>98</v>
      </c>
      <c r="E397" s="89" t="s">
        <v>121</v>
      </c>
      <c r="F397" s="89" t="s">
        <v>1404</v>
      </c>
      <c r="G397" s="89" t="s">
        <v>486</v>
      </c>
      <c r="H397" s="89" t="s">
        <v>814</v>
      </c>
      <c r="I397" s="89" t="s">
        <v>209</v>
      </c>
      <c r="J397" s="89" t="s">
        <v>262</v>
      </c>
      <c r="K397" s="90">
        <v>0.98</v>
      </c>
      <c r="L397" s="89" t="s">
        <v>100</v>
      </c>
      <c r="M397" s="91">
        <v>5.8999999999999997E-2</v>
      </c>
      <c r="N397" s="91">
        <v>4.7E-2</v>
      </c>
      <c r="O397" s="90">
        <v>7714.91</v>
      </c>
      <c r="P397" s="90">
        <v>101.16</v>
      </c>
      <c r="Q397" s="90">
        <v>0.22072</v>
      </c>
      <c r="R397" s="90">
        <v>8.0251229560000006</v>
      </c>
      <c r="S397" s="91">
        <v>0</v>
      </c>
      <c r="T397" s="91">
        <f t="shared" si="6"/>
        <v>2.8256847835398004E-6</v>
      </c>
      <c r="U397" s="91">
        <f>R397/'סכום נכסי הקרן'!$C$42</f>
        <v>3.8896051788153126E-7</v>
      </c>
    </row>
    <row r="398" spans="2:21" s="84" customFormat="1">
      <c r="B398" s="89" t="s">
        <v>1409</v>
      </c>
      <c r="C398" s="89" t="s">
        <v>1410</v>
      </c>
      <c r="D398" s="89" t="s">
        <v>98</v>
      </c>
      <c r="E398" s="89" t="s">
        <v>121</v>
      </c>
      <c r="F398" s="89" t="s">
        <v>1411</v>
      </c>
      <c r="G398" s="89" t="s">
        <v>451</v>
      </c>
      <c r="H398" s="89" t="s">
        <v>805</v>
      </c>
      <c r="I398" s="89" t="s">
        <v>148</v>
      </c>
      <c r="J398" s="89" t="s">
        <v>1412</v>
      </c>
      <c r="K398" s="90">
        <v>0.74</v>
      </c>
      <c r="L398" s="89" t="s">
        <v>100</v>
      </c>
      <c r="M398" s="91">
        <v>2.75E-2</v>
      </c>
      <c r="N398" s="91">
        <v>3.4799999999999998E-2</v>
      </c>
      <c r="O398" s="90">
        <v>594949.63</v>
      </c>
      <c r="P398" s="90">
        <v>99.47</v>
      </c>
      <c r="Q398" s="90">
        <v>309.74565999999999</v>
      </c>
      <c r="R398" s="90">
        <v>901.54205696099996</v>
      </c>
      <c r="S398" s="91">
        <v>4.7600000000000003E-2</v>
      </c>
      <c r="T398" s="91">
        <f t="shared" si="6"/>
        <v>3.1743733847358006E-4</v>
      </c>
      <c r="U398" s="91">
        <f>R398/'סכום נכסי הקרן'!$C$42</f>
        <v>4.3695812175108994E-5</v>
      </c>
    </row>
    <row r="399" spans="2:21" s="84" customFormat="1">
      <c r="B399" s="89" t="s">
        <v>1413</v>
      </c>
      <c r="C399" s="89" t="s">
        <v>1414</v>
      </c>
      <c r="D399" s="89" t="s">
        <v>98</v>
      </c>
      <c r="E399" s="89" t="s">
        <v>121</v>
      </c>
      <c r="F399" s="89" t="s">
        <v>766</v>
      </c>
      <c r="G399" s="89" t="s">
        <v>746</v>
      </c>
      <c r="H399" s="89" t="s">
        <v>814</v>
      </c>
      <c r="I399" s="89" t="s">
        <v>209</v>
      </c>
      <c r="J399" s="89" t="s">
        <v>921</v>
      </c>
      <c r="K399" s="90">
        <v>1.45</v>
      </c>
      <c r="L399" s="89" t="s">
        <v>100</v>
      </c>
      <c r="M399" s="91">
        <v>3.85E-2</v>
      </c>
      <c r="N399" s="91">
        <v>4.8800000000000003E-2</v>
      </c>
      <c r="O399" s="90">
        <v>2893055</v>
      </c>
      <c r="P399" s="90">
        <v>98.61</v>
      </c>
      <c r="Q399" s="90">
        <v>55.691310000000001</v>
      </c>
      <c r="R399" s="90">
        <v>2908.5328454999999</v>
      </c>
      <c r="S399" s="91">
        <v>3.1099999999999999E-2</v>
      </c>
      <c r="T399" s="91">
        <f t="shared" si="6"/>
        <v>1.0241085462510471E-3</v>
      </c>
      <c r="U399" s="91">
        <f>R399/'סכום נכסי הקרן'!$C$42</f>
        <v>1.4097035622554562E-4</v>
      </c>
    </row>
    <row r="400" spans="2:21" s="84" customFormat="1">
      <c r="B400" s="89" t="s">
        <v>1415</v>
      </c>
      <c r="C400" s="89" t="s">
        <v>1416</v>
      </c>
      <c r="D400" s="89" t="s">
        <v>98</v>
      </c>
      <c r="E400" s="89" t="s">
        <v>121</v>
      </c>
      <c r="F400" s="89" t="s">
        <v>1417</v>
      </c>
      <c r="G400" s="89" t="s">
        <v>523</v>
      </c>
      <c r="H400" s="89" t="s">
        <v>814</v>
      </c>
      <c r="I400" s="89" t="s">
        <v>209</v>
      </c>
      <c r="J400" s="89" t="s">
        <v>262</v>
      </c>
      <c r="K400" s="90">
        <v>1.44</v>
      </c>
      <c r="L400" s="89" t="s">
        <v>100</v>
      </c>
      <c r="M400" s="91">
        <v>0.05</v>
      </c>
      <c r="N400" s="91">
        <v>6.6199999999999995E-2</v>
      </c>
      <c r="O400" s="90">
        <v>2275.17</v>
      </c>
      <c r="P400" s="90">
        <v>97.88</v>
      </c>
      <c r="Q400" s="90">
        <v>9.0079999999999993E-2</v>
      </c>
      <c r="R400" s="90">
        <v>2.3170163960000001</v>
      </c>
      <c r="S400" s="91">
        <v>0</v>
      </c>
      <c r="T400" s="91">
        <f t="shared" si="6"/>
        <v>8.1583273044987193E-7</v>
      </c>
      <c r="U400" s="91">
        <f>R400/'סכום נכסי הקרן'!$C$42</f>
        <v>1.1230082109263562E-7</v>
      </c>
    </row>
    <row r="401" spans="2:21" s="84" customFormat="1">
      <c r="B401" s="89" t="s">
        <v>1418</v>
      </c>
      <c r="C401" s="89" t="s">
        <v>1419</v>
      </c>
      <c r="D401" s="89" t="s">
        <v>98</v>
      </c>
      <c r="E401" s="89" t="s">
        <v>121</v>
      </c>
      <c r="F401" s="89" t="s">
        <v>1420</v>
      </c>
      <c r="G401" s="89" t="s">
        <v>486</v>
      </c>
      <c r="H401" s="89" t="s">
        <v>805</v>
      </c>
      <c r="I401" s="89" t="s">
        <v>148</v>
      </c>
      <c r="J401" s="89" t="s">
        <v>1421</v>
      </c>
      <c r="K401" s="90">
        <v>0.5</v>
      </c>
      <c r="L401" s="89" t="s">
        <v>100</v>
      </c>
      <c r="M401" s="91">
        <v>4.5499999999999999E-2</v>
      </c>
      <c r="N401" s="91">
        <v>4.6800000000000001E-2</v>
      </c>
      <c r="O401" s="90">
        <v>950500.36</v>
      </c>
      <c r="P401" s="90">
        <v>99.97</v>
      </c>
      <c r="Q401" s="90">
        <v>21.623889999999999</v>
      </c>
      <c r="R401" s="90">
        <v>971.83909989200004</v>
      </c>
      <c r="S401" s="91">
        <v>1.6199999999999999E-2</v>
      </c>
      <c r="T401" s="91">
        <f t="shared" si="6"/>
        <v>3.421892688336575E-4</v>
      </c>
      <c r="U401" s="91">
        <f>R401/'סכום נכסי הקרן'!$C$42</f>
        <v>4.7102959252343387E-5</v>
      </c>
    </row>
    <row r="402" spans="2:21" s="84" customFormat="1">
      <c r="B402" s="89" t="s">
        <v>1422</v>
      </c>
      <c r="C402" s="89" t="s">
        <v>1423</v>
      </c>
      <c r="D402" s="89" t="s">
        <v>98</v>
      </c>
      <c r="E402" s="89" t="s">
        <v>121</v>
      </c>
      <c r="F402" s="89" t="s">
        <v>1420</v>
      </c>
      <c r="G402" s="89" t="s">
        <v>486</v>
      </c>
      <c r="H402" s="89" t="s">
        <v>805</v>
      </c>
      <c r="I402" s="89" t="s">
        <v>148</v>
      </c>
      <c r="J402" s="89" t="s">
        <v>262</v>
      </c>
      <c r="K402" s="90">
        <v>2.57</v>
      </c>
      <c r="L402" s="89" t="s">
        <v>100</v>
      </c>
      <c r="M402" s="91">
        <v>3.2899999999999999E-2</v>
      </c>
      <c r="N402" s="91">
        <v>4.8500000000000001E-2</v>
      </c>
      <c r="O402" s="90">
        <v>8843929.8300000001</v>
      </c>
      <c r="P402" s="90">
        <v>97.05</v>
      </c>
      <c r="Q402" s="90">
        <v>0</v>
      </c>
      <c r="R402" s="90">
        <v>8583.0339000149997</v>
      </c>
      <c r="S402" s="91">
        <v>1.4500000000000001E-2</v>
      </c>
      <c r="T402" s="91">
        <f t="shared" si="6"/>
        <v>3.0221279375845429E-3</v>
      </c>
      <c r="U402" s="91">
        <f>R402/'סכום נכסי הקרן'!$C$42</f>
        <v>4.1600126615487748E-4</v>
      </c>
    </row>
    <row r="403" spans="2:21" s="84" customFormat="1">
      <c r="B403" s="89" t="s">
        <v>1424</v>
      </c>
      <c r="C403" s="89" t="s">
        <v>1425</v>
      </c>
      <c r="D403" s="89" t="s">
        <v>98</v>
      </c>
      <c r="E403" s="89" t="s">
        <v>121</v>
      </c>
      <c r="F403" s="89" t="s">
        <v>1420</v>
      </c>
      <c r="G403" s="89" t="s">
        <v>486</v>
      </c>
      <c r="H403" s="89" t="s">
        <v>805</v>
      </c>
      <c r="I403" s="89" t="s">
        <v>148</v>
      </c>
      <c r="J403" s="89" t="s">
        <v>262</v>
      </c>
      <c r="K403" s="90">
        <v>1.37</v>
      </c>
      <c r="L403" s="89" t="s">
        <v>100</v>
      </c>
      <c r="M403" s="91">
        <v>2.9499999999999998E-2</v>
      </c>
      <c r="N403" s="91">
        <v>4.8399999999999999E-2</v>
      </c>
      <c r="O403" s="90">
        <v>2635.45</v>
      </c>
      <c r="P403" s="90">
        <v>97.86</v>
      </c>
      <c r="Q403" s="90">
        <v>0</v>
      </c>
      <c r="R403" s="90">
        <v>2.5790513700000002</v>
      </c>
      <c r="S403" s="91">
        <v>0</v>
      </c>
      <c r="T403" s="91">
        <f t="shared" si="6"/>
        <v>9.0809651791414559E-7</v>
      </c>
      <c r="U403" s="91">
        <f>R403/'סכום נכסי הקרן'!$C$42</f>
        <v>1.2500109493877177E-7</v>
      </c>
    </row>
    <row r="404" spans="2:21" s="84" customFormat="1">
      <c r="B404" s="89" t="s">
        <v>1426</v>
      </c>
      <c r="C404" s="89" t="s">
        <v>1427</v>
      </c>
      <c r="D404" s="89" t="s">
        <v>98</v>
      </c>
      <c r="E404" s="89" t="s">
        <v>121</v>
      </c>
      <c r="F404" s="89" t="s">
        <v>1428</v>
      </c>
      <c r="G404" s="89" t="s">
        <v>523</v>
      </c>
      <c r="H404" s="89" t="s">
        <v>805</v>
      </c>
      <c r="I404" s="89" t="s">
        <v>148</v>
      </c>
      <c r="J404" s="89" t="s">
        <v>1429</v>
      </c>
      <c r="K404" s="90">
        <v>2.8</v>
      </c>
      <c r="L404" s="89" t="s">
        <v>100</v>
      </c>
      <c r="M404" s="91">
        <v>4.7E-2</v>
      </c>
      <c r="N404" s="91">
        <v>8.5000000000000006E-2</v>
      </c>
      <c r="O404" s="90">
        <v>2556355</v>
      </c>
      <c r="P404" s="90">
        <v>92</v>
      </c>
      <c r="Q404" s="90">
        <v>0</v>
      </c>
      <c r="R404" s="90">
        <v>2351.8465999999999</v>
      </c>
      <c r="S404" s="91">
        <v>1.21E-2</v>
      </c>
      <c r="T404" s="91">
        <f t="shared" si="6"/>
        <v>8.2809661450373594E-4</v>
      </c>
      <c r="U404" s="91">
        <f>R404/'סכום נכסי הקרן'!$C$42</f>
        <v>1.1398896646561466E-4</v>
      </c>
    </row>
    <row r="405" spans="2:21" s="84" customFormat="1">
      <c r="B405" s="89" t="s">
        <v>1430</v>
      </c>
      <c r="C405" s="89" t="s">
        <v>1431</v>
      </c>
      <c r="D405" s="89" t="s">
        <v>98</v>
      </c>
      <c r="E405" s="89" t="s">
        <v>121</v>
      </c>
      <c r="F405" s="89" t="s">
        <v>1432</v>
      </c>
      <c r="G405" s="89" t="s">
        <v>632</v>
      </c>
      <c r="H405" s="89" t="s">
        <v>805</v>
      </c>
      <c r="I405" s="89" t="s">
        <v>148</v>
      </c>
      <c r="J405" s="89" t="s">
        <v>1433</v>
      </c>
      <c r="K405" s="90">
        <v>0.66</v>
      </c>
      <c r="L405" s="89" t="s">
        <v>100</v>
      </c>
      <c r="M405" s="91">
        <v>3.5000000000000003E-2</v>
      </c>
      <c r="N405" s="91">
        <v>4.4200000000000003E-2</v>
      </c>
      <c r="O405" s="90">
        <v>763131.24</v>
      </c>
      <c r="P405" s="90">
        <v>100.6</v>
      </c>
      <c r="Q405" s="90">
        <v>0</v>
      </c>
      <c r="R405" s="90">
        <v>767.71002743999998</v>
      </c>
      <c r="S405" s="91">
        <v>5.0900000000000001E-2</v>
      </c>
      <c r="T405" s="91">
        <f t="shared" si="6"/>
        <v>2.7031443064510851E-4</v>
      </c>
      <c r="U405" s="91">
        <f>R405/'סכום נכסי הקרן'!$C$42</f>
        <v>3.7209260405493402E-5</v>
      </c>
    </row>
    <row r="406" spans="2:21" s="84" customFormat="1">
      <c r="B406" s="89" t="s">
        <v>1434</v>
      </c>
      <c r="C406" s="89" t="s">
        <v>1435</v>
      </c>
      <c r="D406" s="89" t="s">
        <v>98</v>
      </c>
      <c r="E406" s="89" t="s">
        <v>121</v>
      </c>
      <c r="F406" s="89" t="s">
        <v>1436</v>
      </c>
      <c r="G406" s="89" t="s">
        <v>746</v>
      </c>
      <c r="H406" s="89" t="s">
        <v>814</v>
      </c>
      <c r="I406" s="89" t="s">
        <v>209</v>
      </c>
      <c r="J406" s="89" t="s">
        <v>262</v>
      </c>
      <c r="K406" s="90">
        <v>0.95</v>
      </c>
      <c r="L406" s="89" t="s">
        <v>100</v>
      </c>
      <c r="M406" s="91">
        <v>4.1000000000000002E-2</v>
      </c>
      <c r="N406" s="91">
        <v>4.02E-2</v>
      </c>
      <c r="O406" s="90">
        <v>503138.86</v>
      </c>
      <c r="P406" s="90">
        <v>100.46</v>
      </c>
      <c r="Q406" s="90">
        <v>0</v>
      </c>
      <c r="R406" s="90">
        <v>505.45329875599998</v>
      </c>
      <c r="S406" s="91">
        <v>1.6999999999999999E-3</v>
      </c>
      <c r="T406" s="91">
        <f t="shared" si="6"/>
        <v>1.7797256227918481E-4</v>
      </c>
      <c r="U406" s="91">
        <f>R406/'סכום נכסי הקרן'!$C$42</f>
        <v>2.449823858487709E-5</v>
      </c>
    </row>
    <row r="407" spans="2:21" s="84" customFormat="1">
      <c r="B407" s="89" t="s">
        <v>1437</v>
      </c>
      <c r="C407" s="89" t="s">
        <v>1438</v>
      </c>
      <c r="D407" s="89" t="s">
        <v>98</v>
      </c>
      <c r="E407" s="89" t="s">
        <v>121</v>
      </c>
      <c r="F407" s="89" t="s">
        <v>1436</v>
      </c>
      <c r="G407" s="89" t="s">
        <v>746</v>
      </c>
      <c r="H407" s="89" t="s">
        <v>814</v>
      </c>
      <c r="I407" s="89" t="s">
        <v>209</v>
      </c>
      <c r="J407" s="89" t="s">
        <v>262</v>
      </c>
      <c r="K407" s="90">
        <v>2.19</v>
      </c>
      <c r="L407" s="89" t="s">
        <v>100</v>
      </c>
      <c r="M407" s="91">
        <v>3.3500000000000002E-2</v>
      </c>
      <c r="N407" s="91">
        <v>4.2000000000000003E-2</v>
      </c>
      <c r="O407" s="90">
        <v>2791278.57</v>
      </c>
      <c r="P407" s="90">
        <v>99.08</v>
      </c>
      <c r="Q407" s="90">
        <v>0</v>
      </c>
      <c r="R407" s="90">
        <v>2765.598807156</v>
      </c>
      <c r="S407" s="91">
        <v>7.0000000000000001E-3</v>
      </c>
      <c r="T407" s="91">
        <f t="shared" si="6"/>
        <v>9.7378077689312486E-4</v>
      </c>
      <c r="U407" s="91">
        <f>R407/'סכום נכסי הקרן'!$C$42</f>
        <v>1.3404264958703056E-4</v>
      </c>
    </row>
    <row r="408" spans="2:21" s="84" customFormat="1">
      <c r="B408" s="89" t="s">
        <v>1439</v>
      </c>
      <c r="C408" s="89" t="s">
        <v>1440</v>
      </c>
      <c r="D408" s="89" t="s">
        <v>98</v>
      </c>
      <c r="E408" s="89" t="s">
        <v>121</v>
      </c>
      <c r="F408" s="89" t="s">
        <v>1436</v>
      </c>
      <c r="G408" s="89" t="s">
        <v>746</v>
      </c>
      <c r="H408" s="89" t="s">
        <v>814</v>
      </c>
      <c r="I408" s="89" t="s">
        <v>209</v>
      </c>
      <c r="J408" s="89" t="s">
        <v>505</v>
      </c>
      <c r="K408" s="90">
        <v>5.12</v>
      </c>
      <c r="L408" s="89" t="s">
        <v>100</v>
      </c>
      <c r="M408" s="91">
        <v>2.7400000000000001E-2</v>
      </c>
      <c r="N408" s="91">
        <v>5.16E-2</v>
      </c>
      <c r="O408" s="90">
        <v>2852176</v>
      </c>
      <c r="P408" s="90">
        <v>89.96</v>
      </c>
      <c r="Q408" s="90">
        <v>0</v>
      </c>
      <c r="R408" s="90">
        <v>2565.8175295999999</v>
      </c>
      <c r="S408" s="91">
        <v>3.8E-3</v>
      </c>
      <c r="T408" s="91">
        <f t="shared" si="6"/>
        <v>9.0343681841158327E-4</v>
      </c>
      <c r="U408" s="91">
        <f>R408/'סכום נכסי הקרן'!$C$42</f>
        <v>1.24359679044739E-4</v>
      </c>
    </row>
    <row r="409" spans="2:21" s="84" customFormat="1">
      <c r="B409" s="89" t="s">
        <v>1441</v>
      </c>
      <c r="C409" s="89" t="s">
        <v>1442</v>
      </c>
      <c r="D409" s="89" t="s">
        <v>98</v>
      </c>
      <c r="E409" s="89" t="s">
        <v>121</v>
      </c>
      <c r="F409" s="89" t="s">
        <v>1436</v>
      </c>
      <c r="G409" s="89" t="s">
        <v>746</v>
      </c>
      <c r="H409" s="89" t="s">
        <v>814</v>
      </c>
      <c r="I409" s="89" t="s">
        <v>209</v>
      </c>
      <c r="J409" s="89" t="s">
        <v>262</v>
      </c>
      <c r="K409" s="90">
        <v>3.42</v>
      </c>
      <c r="L409" s="89" t="s">
        <v>100</v>
      </c>
      <c r="M409" s="91">
        <v>2.1999999999999999E-2</v>
      </c>
      <c r="N409" s="91">
        <v>4.8599999999999997E-2</v>
      </c>
      <c r="O409" s="90">
        <v>824405.4</v>
      </c>
      <c r="P409" s="90">
        <v>91.54</v>
      </c>
      <c r="Q409" s="90">
        <v>9.06541</v>
      </c>
      <c r="R409" s="90">
        <v>763.72611315999995</v>
      </c>
      <c r="S409" s="91">
        <v>5.9999999999999995E-4</v>
      </c>
      <c r="T409" s="91">
        <f t="shared" si="6"/>
        <v>2.6891167507093924E-4</v>
      </c>
      <c r="U409" s="91">
        <f>R409/'סכום נכסי הקרן'!$C$42</f>
        <v>3.7016168614870316E-5</v>
      </c>
    </row>
    <row r="410" spans="2:21" s="84" customFormat="1">
      <c r="B410" s="89" t="s">
        <v>1443</v>
      </c>
      <c r="C410" s="89" t="s">
        <v>1444</v>
      </c>
      <c r="D410" s="89" t="s">
        <v>98</v>
      </c>
      <c r="E410" s="89" t="s">
        <v>121</v>
      </c>
      <c r="F410" s="89" t="s">
        <v>1445</v>
      </c>
      <c r="G410" s="89" t="s">
        <v>746</v>
      </c>
      <c r="H410" s="89" t="s">
        <v>814</v>
      </c>
      <c r="I410" s="89" t="s">
        <v>209</v>
      </c>
      <c r="J410" s="89" t="s">
        <v>1446</v>
      </c>
      <c r="K410" s="90">
        <v>2.0099999999999998</v>
      </c>
      <c r="L410" s="89" t="s">
        <v>100</v>
      </c>
      <c r="M410" s="91">
        <v>2.63E-2</v>
      </c>
      <c r="N410" s="91">
        <v>5.4899999999999997E-2</v>
      </c>
      <c r="O410" s="90">
        <v>2500000</v>
      </c>
      <c r="P410" s="90">
        <v>95.06</v>
      </c>
      <c r="Q410" s="90">
        <v>0</v>
      </c>
      <c r="R410" s="90">
        <v>2376.5</v>
      </c>
      <c r="S410" s="91">
        <v>2.6100000000000002E-2</v>
      </c>
      <c r="T410" s="91">
        <f t="shared" si="6"/>
        <v>8.3677719642434535E-4</v>
      </c>
      <c r="U410" s="91">
        <f>R410/'סכום נכסי הקרן'!$C$42</f>
        <v>1.1518386394994182E-4</v>
      </c>
    </row>
    <row r="411" spans="2:21" s="84" customFormat="1">
      <c r="B411" s="89" t="s">
        <v>1447</v>
      </c>
      <c r="C411" s="89" t="s">
        <v>1448</v>
      </c>
      <c r="D411" s="89" t="s">
        <v>98</v>
      </c>
      <c r="E411" s="89" t="s">
        <v>121</v>
      </c>
      <c r="F411" s="89" t="s">
        <v>1449</v>
      </c>
      <c r="G411" s="89" t="s">
        <v>464</v>
      </c>
      <c r="H411" s="89" t="s">
        <v>805</v>
      </c>
      <c r="I411" s="89" t="s">
        <v>148</v>
      </c>
      <c r="J411" s="89" t="s">
        <v>262</v>
      </c>
      <c r="K411" s="90">
        <v>2.99</v>
      </c>
      <c r="L411" s="89" t="s">
        <v>100</v>
      </c>
      <c r="M411" s="91">
        <v>2.8000000000000001E-2</v>
      </c>
      <c r="N411" s="91">
        <v>4.8300000000000003E-2</v>
      </c>
      <c r="O411" s="90">
        <v>2081</v>
      </c>
      <c r="P411" s="90">
        <v>94.33</v>
      </c>
      <c r="Q411" s="90">
        <v>2.8709999999999999E-2</v>
      </c>
      <c r="R411" s="90">
        <v>1.9917172999999999</v>
      </c>
      <c r="S411" s="91">
        <v>0</v>
      </c>
      <c r="T411" s="91">
        <f t="shared" si="6"/>
        <v>7.0129333825536152E-7</v>
      </c>
      <c r="U411" s="91">
        <f>R411/'סכום נכסי הקרן'!$C$42</f>
        <v>9.6534270780536701E-8</v>
      </c>
    </row>
    <row r="412" spans="2:21" s="84" customFormat="1">
      <c r="B412" s="89" t="s">
        <v>1450</v>
      </c>
      <c r="C412" s="89" t="s">
        <v>1451</v>
      </c>
      <c r="D412" s="89" t="s">
        <v>98</v>
      </c>
      <c r="E412" s="89" t="s">
        <v>121</v>
      </c>
      <c r="F412" s="89" t="s">
        <v>1449</v>
      </c>
      <c r="G412" s="89" t="s">
        <v>464</v>
      </c>
      <c r="H412" s="89" t="s">
        <v>805</v>
      </c>
      <c r="I412" s="89" t="s">
        <v>148</v>
      </c>
      <c r="J412" s="89" t="s">
        <v>262</v>
      </c>
      <c r="K412" s="90">
        <v>4.6900000000000004</v>
      </c>
      <c r="L412" s="89" t="s">
        <v>100</v>
      </c>
      <c r="M412" s="91">
        <v>3.04E-2</v>
      </c>
      <c r="N412" s="91">
        <v>5.2200000000000003E-2</v>
      </c>
      <c r="O412" s="90">
        <v>7946</v>
      </c>
      <c r="P412" s="90">
        <v>90.67</v>
      </c>
      <c r="Q412" s="90">
        <v>0.11903</v>
      </c>
      <c r="R412" s="90">
        <v>7.3236682000000002</v>
      </c>
      <c r="S412" s="91">
        <v>0</v>
      </c>
      <c r="T412" s="91">
        <f t="shared" si="6"/>
        <v>2.5786991558755026E-6</v>
      </c>
      <c r="U412" s="91">
        <f>R412/'סכום נכסי הקרן'!$C$42</f>
        <v>3.549625085475764E-7</v>
      </c>
    </row>
    <row r="413" spans="2:21" s="84" customFormat="1">
      <c r="B413" s="89" t="s">
        <v>1452</v>
      </c>
      <c r="C413" s="89" t="s">
        <v>1453</v>
      </c>
      <c r="D413" s="89" t="s">
        <v>98</v>
      </c>
      <c r="E413" s="89" t="s">
        <v>121</v>
      </c>
      <c r="F413" s="89" t="s">
        <v>1454</v>
      </c>
      <c r="G413" s="89" t="s">
        <v>782</v>
      </c>
      <c r="H413" s="89" t="s">
        <v>814</v>
      </c>
      <c r="I413" s="89" t="s">
        <v>209</v>
      </c>
      <c r="J413" s="89" t="s">
        <v>1412</v>
      </c>
      <c r="K413" s="90">
        <v>0.42</v>
      </c>
      <c r="L413" s="89" t="s">
        <v>100</v>
      </c>
      <c r="M413" s="91">
        <v>1.35E-2</v>
      </c>
      <c r="N413" s="91">
        <v>5.7099999999999998E-2</v>
      </c>
      <c r="O413" s="90">
        <v>411106.69</v>
      </c>
      <c r="P413" s="90">
        <v>98.37</v>
      </c>
      <c r="Q413" s="90">
        <v>0</v>
      </c>
      <c r="R413" s="90">
        <v>404.40565095300002</v>
      </c>
      <c r="S413" s="91">
        <v>3.8E-3</v>
      </c>
      <c r="T413" s="91">
        <f t="shared" si="6"/>
        <v>1.4239319453928623E-4</v>
      </c>
      <c r="U413" s="91">
        <f>R413/'סכום נכסי הקרן'!$C$42</f>
        <v>1.9600675564888707E-5</v>
      </c>
    </row>
    <row r="414" spans="2:21" s="84" customFormat="1">
      <c r="B414" s="89" t="s">
        <v>1455</v>
      </c>
      <c r="C414" s="89" t="s">
        <v>1456</v>
      </c>
      <c r="D414" s="89" t="s">
        <v>98</v>
      </c>
      <c r="E414" s="89" t="s">
        <v>121</v>
      </c>
      <c r="F414" s="89" t="s">
        <v>1454</v>
      </c>
      <c r="G414" s="89" t="s">
        <v>782</v>
      </c>
      <c r="H414" s="89" t="s">
        <v>814</v>
      </c>
      <c r="I414" s="89" t="s">
        <v>209</v>
      </c>
      <c r="J414" s="89" t="s">
        <v>262</v>
      </c>
      <c r="K414" s="90">
        <v>1.43</v>
      </c>
      <c r="L414" s="89" t="s">
        <v>100</v>
      </c>
      <c r="M414" s="91">
        <v>1.55E-2</v>
      </c>
      <c r="N414" s="91">
        <v>5.3100000000000001E-2</v>
      </c>
      <c r="O414" s="90">
        <v>2015.1</v>
      </c>
      <c r="P414" s="90">
        <v>95.37</v>
      </c>
      <c r="Q414" s="90">
        <v>0</v>
      </c>
      <c r="R414" s="90">
        <v>1.92180087</v>
      </c>
      <c r="S414" s="91">
        <v>0</v>
      </c>
      <c r="T414" s="91">
        <f t="shared" si="6"/>
        <v>6.7667542355752907E-7</v>
      </c>
      <c r="U414" s="91">
        <f>R414/'סכום נכסי הקרן'!$C$42</f>
        <v>9.3145571196700967E-8</v>
      </c>
    </row>
    <row r="415" spans="2:21" s="84" customFormat="1">
      <c r="B415" s="89" t="s">
        <v>1457</v>
      </c>
      <c r="C415" s="89" t="s">
        <v>1458</v>
      </c>
      <c r="D415" s="89" t="s">
        <v>98</v>
      </c>
      <c r="E415" s="89" t="s">
        <v>121</v>
      </c>
      <c r="F415" s="89" t="s">
        <v>853</v>
      </c>
      <c r="G415" s="89" t="s">
        <v>464</v>
      </c>
      <c r="H415" s="89" t="s">
        <v>814</v>
      </c>
      <c r="I415" s="89" t="s">
        <v>209</v>
      </c>
      <c r="J415" s="89" t="s">
        <v>262</v>
      </c>
      <c r="K415" s="90">
        <v>1.89</v>
      </c>
      <c r="L415" s="89" t="s">
        <v>100</v>
      </c>
      <c r="M415" s="91">
        <v>7.0499999999999993E-2</v>
      </c>
      <c r="N415" s="91">
        <v>6.5299999999999997E-2</v>
      </c>
      <c r="O415" s="90">
        <v>2200.9499999999998</v>
      </c>
      <c r="P415" s="90">
        <v>101.11</v>
      </c>
      <c r="Q415" s="90">
        <v>0.80362999999999996</v>
      </c>
      <c r="R415" s="90">
        <v>3.0290105450000002</v>
      </c>
      <c r="S415" s="91">
        <v>0</v>
      </c>
      <c r="T415" s="91">
        <f t="shared" si="6"/>
        <v>1.0665293295959934E-6</v>
      </c>
      <c r="U415" s="91">
        <f>R415/'סכום נכסי הקרן'!$C$42</f>
        <v>1.4680965222731713E-7</v>
      </c>
    </row>
    <row r="416" spans="2:21" s="84" customFormat="1">
      <c r="B416" s="89" t="s">
        <v>1459</v>
      </c>
      <c r="C416" s="89" t="s">
        <v>1460</v>
      </c>
      <c r="D416" s="89" t="s">
        <v>98</v>
      </c>
      <c r="E416" s="89" t="s">
        <v>121</v>
      </c>
      <c r="F416" s="89" t="s">
        <v>853</v>
      </c>
      <c r="G416" s="89" t="s">
        <v>464</v>
      </c>
      <c r="H416" s="89" t="s">
        <v>814</v>
      </c>
      <c r="I416" s="89" t="s">
        <v>209</v>
      </c>
      <c r="J416" s="89" t="s">
        <v>262</v>
      </c>
      <c r="K416" s="90">
        <v>4.18</v>
      </c>
      <c r="L416" s="89" t="s">
        <v>100</v>
      </c>
      <c r="M416" s="91">
        <v>3.95E-2</v>
      </c>
      <c r="N416" s="91">
        <v>7.0199999999999999E-2</v>
      </c>
      <c r="O416" s="90">
        <v>3468857.94</v>
      </c>
      <c r="P416" s="90">
        <v>88.55</v>
      </c>
      <c r="Q416" s="90">
        <v>68.506330000000005</v>
      </c>
      <c r="R416" s="90">
        <v>3140.1800358700002</v>
      </c>
      <c r="S416" s="91">
        <v>2.0999999999999999E-3</v>
      </c>
      <c r="T416" s="91">
        <f t="shared" si="6"/>
        <v>1.1056726474576054E-3</v>
      </c>
      <c r="U416" s="91">
        <f>R416/'סכום נכסי הקרן'!$C$42</f>
        <v>1.5219779929727479E-4</v>
      </c>
    </row>
    <row r="417" spans="2:21" s="84" customFormat="1">
      <c r="B417" s="89" t="s">
        <v>1461</v>
      </c>
      <c r="C417" s="89" t="s">
        <v>1462</v>
      </c>
      <c r="D417" s="89" t="s">
        <v>98</v>
      </c>
      <c r="E417" s="89" t="s">
        <v>121</v>
      </c>
      <c r="F417" s="89" t="s">
        <v>1463</v>
      </c>
      <c r="G417" s="89" t="s">
        <v>523</v>
      </c>
      <c r="H417" s="89" t="s">
        <v>814</v>
      </c>
      <c r="I417" s="89" t="s">
        <v>209</v>
      </c>
      <c r="J417" s="89" t="s">
        <v>1171</v>
      </c>
      <c r="K417" s="90">
        <v>0.08</v>
      </c>
      <c r="L417" s="89" t="s">
        <v>100</v>
      </c>
      <c r="M417" s="91">
        <v>4.65E-2</v>
      </c>
      <c r="N417" s="91">
        <v>7.0999999999999994E-2</v>
      </c>
      <c r="O417" s="90">
        <v>1893299.41</v>
      </c>
      <c r="P417" s="90">
        <v>101.75</v>
      </c>
      <c r="Q417" s="90">
        <v>0</v>
      </c>
      <c r="R417" s="90">
        <v>1926.4321496749999</v>
      </c>
      <c r="S417" s="91">
        <v>8.0999999999999996E-3</v>
      </c>
      <c r="T417" s="91">
        <f t="shared" si="6"/>
        <v>6.7830611963255673E-4</v>
      </c>
      <c r="U417" s="91">
        <f>R417/'סכום נכסי הקרן'!$C$42</f>
        <v>9.3370039401203094E-5</v>
      </c>
    </row>
    <row r="418" spans="2:21" s="84" customFormat="1">
      <c r="B418" s="89" t="s">
        <v>1464</v>
      </c>
      <c r="C418" s="89" t="s">
        <v>1465</v>
      </c>
      <c r="D418" s="89" t="s">
        <v>98</v>
      </c>
      <c r="E418" s="89" t="s">
        <v>121</v>
      </c>
      <c r="F418" s="89" t="s">
        <v>1323</v>
      </c>
      <c r="G418" s="89" t="s">
        <v>523</v>
      </c>
      <c r="H418" s="89" t="s">
        <v>814</v>
      </c>
      <c r="I418" s="89" t="s">
        <v>209</v>
      </c>
      <c r="J418" s="89" t="s">
        <v>460</v>
      </c>
      <c r="K418" s="90">
        <v>0.98</v>
      </c>
      <c r="L418" s="89" t="s">
        <v>100</v>
      </c>
      <c r="M418" s="91">
        <v>6.4000000000000001E-2</v>
      </c>
      <c r="N418" s="91">
        <v>6.1800000000000001E-2</v>
      </c>
      <c r="O418" s="90">
        <v>887027</v>
      </c>
      <c r="P418" s="90">
        <v>100.3</v>
      </c>
      <c r="Q418" s="90">
        <v>28.66694</v>
      </c>
      <c r="R418" s="90">
        <v>918.35502099999997</v>
      </c>
      <c r="S418" s="91">
        <v>1.18E-2</v>
      </c>
      <c r="T418" s="91">
        <f t="shared" si="6"/>
        <v>3.2335726479890625E-4</v>
      </c>
      <c r="U418" s="91">
        <f>R418/'סכום נכסי הקרן'!$C$42</f>
        <v>4.4510700524557103E-5</v>
      </c>
    </row>
    <row r="419" spans="2:21" s="84" customFormat="1">
      <c r="B419" s="89" t="s">
        <v>1466</v>
      </c>
      <c r="C419" s="89" t="s">
        <v>1467</v>
      </c>
      <c r="D419" s="89" t="s">
        <v>98</v>
      </c>
      <c r="E419" s="89" t="s">
        <v>121</v>
      </c>
      <c r="F419" s="89" t="s">
        <v>1468</v>
      </c>
      <c r="G419" s="89" t="s">
        <v>130</v>
      </c>
      <c r="H419" s="89" t="s">
        <v>814</v>
      </c>
      <c r="I419" s="89" t="s">
        <v>209</v>
      </c>
      <c r="J419" s="89" t="s">
        <v>505</v>
      </c>
      <c r="K419" s="90">
        <v>2.02</v>
      </c>
      <c r="L419" s="89" t="s">
        <v>100</v>
      </c>
      <c r="M419" s="91">
        <v>3.5499999999999997E-2</v>
      </c>
      <c r="N419" s="91">
        <v>4.7E-2</v>
      </c>
      <c r="O419" s="90">
        <v>7178.82</v>
      </c>
      <c r="P419" s="90">
        <v>99.54</v>
      </c>
      <c r="Q419" s="90">
        <v>0</v>
      </c>
      <c r="R419" s="90">
        <v>7.1457974279999998</v>
      </c>
      <c r="S419" s="91">
        <v>0</v>
      </c>
      <c r="T419" s="91">
        <f t="shared" si="6"/>
        <v>2.5160699928542551E-6</v>
      </c>
      <c r="U419" s="91">
        <f>R419/'סכום נכסי הקרן'!$C$42</f>
        <v>3.4634149327186881E-7</v>
      </c>
    </row>
    <row r="420" spans="2:21" s="84" customFormat="1">
      <c r="B420" s="89" t="s">
        <v>1469</v>
      </c>
      <c r="C420" s="89" t="s">
        <v>1470</v>
      </c>
      <c r="D420" s="89" t="s">
        <v>98</v>
      </c>
      <c r="E420" s="89" t="s">
        <v>121</v>
      </c>
      <c r="F420" s="89" t="s">
        <v>1468</v>
      </c>
      <c r="G420" s="89" t="s">
        <v>130</v>
      </c>
      <c r="H420" s="89" t="s">
        <v>814</v>
      </c>
      <c r="I420" s="89" t="s">
        <v>209</v>
      </c>
      <c r="J420" s="89" t="s">
        <v>262</v>
      </c>
      <c r="K420" s="90">
        <v>1.46</v>
      </c>
      <c r="L420" s="89" t="s">
        <v>100</v>
      </c>
      <c r="M420" s="91">
        <v>4.1399999999999999E-2</v>
      </c>
      <c r="N420" s="91">
        <v>4.7199999999999999E-2</v>
      </c>
      <c r="O420" s="90">
        <v>4950.6099999999997</v>
      </c>
      <c r="P420" s="90">
        <v>99.2</v>
      </c>
      <c r="Q420" s="90">
        <v>0.10099</v>
      </c>
      <c r="R420" s="90">
        <v>5.0119951199999999</v>
      </c>
      <c r="S420" s="91">
        <v>0</v>
      </c>
      <c r="T420" s="91">
        <f t="shared" si="6"/>
        <v>1.7647478329501788E-6</v>
      </c>
      <c r="U420" s="91">
        <f>R420/'סכום נכסי הקרן'!$C$42</f>
        <v>2.4292066653475799E-7</v>
      </c>
    </row>
    <row r="421" spans="2:21" s="84" customFormat="1">
      <c r="B421" s="89" t="s">
        <v>1471</v>
      </c>
      <c r="C421" s="89">
        <v>11430800</v>
      </c>
      <c r="D421" s="89" t="s">
        <v>98</v>
      </c>
      <c r="E421" s="89" t="s">
        <v>121</v>
      </c>
      <c r="F421" s="89" t="s">
        <v>1468</v>
      </c>
      <c r="G421" s="89" t="s">
        <v>130</v>
      </c>
      <c r="H421" s="89" t="s">
        <v>814</v>
      </c>
      <c r="I421" s="89" t="s">
        <v>209</v>
      </c>
      <c r="J421" s="89" t="s">
        <v>505</v>
      </c>
      <c r="K421" s="90">
        <v>2.4900000000000002</v>
      </c>
      <c r="L421" s="89" t="s">
        <v>100</v>
      </c>
      <c r="M421" s="91">
        <v>2.5000000000000001E-2</v>
      </c>
      <c r="N421" s="91">
        <v>4.9200000000000001E-2</v>
      </c>
      <c r="O421" s="90">
        <v>1713367.95</v>
      </c>
      <c r="P421" s="90">
        <f>R421*1000/O421*100</f>
        <v>114.17657482310067</v>
      </c>
      <c r="Q421" s="90">
        <v>302.35905000000002</v>
      </c>
      <c r="R421" s="90">
        <f>1957.4724897-1.207650273224</f>
        <v>1956.264839426776</v>
      </c>
      <c r="S421" s="91">
        <v>1.2999999999999999E-3</v>
      </c>
      <c r="T421" s="91">
        <f t="shared" si="6"/>
        <v>6.8881035463877959E-4</v>
      </c>
      <c r="U421" s="91">
        <f>R421/'סכום נכסי הקרן'!$C$42</f>
        <v>9.4815965964480773E-5</v>
      </c>
    </row>
    <row r="422" spans="2:21" s="84" customFormat="1">
      <c r="B422" s="89" t="s">
        <v>1472</v>
      </c>
      <c r="C422" s="89" t="s">
        <v>1473</v>
      </c>
      <c r="D422" s="89" t="s">
        <v>98</v>
      </c>
      <c r="E422" s="89" t="s">
        <v>121</v>
      </c>
      <c r="F422" s="89" t="s">
        <v>1468</v>
      </c>
      <c r="G422" s="89" t="s">
        <v>130</v>
      </c>
      <c r="H422" s="89" t="s">
        <v>814</v>
      </c>
      <c r="I422" s="89" t="s">
        <v>209</v>
      </c>
      <c r="J422" s="89" t="s">
        <v>262</v>
      </c>
      <c r="K422" s="90">
        <v>4.66</v>
      </c>
      <c r="L422" s="89" t="s">
        <v>100</v>
      </c>
      <c r="M422" s="91">
        <v>4.7300000000000002E-2</v>
      </c>
      <c r="N422" s="91">
        <v>5.1999999999999998E-2</v>
      </c>
      <c r="O422" s="90">
        <v>2895</v>
      </c>
      <c r="P422" s="90">
        <v>99.59</v>
      </c>
      <c r="Q422" s="90">
        <v>0</v>
      </c>
      <c r="R422" s="90">
        <v>2.8831305</v>
      </c>
      <c r="S422" s="91">
        <v>0</v>
      </c>
      <c r="T422" s="91">
        <f t="shared" si="6"/>
        <v>1.0151642569810733E-6</v>
      </c>
      <c r="U422" s="91">
        <f>R422/'סכום נכסי הקרן'!$C$42</f>
        <v>1.3973915895725972E-7</v>
      </c>
    </row>
    <row r="423" spans="2:21" s="84" customFormat="1">
      <c r="B423" s="89" t="s">
        <v>1474</v>
      </c>
      <c r="C423" s="89" t="s">
        <v>1475</v>
      </c>
      <c r="D423" s="89" t="s">
        <v>98</v>
      </c>
      <c r="E423" s="89" t="s">
        <v>121</v>
      </c>
      <c r="F423" s="89" t="s">
        <v>1326</v>
      </c>
      <c r="G423" s="89" t="s">
        <v>523</v>
      </c>
      <c r="H423" s="89" t="s">
        <v>814</v>
      </c>
      <c r="I423" s="89" t="s">
        <v>209</v>
      </c>
      <c r="J423" s="89" t="s">
        <v>262</v>
      </c>
      <c r="K423" s="90">
        <v>2.4300000000000002</v>
      </c>
      <c r="L423" s="89" t="s">
        <v>100</v>
      </c>
      <c r="M423" s="91">
        <v>5.1499999999999997E-2</v>
      </c>
      <c r="N423" s="91">
        <v>7.8200000000000006E-2</v>
      </c>
      <c r="O423" s="90">
        <v>6350.63</v>
      </c>
      <c r="P423" s="90">
        <v>95.37</v>
      </c>
      <c r="Q423" s="90">
        <v>0</v>
      </c>
      <c r="R423" s="90">
        <v>6.0565958310000001</v>
      </c>
      <c r="S423" s="91">
        <v>0</v>
      </c>
      <c r="T423" s="91">
        <f t="shared" si="6"/>
        <v>2.1325568185733464E-6</v>
      </c>
      <c r="U423" s="91">
        <f>R423/'סכום נכסי הקרן'!$C$42</f>
        <v>2.9355022520416109E-7</v>
      </c>
    </row>
    <row r="424" spans="2:21" s="84" customFormat="1">
      <c r="B424" s="89" t="s">
        <v>1476</v>
      </c>
      <c r="C424" s="89" t="s">
        <v>1477</v>
      </c>
      <c r="D424" s="89" t="s">
        <v>98</v>
      </c>
      <c r="E424" s="89" t="s">
        <v>121</v>
      </c>
      <c r="F424" s="89" t="s">
        <v>1478</v>
      </c>
      <c r="G424" s="89" t="s">
        <v>782</v>
      </c>
      <c r="H424" s="89" t="s">
        <v>814</v>
      </c>
      <c r="I424" s="89" t="s">
        <v>209</v>
      </c>
      <c r="J424" s="89" t="s">
        <v>262</v>
      </c>
      <c r="K424" s="90">
        <v>0.75</v>
      </c>
      <c r="L424" s="89" t="s">
        <v>100</v>
      </c>
      <c r="M424" s="91">
        <v>0.02</v>
      </c>
      <c r="N424" s="91">
        <v>5.3699999999999998E-2</v>
      </c>
      <c r="O424" s="90">
        <v>1118353.04</v>
      </c>
      <c r="P424" s="90">
        <v>97.59</v>
      </c>
      <c r="Q424" s="90">
        <v>230.59269</v>
      </c>
      <c r="R424" s="90">
        <v>1321.9934217360001</v>
      </c>
      <c r="S424" s="91">
        <v>3.0000000000000001E-3</v>
      </c>
      <c r="T424" s="91">
        <f t="shared" si="6"/>
        <v>4.6548030680903737E-4</v>
      </c>
      <c r="U424" s="91">
        <f>R424/'סכום נכסי הקרן'!$C$42</f>
        <v>6.4074189115067326E-5</v>
      </c>
    </row>
    <row r="425" spans="2:21" s="84" customFormat="1">
      <c r="B425" s="89" t="s">
        <v>1479</v>
      </c>
      <c r="C425" s="89" t="s">
        <v>1480</v>
      </c>
      <c r="D425" s="89" t="s">
        <v>98</v>
      </c>
      <c r="E425" s="89" t="s">
        <v>121</v>
      </c>
      <c r="F425" s="89" t="s">
        <v>1481</v>
      </c>
      <c r="G425" s="89" t="s">
        <v>736</v>
      </c>
      <c r="H425" s="89" t="s">
        <v>805</v>
      </c>
      <c r="I425" s="89" t="s">
        <v>148</v>
      </c>
      <c r="J425" s="89" t="s">
        <v>262</v>
      </c>
      <c r="K425" s="90">
        <v>2.91</v>
      </c>
      <c r="L425" s="89" t="s">
        <v>100</v>
      </c>
      <c r="M425" s="91">
        <v>0.02</v>
      </c>
      <c r="N425" s="91">
        <v>5.28E-2</v>
      </c>
      <c r="O425" s="90">
        <v>1774963</v>
      </c>
      <c r="P425" s="90">
        <v>91.19</v>
      </c>
      <c r="Q425" s="90">
        <v>19.663409999999999</v>
      </c>
      <c r="R425" s="90">
        <v>1638.2521697</v>
      </c>
      <c r="S425" s="91">
        <v>5.1000000000000004E-3</v>
      </c>
      <c r="T425" s="91">
        <f t="shared" si="6"/>
        <v>5.7683654853678387E-4</v>
      </c>
      <c r="U425" s="91">
        <f>R425/'סכום נכסי הקרן'!$C$42</f>
        <v>7.9402573124520007E-5</v>
      </c>
    </row>
    <row r="426" spans="2:21" s="84" customFormat="1">
      <c r="B426" s="89" t="s">
        <v>1482</v>
      </c>
      <c r="C426" s="89" t="s">
        <v>1483</v>
      </c>
      <c r="D426" s="89" t="s">
        <v>98</v>
      </c>
      <c r="E426" s="89" t="s">
        <v>121</v>
      </c>
      <c r="F426" s="89" t="s">
        <v>1340</v>
      </c>
      <c r="G426" s="89" t="s">
        <v>523</v>
      </c>
      <c r="H426" s="89" t="s">
        <v>805</v>
      </c>
      <c r="I426" s="89" t="s">
        <v>148</v>
      </c>
      <c r="J426" s="89" t="s">
        <v>262</v>
      </c>
      <c r="K426" s="90">
        <v>1.32</v>
      </c>
      <c r="L426" s="89" t="s">
        <v>100</v>
      </c>
      <c r="M426" s="91">
        <v>3.5000000000000003E-2</v>
      </c>
      <c r="N426" s="91">
        <v>4.9799999999999997E-2</v>
      </c>
      <c r="O426" s="90">
        <v>2456.5700000000002</v>
      </c>
      <c r="P426" s="90">
        <v>99.47</v>
      </c>
      <c r="Q426" s="90">
        <v>0</v>
      </c>
      <c r="R426" s="90">
        <v>2.4435501789999998</v>
      </c>
      <c r="S426" s="91">
        <v>0</v>
      </c>
      <c r="T426" s="91">
        <f t="shared" si="6"/>
        <v>8.6038589021915719E-7</v>
      </c>
      <c r="U426" s="91">
        <f>R426/'סכום נכסי הקרן'!$C$42</f>
        <v>1.1843364248802523E-7</v>
      </c>
    </row>
    <row r="427" spans="2:21" s="84" customFormat="1">
      <c r="B427" s="89" t="s">
        <v>1484</v>
      </c>
      <c r="C427" s="89" t="s">
        <v>1485</v>
      </c>
      <c r="D427" s="89" t="s">
        <v>98</v>
      </c>
      <c r="E427" s="89" t="s">
        <v>121</v>
      </c>
      <c r="F427" s="89" t="s">
        <v>1340</v>
      </c>
      <c r="G427" s="89" t="s">
        <v>523</v>
      </c>
      <c r="H427" s="89" t="s">
        <v>805</v>
      </c>
      <c r="I427" s="89" t="s">
        <v>148</v>
      </c>
      <c r="J427" s="89" t="s">
        <v>262</v>
      </c>
      <c r="K427" s="90">
        <v>2.87</v>
      </c>
      <c r="L427" s="89" t="s">
        <v>100</v>
      </c>
      <c r="M427" s="91">
        <v>2.6499999999999999E-2</v>
      </c>
      <c r="N427" s="91">
        <v>6.4699999999999994E-2</v>
      </c>
      <c r="O427" s="90">
        <v>8019.09</v>
      </c>
      <c r="P427" s="90">
        <v>90.78</v>
      </c>
      <c r="Q427" s="90">
        <v>0</v>
      </c>
      <c r="R427" s="90">
        <v>7.2797299019999997</v>
      </c>
      <c r="S427" s="91">
        <v>0</v>
      </c>
      <c r="T427" s="91">
        <f t="shared" si="6"/>
        <v>2.5632282676718005E-6</v>
      </c>
      <c r="U427" s="91">
        <f>R427/'סכום נכסי הקרן'!$C$42</f>
        <v>3.5283291337020464E-7</v>
      </c>
    </row>
    <row r="428" spans="2:21" s="84" customFormat="1">
      <c r="B428" s="89" t="s">
        <v>1486</v>
      </c>
      <c r="C428" s="89" t="s">
        <v>1487</v>
      </c>
      <c r="D428" s="89" t="s">
        <v>98</v>
      </c>
      <c r="E428" s="89" t="s">
        <v>121</v>
      </c>
      <c r="F428" s="89" t="s">
        <v>1340</v>
      </c>
      <c r="G428" s="89" t="s">
        <v>523</v>
      </c>
      <c r="H428" s="89" t="s">
        <v>805</v>
      </c>
      <c r="I428" s="89" t="s">
        <v>148</v>
      </c>
      <c r="J428" s="89" t="s">
        <v>262</v>
      </c>
      <c r="K428" s="90">
        <v>2.42</v>
      </c>
      <c r="L428" s="89" t="s">
        <v>100</v>
      </c>
      <c r="M428" s="91">
        <v>4.99E-2</v>
      </c>
      <c r="N428" s="91">
        <v>5.2600000000000001E-2</v>
      </c>
      <c r="O428" s="90">
        <v>2043497.27</v>
      </c>
      <c r="P428" s="90">
        <v>100.76</v>
      </c>
      <c r="Q428" s="90">
        <v>0</v>
      </c>
      <c r="R428" s="90">
        <v>2059.0278492520001</v>
      </c>
      <c r="S428" s="91">
        <v>8.8000000000000005E-3</v>
      </c>
      <c r="T428" s="91">
        <f t="shared" si="6"/>
        <v>7.2499370968093343E-4</v>
      </c>
      <c r="U428" s="91">
        <f>R428/'סכום נכסי הקרן'!$C$42</f>
        <v>9.9796668906957173E-5</v>
      </c>
    </row>
    <row r="429" spans="2:21" s="84" customFormat="1">
      <c r="B429" s="89" t="s">
        <v>1488</v>
      </c>
      <c r="C429" s="89" t="s">
        <v>1489</v>
      </c>
      <c r="D429" s="89" t="s">
        <v>98</v>
      </c>
      <c r="E429" s="89" t="s">
        <v>121</v>
      </c>
      <c r="F429" s="89" t="s">
        <v>1490</v>
      </c>
      <c r="G429" s="89" t="s">
        <v>523</v>
      </c>
      <c r="H429" s="89" t="s">
        <v>814</v>
      </c>
      <c r="I429" s="89" t="s">
        <v>209</v>
      </c>
      <c r="J429" s="89" t="s">
        <v>1491</v>
      </c>
      <c r="K429" s="90">
        <v>0.5</v>
      </c>
      <c r="L429" s="89" t="s">
        <v>100</v>
      </c>
      <c r="M429" s="91">
        <v>5.5E-2</v>
      </c>
      <c r="N429" s="91">
        <v>5.5300000000000002E-2</v>
      </c>
      <c r="O429" s="90">
        <v>2430000</v>
      </c>
      <c r="P429" s="90">
        <v>100.03</v>
      </c>
      <c r="Q429" s="90">
        <v>344.25</v>
      </c>
      <c r="R429" s="90">
        <v>2774.9789999999998</v>
      </c>
      <c r="S429" s="91">
        <v>2.81E-2</v>
      </c>
      <c r="T429" s="91">
        <f t="shared" si="6"/>
        <v>9.7708358836794997E-4</v>
      </c>
      <c r="U429" s="91">
        <f>R429/'סכום נכסי הקרן'!$C$42</f>
        <v>1.3449728743948898E-4</v>
      </c>
    </row>
    <row r="430" spans="2:21" s="84" customFormat="1">
      <c r="B430" s="89" t="s">
        <v>1492</v>
      </c>
      <c r="C430" s="89" t="s">
        <v>1493</v>
      </c>
      <c r="D430" s="89" t="s">
        <v>98</v>
      </c>
      <c r="E430" s="89" t="s">
        <v>121</v>
      </c>
      <c r="F430" s="89" t="s">
        <v>1494</v>
      </c>
      <c r="G430" s="89" t="s">
        <v>736</v>
      </c>
      <c r="H430" s="89" t="s">
        <v>814</v>
      </c>
      <c r="I430" s="89" t="s">
        <v>209</v>
      </c>
      <c r="J430" s="89" t="s">
        <v>262</v>
      </c>
      <c r="K430" s="90">
        <v>4.28</v>
      </c>
      <c r="L430" s="89" t="s">
        <v>100</v>
      </c>
      <c r="M430" s="91">
        <v>5.3400000000000003E-2</v>
      </c>
      <c r="N430" s="91">
        <v>5.9200000000000003E-2</v>
      </c>
      <c r="O430" s="90">
        <v>1832</v>
      </c>
      <c r="P430" s="90">
        <v>99.3</v>
      </c>
      <c r="Q430" s="90">
        <v>0</v>
      </c>
      <c r="R430" s="90">
        <v>1.8191759999999999</v>
      </c>
      <c r="S430" s="91">
        <v>0</v>
      </c>
      <c r="T430" s="91">
        <f t="shared" si="6"/>
        <v>6.4054070821900049E-7</v>
      </c>
      <c r="U430" s="91">
        <f>R430/'סכום נכסי הקרן'!$C$42</f>
        <v>8.8171563595623543E-8</v>
      </c>
    </row>
    <row r="431" spans="2:21" s="84" customFormat="1">
      <c r="B431" s="89" t="s">
        <v>1495</v>
      </c>
      <c r="C431" s="89" t="s">
        <v>1496</v>
      </c>
      <c r="D431" s="89" t="s">
        <v>98</v>
      </c>
      <c r="E431" s="89" t="s">
        <v>121</v>
      </c>
      <c r="F431" s="89" t="s">
        <v>856</v>
      </c>
      <c r="G431" s="89" t="s">
        <v>736</v>
      </c>
      <c r="H431" s="89" t="s">
        <v>814</v>
      </c>
      <c r="I431" s="89" t="s">
        <v>209</v>
      </c>
      <c r="J431" s="89" t="s">
        <v>505</v>
      </c>
      <c r="K431" s="90">
        <v>1.1599999999999999</v>
      </c>
      <c r="L431" s="89" t="s">
        <v>100</v>
      </c>
      <c r="M431" s="91">
        <v>6.2300000000000001E-2</v>
      </c>
      <c r="N431" s="91">
        <v>7.7100000000000002E-2</v>
      </c>
      <c r="O431" s="90">
        <v>7019.17</v>
      </c>
      <c r="P431" s="90">
        <v>100</v>
      </c>
      <c r="Q431" s="90">
        <v>0</v>
      </c>
      <c r="R431" s="90">
        <v>7.0191699999999999</v>
      </c>
      <c r="S431" s="91">
        <v>0</v>
      </c>
      <c r="T431" s="91">
        <f t="shared" si="6"/>
        <v>2.4714838602254877E-6</v>
      </c>
      <c r="U431" s="91">
        <f>R431/'סכום נכסי הקרן'!$C$42</f>
        <v>3.4020413310393989E-7</v>
      </c>
    </row>
    <row r="432" spans="2:21" s="84" customFormat="1">
      <c r="B432" s="89" t="s">
        <v>1497</v>
      </c>
      <c r="C432" s="89" t="s">
        <v>1498</v>
      </c>
      <c r="D432" s="89" t="s">
        <v>98</v>
      </c>
      <c r="E432" s="89" t="s">
        <v>121</v>
      </c>
      <c r="F432" s="89" t="s">
        <v>856</v>
      </c>
      <c r="G432" s="89" t="s">
        <v>736</v>
      </c>
      <c r="H432" s="89" t="s">
        <v>814</v>
      </c>
      <c r="I432" s="89" t="s">
        <v>209</v>
      </c>
      <c r="J432" s="89" t="s">
        <v>262</v>
      </c>
      <c r="K432" s="90">
        <v>4.82</v>
      </c>
      <c r="L432" s="89" t="s">
        <v>100</v>
      </c>
      <c r="M432" s="91">
        <v>2.8000000000000001E-2</v>
      </c>
      <c r="N432" s="91">
        <v>7.4200000000000002E-2</v>
      </c>
      <c r="O432" s="90">
        <v>11419</v>
      </c>
      <c r="P432" s="90">
        <v>81.12</v>
      </c>
      <c r="Q432" s="90">
        <v>0</v>
      </c>
      <c r="R432" s="90">
        <v>9.2630928000000008</v>
      </c>
      <c r="S432" s="91">
        <v>0</v>
      </c>
      <c r="T432" s="91">
        <f t="shared" si="6"/>
        <v>3.2615799803924003E-6</v>
      </c>
      <c r="U432" s="91">
        <f>R432/'סכום נכסי הקרן'!$C$42</f>
        <v>4.4896226418299424E-7</v>
      </c>
    </row>
    <row r="433" spans="2:22" s="84" customFormat="1">
      <c r="B433" s="89" t="s">
        <v>1499</v>
      </c>
      <c r="C433" s="89" t="s">
        <v>1500</v>
      </c>
      <c r="D433" s="89" t="s">
        <v>98</v>
      </c>
      <c r="E433" s="89" t="s">
        <v>121</v>
      </c>
      <c r="F433" s="89" t="s">
        <v>1501</v>
      </c>
      <c r="G433" s="89" t="s">
        <v>736</v>
      </c>
      <c r="H433" s="89" t="s">
        <v>881</v>
      </c>
      <c r="I433" s="89" t="s">
        <v>148</v>
      </c>
      <c r="J433" s="89" t="s">
        <v>809</v>
      </c>
      <c r="K433" s="90">
        <v>0.56999999999999995</v>
      </c>
      <c r="L433" s="89" t="s">
        <v>100</v>
      </c>
      <c r="M433" s="91">
        <v>5.6500000000000002E-2</v>
      </c>
      <c r="N433" s="91">
        <v>6.3899999999999998E-2</v>
      </c>
      <c r="O433" s="90">
        <v>1746307.81</v>
      </c>
      <c r="P433" s="90">
        <v>102</v>
      </c>
      <c r="Q433" s="90">
        <v>0</v>
      </c>
      <c r="R433" s="90">
        <v>1781.2339661999999</v>
      </c>
      <c r="S433" s="91">
        <v>5.5399999999999998E-2</v>
      </c>
      <c r="T433" s="91">
        <f t="shared" si="6"/>
        <v>6.2718113377347069E-4</v>
      </c>
      <c r="U433" s="91">
        <f>R433/'סכום נכסי הקרן'!$C$42</f>
        <v>8.6332594498546636E-5</v>
      </c>
    </row>
    <row r="434" spans="2:22" s="84" customFormat="1">
      <c r="B434" s="89" t="s">
        <v>1502</v>
      </c>
      <c r="C434" s="89" t="s">
        <v>1503</v>
      </c>
      <c r="D434" s="89" t="s">
        <v>98</v>
      </c>
      <c r="E434" s="89" t="s">
        <v>121</v>
      </c>
      <c r="F434" s="89" t="s">
        <v>1501</v>
      </c>
      <c r="G434" s="89" t="s">
        <v>736</v>
      </c>
      <c r="H434" s="89" t="s">
        <v>881</v>
      </c>
      <c r="I434" s="89" t="s">
        <v>148</v>
      </c>
      <c r="J434" s="89" t="s">
        <v>262</v>
      </c>
      <c r="K434" s="90">
        <v>1.46</v>
      </c>
      <c r="L434" s="89" t="s">
        <v>100</v>
      </c>
      <c r="M434" s="91">
        <v>4.7500000000000001E-2</v>
      </c>
      <c r="N434" s="91">
        <v>4.8099999999999997E-2</v>
      </c>
      <c r="O434" s="90">
        <v>1732544.4</v>
      </c>
      <c r="P434" s="90">
        <v>99.98</v>
      </c>
      <c r="Q434" s="90">
        <v>484.73827</v>
      </c>
      <c r="R434" s="90">
        <v>2216.9361611200002</v>
      </c>
      <c r="S434" s="91">
        <v>9.7999999999999997E-3</v>
      </c>
      <c r="T434" s="91">
        <f t="shared" si="6"/>
        <v>7.8059399350041843E-4</v>
      </c>
      <c r="U434" s="91">
        <f>R434/'סכום נכסי הקרן'!$C$42</f>
        <v>1.0745014650458759E-4</v>
      </c>
    </row>
    <row r="435" spans="2:22" s="84" customFormat="1">
      <c r="B435" s="89" t="s">
        <v>1504</v>
      </c>
      <c r="C435" s="89">
        <v>37305790</v>
      </c>
      <c r="D435" s="89" t="s">
        <v>98</v>
      </c>
      <c r="E435" s="89" t="s">
        <v>121</v>
      </c>
      <c r="F435" s="89" t="s">
        <v>1501</v>
      </c>
      <c r="G435" s="89" t="s">
        <v>736</v>
      </c>
      <c r="H435" s="89" t="s">
        <v>881</v>
      </c>
      <c r="I435" s="89" t="s">
        <v>148</v>
      </c>
      <c r="J435" s="89" t="s">
        <v>262</v>
      </c>
      <c r="K435" s="90">
        <v>2.56</v>
      </c>
      <c r="L435" s="89" t="s">
        <v>100</v>
      </c>
      <c r="M435" s="91">
        <v>3.5000000000000003E-2</v>
      </c>
      <c r="N435" s="91">
        <v>5.6800000000000003E-2</v>
      </c>
      <c r="O435" s="90">
        <v>2000000</v>
      </c>
      <c r="P435" s="90">
        <f>R435*1000/O435*100</f>
        <v>94.37256830601099</v>
      </c>
      <c r="Q435" s="90">
        <v>0</v>
      </c>
      <c r="R435" s="90">
        <f>1887451.36612022/1000</f>
        <v>1887.45136612022</v>
      </c>
      <c r="S435" s="91">
        <v>8.0000000000000002E-3</v>
      </c>
      <c r="T435" s="91">
        <f t="shared" si="6"/>
        <v>6.6458079635151621E-4</v>
      </c>
      <c r="U435" s="91">
        <f>R435/'סכום נכסי הקרן'!$C$42</f>
        <v>9.1480724328770572E-5</v>
      </c>
    </row>
    <row r="436" spans="2:22" s="84" customFormat="1">
      <c r="B436" s="89" t="s">
        <v>1504</v>
      </c>
      <c r="C436" s="89">
        <v>3730579</v>
      </c>
      <c r="D436" s="89" t="s">
        <v>98</v>
      </c>
      <c r="E436" s="89" t="s">
        <v>121</v>
      </c>
      <c r="F436" s="89" t="s">
        <v>1501</v>
      </c>
      <c r="G436" s="89" t="s">
        <v>736</v>
      </c>
      <c r="H436" s="89" t="s">
        <v>881</v>
      </c>
      <c r="I436" s="89" t="s">
        <v>148</v>
      </c>
      <c r="J436" s="89" t="s">
        <v>519</v>
      </c>
      <c r="K436" s="90">
        <v>0</v>
      </c>
      <c r="L436" s="89" t="s">
        <v>100</v>
      </c>
      <c r="M436" s="91">
        <v>0</v>
      </c>
      <c r="N436" s="91">
        <v>0</v>
      </c>
      <c r="O436" s="90">
        <v>3665</v>
      </c>
      <c r="P436" s="90">
        <f>R436*1000/O436*100</f>
        <v>95.66</v>
      </c>
      <c r="Q436" s="90">
        <v>0</v>
      </c>
      <c r="R436" s="90">
        <f>3505.939/1000</f>
        <v>3.5059389999999997</v>
      </c>
      <c r="S436" s="91">
        <v>0</v>
      </c>
      <c r="T436" s="91">
        <f t="shared" si="6"/>
        <v>1.2344581557983473E-6</v>
      </c>
      <c r="U436" s="91">
        <f>R436/'סכום נכסי הקרן'!$C$42</f>
        <v>1.6992535274260259E-7</v>
      </c>
    </row>
    <row r="437" spans="2:22" s="84" customFormat="1">
      <c r="B437" s="89" t="s">
        <v>1505</v>
      </c>
      <c r="C437" s="89" t="s">
        <v>1506</v>
      </c>
      <c r="D437" s="89" t="s">
        <v>98</v>
      </c>
      <c r="E437" s="89" t="s">
        <v>121</v>
      </c>
      <c r="F437" s="89" t="s">
        <v>1501</v>
      </c>
      <c r="G437" s="89" t="s">
        <v>736</v>
      </c>
      <c r="H437" s="89" t="s">
        <v>881</v>
      </c>
      <c r="I437" s="89" t="s">
        <v>148</v>
      </c>
      <c r="J437" s="89" t="s">
        <v>935</v>
      </c>
      <c r="K437" s="90">
        <v>0</v>
      </c>
      <c r="L437" s="89" t="s">
        <v>100</v>
      </c>
      <c r="M437" s="91">
        <v>6.3E-2</v>
      </c>
      <c r="N437" s="91">
        <v>0.44350000000000001</v>
      </c>
      <c r="O437" s="90">
        <v>575733.5</v>
      </c>
      <c r="P437" s="90">
        <v>103.09</v>
      </c>
      <c r="Q437" s="90">
        <v>0</v>
      </c>
      <c r="R437" s="90">
        <v>593.52366515000006</v>
      </c>
      <c r="S437" s="91">
        <v>2.0899999999999998E-2</v>
      </c>
      <c r="T437" s="91">
        <f t="shared" si="6"/>
        <v>2.0898256618376561E-4</v>
      </c>
      <c r="U437" s="91">
        <f>R437/'סכום נכסי הקרן'!$C$42</f>
        <v>2.8766820575513753E-5</v>
      </c>
    </row>
    <row r="438" spans="2:22" s="84" customFormat="1">
      <c r="B438" s="89" t="s">
        <v>1507</v>
      </c>
      <c r="C438" s="89" t="s">
        <v>1508</v>
      </c>
      <c r="D438" s="89" t="s">
        <v>98</v>
      </c>
      <c r="E438" s="89" t="s">
        <v>121</v>
      </c>
      <c r="F438" s="89" t="s">
        <v>863</v>
      </c>
      <c r="G438" s="89" t="s">
        <v>486</v>
      </c>
      <c r="H438" s="89" t="s">
        <v>864</v>
      </c>
      <c r="I438" s="89" t="s">
        <v>209</v>
      </c>
      <c r="J438" s="89" t="s">
        <v>262</v>
      </c>
      <c r="K438" s="90">
        <v>4.42</v>
      </c>
      <c r="L438" s="89" t="s">
        <v>100</v>
      </c>
      <c r="M438" s="91">
        <v>2.5000000000000001E-2</v>
      </c>
      <c r="N438" s="91">
        <v>5.5800000000000002E-2</v>
      </c>
      <c r="O438" s="90">
        <v>9828934</v>
      </c>
      <c r="P438" s="90">
        <v>88.32</v>
      </c>
      <c r="Q438" s="90">
        <v>0</v>
      </c>
      <c r="R438" s="90">
        <v>8680.9145088000005</v>
      </c>
      <c r="S438" s="91">
        <v>1.1599999999999999E-2</v>
      </c>
      <c r="T438" s="91">
        <f t="shared" si="6"/>
        <v>3.0565921754988797E-3</v>
      </c>
      <c r="U438" s="91">
        <f>R438/'סכום נכסי הקרן'!$C$42</f>
        <v>4.2074532957824337E-4</v>
      </c>
    </row>
    <row r="439" spans="2:22" s="84" customFormat="1">
      <c r="B439" s="89" t="s">
        <v>1509</v>
      </c>
      <c r="C439" s="89" t="s">
        <v>1510</v>
      </c>
      <c r="D439" s="89" t="s">
        <v>98</v>
      </c>
      <c r="E439" s="89" t="s">
        <v>121</v>
      </c>
      <c r="F439" s="89" t="s">
        <v>1511</v>
      </c>
      <c r="G439" s="89" t="s">
        <v>451</v>
      </c>
      <c r="H439" s="89" t="s">
        <v>864</v>
      </c>
      <c r="I439" s="89" t="s">
        <v>209</v>
      </c>
      <c r="J439" s="89" t="s">
        <v>1512</v>
      </c>
      <c r="K439" s="90">
        <v>2.46</v>
      </c>
      <c r="L439" s="89" t="s">
        <v>100</v>
      </c>
      <c r="M439" s="91">
        <v>3.2500000000000001E-2</v>
      </c>
      <c r="N439" s="91">
        <v>4.9700000000000001E-2</v>
      </c>
      <c r="O439" s="90">
        <v>3173104.01</v>
      </c>
      <c r="P439" s="90">
        <v>96.05</v>
      </c>
      <c r="Q439" s="90">
        <v>838.07127000000003</v>
      </c>
      <c r="R439" s="90">
        <v>3885.8376716050002</v>
      </c>
      <c r="S439" s="91">
        <v>3.9199999999999999E-2</v>
      </c>
      <c r="T439" s="91">
        <f t="shared" si="6"/>
        <v>1.3682223238399907E-3</v>
      </c>
      <c r="U439" s="91">
        <f>R439/'סכום נכסי הקרן'!$C$42</f>
        <v>1.8833822751849739E-4</v>
      </c>
    </row>
    <row r="440" spans="2:22" s="84" customFormat="1">
      <c r="B440" s="89" t="s">
        <v>1513</v>
      </c>
      <c r="C440" s="89" t="s">
        <v>1514</v>
      </c>
      <c r="D440" s="89" t="s">
        <v>98</v>
      </c>
      <c r="E440" s="89" t="s">
        <v>121</v>
      </c>
      <c r="F440" s="89" t="s">
        <v>1515</v>
      </c>
      <c r="G440" s="89" t="s">
        <v>782</v>
      </c>
      <c r="H440" s="89" t="s">
        <v>881</v>
      </c>
      <c r="I440" s="89" t="s">
        <v>148</v>
      </c>
      <c r="J440" s="89" t="s">
        <v>505</v>
      </c>
      <c r="K440" s="90">
        <v>0.49</v>
      </c>
      <c r="L440" s="89" t="s">
        <v>100</v>
      </c>
      <c r="M440" s="91">
        <v>3.61E-2</v>
      </c>
      <c r="N440" s="91">
        <v>9.7100000000000006E-2</v>
      </c>
      <c r="O440" s="90">
        <v>1513261.5</v>
      </c>
      <c r="P440" s="90">
        <v>98.94</v>
      </c>
      <c r="Q440" s="90">
        <v>756.63075000000003</v>
      </c>
      <c r="R440" s="90">
        <v>2253.8516780999998</v>
      </c>
      <c r="S440" s="91">
        <v>1.26E-2</v>
      </c>
      <c r="T440" s="91">
        <f t="shared" si="6"/>
        <v>7.9359212638620822E-4</v>
      </c>
      <c r="U440" s="91">
        <f>R440/'סכום נכסי הקרן'!$C$42</f>
        <v>1.0923936253045169E-4</v>
      </c>
    </row>
    <row r="441" spans="2:22" s="84" customFormat="1">
      <c r="B441" s="89" t="s">
        <v>1516</v>
      </c>
      <c r="C441" s="89" t="s">
        <v>1517</v>
      </c>
      <c r="D441" s="89" t="s">
        <v>98</v>
      </c>
      <c r="E441" s="89" t="s">
        <v>121</v>
      </c>
      <c r="F441" s="89" t="s">
        <v>1518</v>
      </c>
      <c r="G441" s="89" t="s">
        <v>523</v>
      </c>
      <c r="H441" s="89" t="s">
        <v>881</v>
      </c>
      <c r="I441" s="89" t="s">
        <v>148</v>
      </c>
      <c r="J441" s="89" t="s">
        <v>717</v>
      </c>
      <c r="K441" s="90">
        <v>0.97</v>
      </c>
      <c r="L441" s="89" t="s">
        <v>100</v>
      </c>
      <c r="M441" s="91">
        <v>4.8000000000000001E-2</v>
      </c>
      <c r="N441" s="91">
        <v>4.19E-2</v>
      </c>
      <c r="O441" s="90">
        <v>235299.88</v>
      </c>
      <c r="P441" s="90">
        <v>102.99</v>
      </c>
      <c r="Q441" s="90">
        <v>0</v>
      </c>
      <c r="R441" s="90">
        <v>242.33534641200001</v>
      </c>
      <c r="S441" s="91">
        <v>3.5000000000000001E-3</v>
      </c>
      <c r="T441" s="91">
        <f t="shared" si="6"/>
        <v>8.5327452878247793E-5</v>
      </c>
      <c r="U441" s="91">
        <f>R441/'סכום נכסי הקרן'!$C$42</f>
        <v>1.1745475098414405E-5</v>
      </c>
    </row>
    <row r="442" spans="2:22" s="84" customFormat="1">
      <c r="B442" s="89" t="s">
        <v>1519</v>
      </c>
      <c r="C442" s="89" t="s">
        <v>1520</v>
      </c>
      <c r="D442" s="89" t="s">
        <v>98</v>
      </c>
      <c r="E442" s="89" t="s">
        <v>121</v>
      </c>
      <c r="F442" s="89" t="s">
        <v>1518</v>
      </c>
      <c r="G442" s="89" t="s">
        <v>523</v>
      </c>
      <c r="H442" s="89" t="s">
        <v>881</v>
      </c>
      <c r="I442" s="89" t="s">
        <v>148</v>
      </c>
      <c r="J442" s="89" t="s">
        <v>262</v>
      </c>
      <c r="K442" s="90">
        <v>3.6</v>
      </c>
      <c r="L442" s="89" t="s">
        <v>100</v>
      </c>
      <c r="M442" s="91">
        <v>2.35E-2</v>
      </c>
      <c r="N442" s="91">
        <v>4.7899999999999998E-2</v>
      </c>
      <c r="O442" s="90">
        <v>3520</v>
      </c>
      <c r="P442" s="90">
        <v>91.96</v>
      </c>
      <c r="Q442" s="90">
        <v>0</v>
      </c>
      <c r="R442" s="90">
        <v>3.2369919999999999</v>
      </c>
      <c r="S442" s="91">
        <v>0</v>
      </c>
      <c r="T442" s="91">
        <f t="shared" si="6"/>
        <v>1.1397606103968164E-6</v>
      </c>
      <c r="U442" s="91">
        <f>R442/'סכום נכסי הקרן'!$C$42</f>
        <v>1.5689006780351359E-7</v>
      </c>
    </row>
    <row r="443" spans="2:22" s="84" customFormat="1">
      <c r="B443" s="89" t="s">
        <v>1521</v>
      </c>
      <c r="C443" s="89" t="s">
        <v>1522</v>
      </c>
      <c r="D443" s="89" t="s">
        <v>98</v>
      </c>
      <c r="E443" s="89" t="s">
        <v>121</v>
      </c>
      <c r="F443" s="89" t="s">
        <v>1523</v>
      </c>
      <c r="G443" s="89" t="s">
        <v>523</v>
      </c>
      <c r="H443" s="89" t="s">
        <v>864</v>
      </c>
      <c r="I443" s="89" t="s">
        <v>209</v>
      </c>
      <c r="J443" s="89" t="s">
        <v>262</v>
      </c>
      <c r="K443" s="90">
        <v>1.41</v>
      </c>
      <c r="L443" s="89" t="s">
        <v>100</v>
      </c>
      <c r="M443" s="91">
        <v>5.3999999999999999E-2</v>
      </c>
      <c r="N443" s="91">
        <v>5.57E-2</v>
      </c>
      <c r="O443" s="90">
        <v>2181.1</v>
      </c>
      <c r="P443" s="90">
        <v>99.85</v>
      </c>
      <c r="Q443" s="90">
        <v>5.7110000000000001E-2</v>
      </c>
      <c r="R443" s="90">
        <v>2.2349383500000002</v>
      </c>
      <c r="S443" s="91">
        <v>0</v>
      </c>
      <c r="T443" s="91">
        <f t="shared" si="6"/>
        <v>7.8693265167020931E-7</v>
      </c>
      <c r="U443" s="91">
        <f>R443/'סכום נכסי הקרן'!$C$42</f>
        <v>1.0832267403446559E-7</v>
      </c>
    </row>
    <row r="444" spans="2:22" s="84" customFormat="1">
      <c r="B444" s="89" t="s">
        <v>1524</v>
      </c>
      <c r="C444" s="89">
        <v>42203490</v>
      </c>
      <c r="D444" s="89" t="s">
        <v>98</v>
      </c>
      <c r="E444" s="89" t="s">
        <v>121</v>
      </c>
      <c r="F444" s="89" t="s">
        <v>1525</v>
      </c>
      <c r="G444" s="89" t="s">
        <v>782</v>
      </c>
      <c r="H444" s="89" t="s">
        <v>881</v>
      </c>
      <c r="I444" s="89" t="s">
        <v>148</v>
      </c>
      <c r="J444" s="89" t="s">
        <v>262</v>
      </c>
      <c r="K444" s="90">
        <v>0.97</v>
      </c>
      <c r="L444" s="89" t="s">
        <v>100</v>
      </c>
      <c r="M444" s="91">
        <v>3.2399999999999998E-2</v>
      </c>
      <c r="N444" s="91">
        <v>6.8500000000000005E-2</v>
      </c>
      <c r="O444" s="90">
        <v>1070588</v>
      </c>
      <c r="P444" s="90">
        <f>R444*1000/O444*100</f>
        <v>111.61200756273936</v>
      </c>
      <c r="Q444" s="90">
        <v>753.83831999999995</v>
      </c>
      <c r="R444" s="90">
        <f>1194904.75952578/1000</f>
        <v>1194.90475952578</v>
      </c>
      <c r="S444" s="91">
        <v>1.5900000000000001E-2</v>
      </c>
      <c r="T444" s="91">
        <f t="shared" si="6"/>
        <v>4.2073177137390646E-4</v>
      </c>
      <c r="U444" s="91">
        <f>R444/'סכום נכסי הקרן'!$C$42</f>
        <v>5.7914473913046665E-5</v>
      </c>
      <c r="V444" s="96"/>
    </row>
    <row r="445" spans="2:22" s="84" customFormat="1">
      <c r="B445" s="89" t="s">
        <v>1524</v>
      </c>
      <c r="C445" s="89">
        <v>42203491</v>
      </c>
      <c r="D445" s="89" t="s">
        <v>98</v>
      </c>
      <c r="E445" s="89" t="s">
        <v>121</v>
      </c>
      <c r="F445" s="89" t="s">
        <v>1525</v>
      </c>
      <c r="G445" s="89" t="s">
        <v>782</v>
      </c>
      <c r="H445" s="89" t="s">
        <v>881</v>
      </c>
      <c r="I445" s="89" t="s">
        <v>148</v>
      </c>
      <c r="J445" s="89" t="s">
        <v>1526</v>
      </c>
      <c r="K445" s="90">
        <v>0</v>
      </c>
      <c r="L445" s="89" t="s">
        <v>100</v>
      </c>
      <c r="M445" s="91">
        <v>0</v>
      </c>
      <c r="N445" s="91">
        <v>0</v>
      </c>
      <c r="O445" s="90">
        <v>3879547.9000000004</v>
      </c>
      <c r="P445" s="90">
        <f>R445*1000/O445*100</f>
        <v>111.94863887433868</v>
      </c>
      <c r="Q445" s="90">
        <v>0</v>
      </c>
      <c r="R445" s="90">
        <f>4343101.06852799/1000</f>
        <v>4343.1010685279898</v>
      </c>
      <c r="S445" s="91">
        <v>0</v>
      </c>
      <c r="T445" s="91">
        <f t="shared" si="6"/>
        <v>1.5292269875490973E-3</v>
      </c>
      <c r="U445" s="91">
        <f>R445/'סכום נכסי הקרן'!$C$42</f>
        <v>2.1050080479620238E-4</v>
      </c>
      <c r="V445" s="95"/>
    </row>
    <row r="446" spans="2:22" s="84" customFormat="1">
      <c r="B446" s="89" t="s">
        <v>1527</v>
      </c>
      <c r="C446" s="89" t="s">
        <v>1528</v>
      </c>
      <c r="D446" s="89" t="s">
        <v>98</v>
      </c>
      <c r="E446" s="89" t="s">
        <v>121</v>
      </c>
      <c r="F446" s="89" t="s">
        <v>1529</v>
      </c>
      <c r="G446" s="89" t="s">
        <v>746</v>
      </c>
      <c r="H446" s="89" t="s">
        <v>881</v>
      </c>
      <c r="I446" s="89" t="s">
        <v>148</v>
      </c>
      <c r="J446" s="89" t="s">
        <v>1530</v>
      </c>
      <c r="K446" s="90">
        <v>0.99</v>
      </c>
      <c r="L446" s="89" t="s">
        <v>100</v>
      </c>
      <c r="M446" s="91">
        <v>2.4500000000000001E-2</v>
      </c>
      <c r="N446" s="91">
        <v>3.1300000000000001E-2</v>
      </c>
      <c r="O446" s="90">
        <v>1088227.5</v>
      </c>
      <c r="P446" s="90">
        <v>99.3</v>
      </c>
      <c r="Q446" s="90">
        <v>13.3308</v>
      </c>
      <c r="R446" s="90">
        <v>1093.9407074999999</v>
      </c>
      <c r="S446" s="91">
        <v>1.8200000000000001E-2</v>
      </c>
      <c r="T446" s="91">
        <f t="shared" si="6"/>
        <v>3.8518183811332409E-4</v>
      </c>
      <c r="U446" s="91">
        <f>R446/'סכום נכסי הקרן'!$C$42</f>
        <v>5.3020962601297328E-5</v>
      </c>
    </row>
    <row r="447" spans="2:22" s="84" customFormat="1">
      <c r="B447" s="89" t="s">
        <v>1531</v>
      </c>
      <c r="C447" s="89" t="s">
        <v>1532</v>
      </c>
      <c r="D447" s="89" t="s">
        <v>98</v>
      </c>
      <c r="E447" s="89" t="s">
        <v>121</v>
      </c>
      <c r="F447" s="89" t="s">
        <v>1533</v>
      </c>
      <c r="G447" s="89" t="s">
        <v>736</v>
      </c>
      <c r="H447" s="89" t="s">
        <v>881</v>
      </c>
      <c r="I447" s="89" t="s">
        <v>148</v>
      </c>
      <c r="J447" s="89" t="s">
        <v>505</v>
      </c>
      <c r="K447" s="90">
        <v>2.0299999999999998</v>
      </c>
      <c r="L447" s="89" t="s">
        <v>100</v>
      </c>
      <c r="M447" s="91">
        <v>7.0000000000000007E-2</v>
      </c>
      <c r="N447" s="91">
        <v>0.12429999999999999</v>
      </c>
      <c r="O447" s="90">
        <v>2623659</v>
      </c>
      <c r="P447" s="90">
        <v>92.14</v>
      </c>
      <c r="Q447" s="90">
        <v>0</v>
      </c>
      <c r="R447" s="90">
        <v>2417.4394026</v>
      </c>
      <c r="S447" s="91">
        <v>4.4000000000000003E-3</v>
      </c>
      <c r="T447" s="91">
        <f t="shared" si="6"/>
        <v>8.5119215898732262E-4</v>
      </c>
      <c r="U447" s="91">
        <f>R447/'סכום נכסי הקרן'!$C$42</f>
        <v>1.1716810909165035E-4</v>
      </c>
    </row>
    <row r="448" spans="2:22" s="84" customFormat="1">
      <c r="B448" s="89" t="s">
        <v>1534</v>
      </c>
      <c r="C448" s="89" t="s">
        <v>1535</v>
      </c>
      <c r="D448" s="89" t="s">
        <v>98</v>
      </c>
      <c r="E448" s="89" t="s">
        <v>121</v>
      </c>
      <c r="F448" s="89" t="s">
        <v>1536</v>
      </c>
      <c r="G448" s="89" t="s">
        <v>736</v>
      </c>
      <c r="H448" s="89" t="s">
        <v>881</v>
      </c>
      <c r="I448" s="89" t="s">
        <v>148</v>
      </c>
      <c r="J448" s="89" t="s">
        <v>262</v>
      </c>
      <c r="K448" s="90">
        <v>3.79</v>
      </c>
      <c r="L448" s="89" t="s">
        <v>100</v>
      </c>
      <c r="M448" s="91">
        <v>4.53E-2</v>
      </c>
      <c r="N448" s="91">
        <v>6.0199999999999997E-2</v>
      </c>
      <c r="O448" s="90">
        <v>10806993</v>
      </c>
      <c r="P448" s="90">
        <v>94.9</v>
      </c>
      <c r="Q448" s="90">
        <v>186.3673</v>
      </c>
      <c r="R448" s="90">
        <v>10442.203657</v>
      </c>
      <c r="S448" s="91">
        <v>2.1600000000000001E-2</v>
      </c>
      <c r="T448" s="91">
        <f t="shared" si="6"/>
        <v>3.676750641950981E-3</v>
      </c>
      <c r="U448" s="91">
        <f>R448/'סכום נכסי הקרן'!$C$42</f>
        <v>5.0611124147505702E-4</v>
      </c>
    </row>
    <row r="449" spans="2:21" s="84" customFormat="1">
      <c r="B449" s="89" t="s">
        <v>1537</v>
      </c>
      <c r="C449" s="89" t="s">
        <v>1538</v>
      </c>
      <c r="D449" s="89" t="s">
        <v>98</v>
      </c>
      <c r="E449" s="89" t="s">
        <v>121</v>
      </c>
      <c r="F449" s="89" t="s">
        <v>1417</v>
      </c>
      <c r="G449" s="89" t="s">
        <v>523</v>
      </c>
      <c r="H449" s="89" t="s">
        <v>864</v>
      </c>
      <c r="I449" s="89" t="s">
        <v>209</v>
      </c>
      <c r="J449" s="89" t="s">
        <v>262</v>
      </c>
      <c r="K449" s="90">
        <v>1.72</v>
      </c>
      <c r="L449" s="89" t="s">
        <v>100</v>
      </c>
      <c r="M449" s="91">
        <v>6.9000000000000006E-2</v>
      </c>
      <c r="N449" s="91">
        <v>8.4099999999999994E-2</v>
      </c>
      <c r="O449" s="90">
        <v>6207.04</v>
      </c>
      <c r="P449" s="90">
        <v>98.65</v>
      </c>
      <c r="Q449" s="90">
        <v>0</v>
      </c>
      <c r="R449" s="90">
        <v>6.1232449600000001</v>
      </c>
      <c r="S449" s="91">
        <v>0</v>
      </c>
      <c r="T449" s="91">
        <f t="shared" si="6"/>
        <v>2.1560243007146233E-6</v>
      </c>
      <c r="U449" s="91">
        <f>R449/'סכום נכסי הקרן'!$C$42</f>
        <v>2.9678056570789267E-7</v>
      </c>
    </row>
    <row r="450" spans="2:21" s="84" customFormat="1">
      <c r="B450" s="89" t="s">
        <v>1539</v>
      </c>
      <c r="C450" s="89" t="s">
        <v>1540</v>
      </c>
      <c r="D450" s="89" t="s">
        <v>98</v>
      </c>
      <c r="E450" s="89" t="s">
        <v>121</v>
      </c>
      <c r="F450" s="89" t="s">
        <v>1417</v>
      </c>
      <c r="G450" s="89" t="s">
        <v>523</v>
      </c>
      <c r="H450" s="89" t="s">
        <v>864</v>
      </c>
      <c r="I450" s="89" t="s">
        <v>209</v>
      </c>
      <c r="J450" s="89" t="s">
        <v>262</v>
      </c>
      <c r="K450" s="90">
        <v>3.04</v>
      </c>
      <c r="L450" s="89" t="s">
        <v>100</v>
      </c>
      <c r="M450" s="91">
        <v>7.7499999999999999E-2</v>
      </c>
      <c r="N450" s="91">
        <v>9.4299999999999995E-2</v>
      </c>
      <c r="O450" s="90">
        <v>5723</v>
      </c>
      <c r="P450" s="90">
        <v>95.75</v>
      </c>
      <c r="Q450" s="90">
        <v>0.21506</v>
      </c>
      <c r="R450" s="90">
        <v>5.6948325000000004</v>
      </c>
      <c r="S450" s="91">
        <v>0</v>
      </c>
      <c r="T450" s="91">
        <f t="shared" si="6"/>
        <v>2.0051781920707958E-6</v>
      </c>
      <c r="U450" s="91">
        <f>R450/'סכום נכסי הקרן'!$C$42</f>
        <v>2.760163315370112E-7</v>
      </c>
    </row>
    <row r="451" spans="2:21" s="84" customFormat="1">
      <c r="B451" s="89" t="s">
        <v>1541</v>
      </c>
      <c r="C451" s="89" t="s">
        <v>1542</v>
      </c>
      <c r="D451" s="89" t="s">
        <v>98</v>
      </c>
      <c r="E451" s="89" t="s">
        <v>121</v>
      </c>
      <c r="F451" s="89" t="s">
        <v>1543</v>
      </c>
      <c r="G451" s="89" t="s">
        <v>464</v>
      </c>
      <c r="H451" s="89" t="s">
        <v>864</v>
      </c>
      <c r="I451" s="89" t="s">
        <v>209</v>
      </c>
      <c r="J451" s="89" t="s">
        <v>262</v>
      </c>
      <c r="K451" s="90">
        <v>3.78</v>
      </c>
      <c r="L451" s="89" t="s">
        <v>100</v>
      </c>
      <c r="M451" s="91">
        <v>2.41E-2</v>
      </c>
      <c r="N451" s="91">
        <v>6.0100000000000001E-2</v>
      </c>
      <c r="O451" s="90">
        <v>1980.65</v>
      </c>
      <c r="P451" s="90">
        <v>87.66</v>
      </c>
      <c r="Q451" s="90">
        <v>0.13446</v>
      </c>
      <c r="R451" s="90">
        <v>1.8706977899999999</v>
      </c>
      <c r="S451" s="91">
        <v>0</v>
      </c>
      <c r="T451" s="91">
        <f t="shared" si="6"/>
        <v>6.5868178080093351E-7</v>
      </c>
      <c r="U451" s="91">
        <f>R451/'סכום נכסי הקרן'!$C$42</f>
        <v>9.0668714384522132E-8</v>
      </c>
    </row>
    <row r="452" spans="2:21" s="84" customFormat="1">
      <c r="B452" s="89" t="s">
        <v>1544</v>
      </c>
      <c r="C452" s="89" t="s">
        <v>1545</v>
      </c>
      <c r="D452" s="89" t="s">
        <v>98</v>
      </c>
      <c r="E452" s="89" t="s">
        <v>121</v>
      </c>
      <c r="F452" s="89" t="s">
        <v>1428</v>
      </c>
      <c r="G452" s="89" t="s">
        <v>523</v>
      </c>
      <c r="H452" s="89" t="s">
        <v>881</v>
      </c>
      <c r="I452" s="89" t="s">
        <v>148</v>
      </c>
      <c r="J452" s="89" t="s">
        <v>262</v>
      </c>
      <c r="K452" s="90">
        <v>1.33</v>
      </c>
      <c r="L452" s="89" t="s">
        <v>100</v>
      </c>
      <c r="M452" s="91">
        <v>5.5500000000000001E-2</v>
      </c>
      <c r="N452" s="91">
        <v>0.1525</v>
      </c>
      <c r="O452" s="90">
        <v>351419.75</v>
      </c>
      <c r="P452" s="90">
        <v>90.95</v>
      </c>
      <c r="Q452" s="90">
        <v>0</v>
      </c>
      <c r="R452" s="90">
        <v>319.61626262499999</v>
      </c>
      <c r="S452" s="91">
        <v>8.0000000000000004E-4</v>
      </c>
      <c r="T452" s="91">
        <f t="shared" si="6"/>
        <v>1.1253843895265085E-4</v>
      </c>
      <c r="U452" s="91">
        <f>R452/'סכום נכסי הקרן'!$C$42</f>
        <v>1.549111555244556E-5</v>
      </c>
    </row>
    <row r="453" spans="2:21" s="84" customFormat="1">
      <c r="B453" s="89" t="s">
        <v>1546</v>
      </c>
      <c r="C453" s="89" t="s">
        <v>1547</v>
      </c>
      <c r="D453" s="89" t="s">
        <v>98</v>
      </c>
      <c r="E453" s="89" t="s">
        <v>121</v>
      </c>
      <c r="F453" s="89" t="s">
        <v>1548</v>
      </c>
      <c r="G453" s="89" t="s">
        <v>782</v>
      </c>
      <c r="H453" s="89" t="s">
        <v>881</v>
      </c>
      <c r="I453" s="89" t="s">
        <v>148</v>
      </c>
      <c r="J453" s="89" t="s">
        <v>262</v>
      </c>
      <c r="K453" s="90">
        <v>1.92</v>
      </c>
      <c r="L453" s="89" t="s">
        <v>100</v>
      </c>
      <c r="M453" s="91">
        <v>7.9500000000000001E-2</v>
      </c>
      <c r="N453" s="91">
        <v>6.6900000000000001E-2</v>
      </c>
      <c r="O453" s="90">
        <v>4200136</v>
      </c>
      <c r="P453" s="90">
        <v>102.67</v>
      </c>
      <c r="Q453" s="90">
        <v>80.211579999999998</v>
      </c>
      <c r="R453" s="90">
        <v>4392.4912112000002</v>
      </c>
      <c r="S453" s="91">
        <v>2.7099999999999999E-2</v>
      </c>
      <c r="T453" s="91">
        <f t="shared" si="6"/>
        <v>1.5466174967500581E-3</v>
      </c>
      <c r="U453" s="91">
        <f>R453/'סכום נכסי הקרן'!$C$42</f>
        <v>2.1289463920562844E-4</v>
      </c>
    </row>
    <row r="454" spans="2:21" s="84" customFormat="1">
      <c r="B454" s="89" t="s">
        <v>1549</v>
      </c>
      <c r="C454" s="89" t="s">
        <v>1550</v>
      </c>
      <c r="D454" s="89" t="s">
        <v>98</v>
      </c>
      <c r="E454" s="89" t="s">
        <v>121</v>
      </c>
      <c r="F454" s="89" t="s">
        <v>1551</v>
      </c>
      <c r="G454" s="89" t="s">
        <v>782</v>
      </c>
      <c r="H454" s="89" t="s">
        <v>864</v>
      </c>
      <c r="I454" s="89" t="s">
        <v>209</v>
      </c>
      <c r="J454" s="89" t="s">
        <v>262</v>
      </c>
      <c r="K454" s="90">
        <v>2.97</v>
      </c>
      <c r="L454" s="89" t="s">
        <v>100</v>
      </c>
      <c r="M454" s="91">
        <v>7.1999999999999995E-2</v>
      </c>
      <c r="N454" s="91">
        <v>0.1142</v>
      </c>
      <c r="O454" s="90">
        <v>1436153</v>
      </c>
      <c r="P454" s="90">
        <v>89.35</v>
      </c>
      <c r="Q454" s="90">
        <v>48.415019999999998</v>
      </c>
      <c r="R454" s="90">
        <v>1331.6177255</v>
      </c>
      <c r="S454" s="91">
        <v>9.5999999999999992E-3</v>
      </c>
      <c r="T454" s="91">
        <f t="shared" si="6"/>
        <v>4.6886907092482787E-4</v>
      </c>
      <c r="U454" s="91">
        <f>R454/'סכום נכסי הקרן'!$C$42</f>
        <v>6.4540658500872281E-5</v>
      </c>
    </row>
    <row r="455" spans="2:21" s="84" customFormat="1">
      <c r="B455" s="89" t="s">
        <v>1552</v>
      </c>
      <c r="C455" s="89" t="s">
        <v>1553</v>
      </c>
      <c r="D455" s="89" t="s">
        <v>98</v>
      </c>
      <c r="E455" s="89" t="s">
        <v>121</v>
      </c>
      <c r="F455" s="89" t="s">
        <v>1551</v>
      </c>
      <c r="G455" s="89" t="s">
        <v>782</v>
      </c>
      <c r="H455" s="89" t="s">
        <v>864</v>
      </c>
      <c r="I455" s="89" t="s">
        <v>209</v>
      </c>
      <c r="J455" s="89" t="s">
        <v>262</v>
      </c>
      <c r="K455" s="90">
        <v>1.76</v>
      </c>
      <c r="L455" s="89" t="s">
        <v>100</v>
      </c>
      <c r="M455" s="91">
        <v>3.15E-2</v>
      </c>
      <c r="N455" s="91">
        <v>0.10879999999999999</v>
      </c>
      <c r="O455" s="90">
        <v>4653876.5</v>
      </c>
      <c r="P455" s="90">
        <v>88.58</v>
      </c>
      <c r="Q455" s="90">
        <v>0</v>
      </c>
      <c r="R455" s="90">
        <v>4122.4038037</v>
      </c>
      <c r="S455" s="91">
        <v>1.6E-2</v>
      </c>
      <c r="T455" s="91">
        <f t="shared" si="6"/>
        <v>1.4515184083270117E-3</v>
      </c>
      <c r="U455" s="91">
        <f>R455/'סכום נכסי הקרן'!$C$42</f>
        <v>1.9980408115804902E-4</v>
      </c>
    </row>
    <row r="456" spans="2:21" s="84" customFormat="1">
      <c r="B456" s="89" t="s">
        <v>1554</v>
      </c>
      <c r="C456" s="89" t="s">
        <v>1555</v>
      </c>
      <c r="D456" s="89" t="s">
        <v>98</v>
      </c>
      <c r="E456" s="89" t="s">
        <v>121</v>
      </c>
      <c r="F456" s="89" t="s">
        <v>1551</v>
      </c>
      <c r="G456" s="89" t="s">
        <v>782</v>
      </c>
      <c r="H456" s="89" t="s">
        <v>864</v>
      </c>
      <c r="I456" s="89" t="s">
        <v>209</v>
      </c>
      <c r="J456" s="89" t="s">
        <v>262</v>
      </c>
      <c r="K456" s="90">
        <v>1.25</v>
      </c>
      <c r="L456" s="89" t="s">
        <v>100</v>
      </c>
      <c r="M456" s="91">
        <v>4.9000000000000002E-2</v>
      </c>
      <c r="N456" s="91">
        <v>8.4099999999999994E-2</v>
      </c>
      <c r="O456" s="90">
        <v>4746197.24</v>
      </c>
      <c r="P456" s="90">
        <v>96</v>
      </c>
      <c r="Q456" s="90">
        <v>402.31925000000001</v>
      </c>
      <c r="R456" s="90">
        <v>4958.6686004000003</v>
      </c>
      <c r="S456" s="91">
        <v>2.7900000000000001E-2</v>
      </c>
      <c r="T456" s="91">
        <f t="shared" si="6"/>
        <v>1.7459713063076559E-3</v>
      </c>
      <c r="U456" s="91">
        <f>R456/'סכום נכסי הקרן'!$C$42</f>
        <v>2.4033604436832405E-4</v>
      </c>
    </row>
    <row r="457" spans="2:21" s="84" customFormat="1">
      <c r="B457" s="89" t="s">
        <v>1556</v>
      </c>
      <c r="C457" s="89" t="s">
        <v>1557</v>
      </c>
      <c r="D457" s="89" t="s">
        <v>98</v>
      </c>
      <c r="E457" s="89" t="s">
        <v>121</v>
      </c>
      <c r="F457" s="89" t="s">
        <v>1558</v>
      </c>
      <c r="G457" s="89" t="s">
        <v>782</v>
      </c>
      <c r="H457" s="89" t="s">
        <v>881</v>
      </c>
      <c r="I457" s="89" t="s">
        <v>148</v>
      </c>
      <c r="J457" s="89" t="s">
        <v>262</v>
      </c>
      <c r="K457" s="90">
        <v>2.5499999999999998</v>
      </c>
      <c r="L457" s="89" t="s">
        <v>100</v>
      </c>
      <c r="M457" s="91">
        <v>5.6500000000000002E-2</v>
      </c>
      <c r="N457" s="91">
        <v>5.4800000000000001E-2</v>
      </c>
      <c r="O457" s="90">
        <v>4358921</v>
      </c>
      <c r="P457" s="90">
        <v>101.92</v>
      </c>
      <c r="Q457" s="90">
        <v>0</v>
      </c>
      <c r="R457" s="90">
        <v>4442.6122832000001</v>
      </c>
      <c r="S457" s="91">
        <v>1.3599999999999999E-2</v>
      </c>
      <c r="T457" s="91">
        <f t="shared" si="6"/>
        <v>1.5642653697186854E-3</v>
      </c>
      <c r="U457" s="91">
        <f>R457/'סכום נכסי הקרן'!$C$42</f>
        <v>2.1532390019375099E-4</v>
      </c>
    </row>
    <row r="458" spans="2:21" s="84" customFormat="1">
      <c r="B458" s="89" t="s">
        <v>1559</v>
      </c>
      <c r="C458" s="89" t="s">
        <v>1560</v>
      </c>
      <c r="D458" s="89" t="s">
        <v>98</v>
      </c>
      <c r="E458" s="89" t="s">
        <v>121</v>
      </c>
      <c r="F458" s="89" t="s">
        <v>1561</v>
      </c>
      <c r="G458" s="89" t="s">
        <v>1078</v>
      </c>
      <c r="H458" s="89" t="s">
        <v>864</v>
      </c>
      <c r="I458" s="89" t="s">
        <v>209</v>
      </c>
      <c r="J458" s="89" t="s">
        <v>262</v>
      </c>
      <c r="K458" s="90">
        <v>3.79</v>
      </c>
      <c r="L458" s="89" t="s">
        <v>100</v>
      </c>
      <c r="M458" s="91">
        <v>5.2499999999999998E-2</v>
      </c>
      <c r="N458" s="91">
        <v>6.9199999999999998E-2</v>
      </c>
      <c r="O458" s="90">
        <v>725838</v>
      </c>
      <c r="P458" s="90">
        <v>96.68</v>
      </c>
      <c r="Q458" s="90">
        <v>0</v>
      </c>
      <c r="R458" s="90">
        <v>701.74017839999999</v>
      </c>
      <c r="S458" s="91">
        <v>2.2000000000000001E-3</v>
      </c>
      <c r="T458" s="91">
        <f t="shared" si="6"/>
        <v>2.4708612627808623E-4</v>
      </c>
      <c r="U458" s="91">
        <f>R458/'סכום נכסי הקרן'!$C$42</f>
        <v>3.4011843146237537E-5</v>
      </c>
    </row>
    <row r="459" spans="2:21" s="84" customFormat="1">
      <c r="B459" s="89" t="s">
        <v>1562</v>
      </c>
      <c r="C459" s="89" t="s">
        <v>1563</v>
      </c>
      <c r="D459" s="89" t="s">
        <v>98</v>
      </c>
      <c r="E459" s="89" t="s">
        <v>121</v>
      </c>
      <c r="F459" s="89" t="s">
        <v>1561</v>
      </c>
      <c r="G459" s="89" t="s">
        <v>1078</v>
      </c>
      <c r="H459" s="89" t="s">
        <v>864</v>
      </c>
      <c r="I459" s="89" t="s">
        <v>209</v>
      </c>
      <c r="J459" s="89" t="s">
        <v>262</v>
      </c>
      <c r="K459" s="90">
        <v>2.97</v>
      </c>
      <c r="L459" s="89" t="s">
        <v>100</v>
      </c>
      <c r="M459" s="91">
        <v>6.5000000000000002E-2</v>
      </c>
      <c r="N459" s="91">
        <v>6.08E-2</v>
      </c>
      <c r="O459" s="90">
        <v>1881348</v>
      </c>
      <c r="P459" s="90">
        <v>101.45</v>
      </c>
      <c r="Q459" s="90">
        <v>61.139189999999999</v>
      </c>
      <c r="R459" s="90">
        <v>1969.766736</v>
      </c>
      <c r="S459" s="91">
        <v>2.7000000000000001E-3</v>
      </c>
      <c r="T459" s="91">
        <f t="shared" si="6"/>
        <v>6.9356443802230737E-4</v>
      </c>
      <c r="U459" s="91">
        <f>R459/'סכום נכסי הקרן'!$C$42</f>
        <v>9.5470373966987157E-5</v>
      </c>
    </row>
    <row r="460" spans="2:21" s="84" customFormat="1">
      <c r="B460" s="89" t="s">
        <v>1564</v>
      </c>
      <c r="C460" s="89" t="s">
        <v>1565</v>
      </c>
      <c r="D460" s="89" t="s">
        <v>98</v>
      </c>
      <c r="E460" s="89" t="s">
        <v>121</v>
      </c>
      <c r="F460" s="89" t="s">
        <v>1463</v>
      </c>
      <c r="G460" s="89" t="s">
        <v>523</v>
      </c>
      <c r="H460" s="89" t="s">
        <v>864</v>
      </c>
      <c r="I460" s="89" t="s">
        <v>209</v>
      </c>
      <c r="J460" s="89" t="s">
        <v>1566</v>
      </c>
      <c r="K460" s="90">
        <v>0.33</v>
      </c>
      <c r="L460" s="89" t="s">
        <v>100</v>
      </c>
      <c r="M460" s="91">
        <v>7.2999999999999995E-2</v>
      </c>
      <c r="N460" s="91">
        <v>5.5599999999999997E-2</v>
      </c>
      <c r="O460" s="90">
        <v>2503000</v>
      </c>
      <c r="P460" s="90">
        <v>103.64</v>
      </c>
      <c r="Q460" s="90">
        <v>0</v>
      </c>
      <c r="R460" s="90">
        <v>2594.1091999999999</v>
      </c>
      <c r="S460" s="91">
        <v>2.46E-2</v>
      </c>
      <c r="T460" s="91">
        <f t="shared" ref="T460:T523" si="7">R460/$R$11</f>
        <v>9.1339845301687407E-4</v>
      </c>
      <c r="U460" s="91">
        <f>R460/'סכום נכסי הקרן'!$C$42</f>
        <v>1.2573091570128021E-4</v>
      </c>
    </row>
    <row r="461" spans="2:21" s="84" customFormat="1">
      <c r="B461" s="89" t="s">
        <v>1567</v>
      </c>
      <c r="C461" s="89" t="s">
        <v>1568</v>
      </c>
      <c r="D461" s="89" t="s">
        <v>98</v>
      </c>
      <c r="E461" s="89" t="s">
        <v>121</v>
      </c>
      <c r="F461" s="89" t="s">
        <v>1463</v>
      </c>
      <c r="G461" s="89" t="s">
        <v>523</v>
      </c>
      <c r="H461" s="89" t="s">
        <v>864</v>
      </c>
      <c r="I461" s="89" t="s">
        <v>209</v>
      </c>
      <c r="J461" s="89" t="s">
        <v>262</v>
      </c>
      <c r="K461" s="90">
        <v>1.25</v>
      </c>
      <c r="L461" s="89" t="s">
        <v>100</v>
      </c>
      <c r="M461" s="91">
        <v>6.8000000000000005E-2</v>
      </c>
      <c r="N461" s="91">
        <v>5.9799999999999999E-2</v>
      </c>
      <c r="O461" s="90">
        <v>138382.19</v>
      </c>
      <c r="P461" s="90">
        <v>103.96</v>
      </c>
      <c r="Q461" s="90">
        <v>0</v>
      </c>
      <c r="R461" s="90">
        <v>143.86212472400001</v>
      </c>
      <c r="S461" s="91">
        <v>1.1000000000000001E-3</v>
      </c>
      <c r="T461" s="91">
        <f t="shared" si="7"/>
        <v>5.065455308150567E-5</v>
      </c>
      <c r="U461" s="91">
        <f>R461/'סכום נכסי הקרן'!$C$42</f>
        <v>6.9726889971633825E-6</v>
      </c>
    </row>
    <row r="462" spans="2:21" s="84" customFormat="1">
      <c r="B462" s="89" t="s">
        <v>1569</v>
      </c>
      <c r="C462" s="89" t="s">
        <v>1570</v>
      </c>
      <c r="D462" s="89" t="s">
        <v>98</v>
      </c>
      <c r="E462" s="89" t="s">
        <v>121</v>
      </c>
      <c r="F462" s="89" t="s">
        <v>1571</v>
      </c>
      <c r="G462" s="89" t="s">
        <v>1572</v>
      </c>
      <c r="H462" s="89" t="s">
        <v>881</v>
      </c>
      <c r="I462" s="89" t="s">
        <v>148</v>
      </c>
      <c r="J462" s="89" t="s">
        <v>1573</v>
      </c>
      <c r="K462" s="90">
        <v>3.22</v>
      </c>
      <c r="L462" s="89" t="s">
        <v>100</v>
      </c>
      <c r="M462" s="91">
        <v>0.04</v>
      </c>
      <c r="N462" s="91">
        <v>3.7499999999999999E-2</v>
      </c>
      <c r="O462" s="90">
        <v>3550000</v>
      </c>
      <c r="P462" s="90">
        <v>101.4</v>
      </c>
      <c r="Q462" s="90">
        <v>0</v>
      </c>
      <c r="R462" s="90">
        <v>3599.7</v>
      </c>
      <c r="S462" s="91">
        <v>3.7100000000000001E-2</v>
      </c>
      <c r="T462" s="91">
        <f t="shared" si="7"/>
        <v>1.267471859444021E-3</v>
      </c>
      <c r="U462" s="91">
        <f>R462/'סכום נכסי הקרן'!$C$42</f>
        <v>1.7446974755337916E-4</v>
      </c>
    </row>
    <row r="463" spans="2:21" s="84" customFormat="1">
      <c r="B463" s="89" t="s">
        <v>1574</v>
      </c>
      <c r="C463" s="89" t="s">
        <v>1575</v>
      </c>
      <c r="D463" s="89" t="s">
        <v>98</v>
      </c>
      <c r="E463" s="89" t="s">
        <v>121</v>
      </c>
      <c r="F463" s="89" t="s">
        <v>1571</v>
      </c>
      <c r="G463" s="89" t="s">
        <v>1572</v>
      </c>
      <c r="H463" s="89" t="s">
        <v>881</v>
      </c>
      <c r="I463" s="89" t="s">
        <v>148</v>
      </c>
      <c r="J463" s="89" t="s">
        <v>262</v>
      </c>
      <c r="K463" s="90">
        <v>2.14</v>
      </c>
      <c r="L463" s="89" t="s">
        <v>100</v>
      </c>
      <c r="M463" s="91">
        <v>3.2500000000000001E-2</v>
      </c>
      <c r="N463" s="91">
        <v>5.8299999999999998E-2</v>
      </c>
      <c r="O463" s="90">
        <v>3501.52</v>
      </c>
      <c r="P463" s="90">
        <v>94.87</v>
      </c>
      <c r="Q463" s="90">
        <v>0.57691999999999999</v>
      </c>
      <c r="R463" s="90">
        <v>3.8988120240000002</v>
      </c>
      <c r="S463" s="91">
        <v>0</v>
      </c>
      <c r="T463" s="91">
        <f t="shared" si="7"/>
        <v>1.3727906563552482E-6</v>
      </c>
      <c r="U463" s="91">
        <f>R463/'סכום נכסי הקרן'!$C$42</f>
        <v>1.8896706658481521E-7</v>
      </c>
    </row>
    <row r="464" spans="2:21" s="84" customFormat="1">
      <c r="B464" s="89" t="s">
        <v>1576</v>
      </c>
      <c r="C464" s="89" t="s">
        <v>1577</v>
      </c>
      <c r="D464" s="89" t="s">
        <v>98</v>
      </c>
      <c r="E464" s="89" t="s">
        <v>121</v>
      </c>
      <c r="F464" s="89" t="s">
        <v>1571</v>
      </c>
      <c r="G464" s="89" t="s">
        <v>1572</v>
      </c>
      <c r="H464" s="89" t="s">
        <v>881</v>
      </c>
      <c r="I464" s="89" t="s">
        <v>148</v>
      </c>
      <c r="J464" s="89" t="s">
        <v>262</v>
      </c>
      <c r="K464" s="90">
        <v>3.81</v>
      </c>
      <c r="L464" s="89" t="s">
        <v>100</v>
      </c>
      <c r="M464" s="91">
        <v>2.9100000000000001E-2</v>
      </c>
      <c r="N464" s="91">
        <v>7.3499999999999996E-2</v>
      </c>
      <c r="O464" s="90">
        <v>3292863.3</v>
      </c>
      <c r="P464" s="90">
        <v>85.5</v>
      </c>
      <c r="Q464" s="90">
        <v>0</v>
      </c>
      <c r="R464" s="90">
        <v>2815.3981214999999</v>
      </c>
      <c r="S464" s="91">
        <v>3.8E-3</v>
      </c>
      <c r="T464" s="91">
        <f t="shared" si="7"/>
        <v>9.913153574277881E-4</v>
      </c>
      <c r="U464" s="91">
        <f>R464/'סכום נכסי הקרן'!$C$42</f>
        <v>1.3645631567085116E-4</v>
      </c>
    </row>
    <row r="465" spans="2:21" s="84" customFormat="1">
      <c r="B465" s="89" t="s">
        <v>1578</v>
      </c>
      <c r="C465" s="89" t="s">
        <v>1579</v>
      </c>
      <c r="D465" s="89" t="s">
        <v>98</v>
      </c>
      <c r="E465" s="89" t="s">
        <v>121</v>
      </c>
      <c r="F465" s="89" t="s">
        <v>1580</v>
      </c>
      <c r="G465" s="89" t="s">
        <v>736</v>
      </c>
      <c r="H465" s="89" t="s">
        <v>864</v>
      </c>
      <c r="I465" s="89" t="s">
        <v>209</v>
      </c>
      <c r="J465" s="89" t="s">
        <v>460</v>
      </c>
      <c r="K465" s="90">
        <v>0.7</v>
      </c>
      <c r="L465" s="89" t="s">
        <v>100</v>
      </c>
      <c r="M465" s="91">
        <v>4.3999999999999997E-2</v>
      </c>
      <c r="N465" s="91">
        <v>4.4499999999999998E-2</v>
      </c>
      <c r="O465" s="90">
        <v>544998.42000000004</v>
      </c>
      <c r="P465" s="90">
        <v>99.99</v>
      </c>
      <c r="Q465" s="90">
        <v>336.89985000000001</v>
      </c>
      <c r="R465" s="90">
        <v>881.84377015799998</v>
      </c>
      <c r="S465" s="91">
        <v>1.4E-2</v>
      </c>
      <c r="T465" s="91">
        <f t="shared" si="7"/>
        <v>3.1050147598446704E-4</v>
      </c>
      <c r="U465" s="91">
        <f>R465/'סכום נכסי הקרן'!$C$42</f>
        <v>4.2741078412363912E-5</v>
      </c>
    </row>
    <row r="466" spans="2:21" s="84" customFormat="1">
      <c r="B466" s="89" t="s">
        <v>1581</v>
      </c>
      <c r="C466" s="89" t="s">
        <v>1582</v>
      </c>
      <c r="D466" s="89" t="s">
        <v>98</v>
      </c>
      <c r="E466" s="89" t="s">
        <v>121</v>
      </c>
      <c r="F466" s="89" t="s">
        <v>1580</v>
      </c>
      <c r="G466" s="89" t="s">
        <v>736</v>
      </c>
      <c r="H466" s="89" t="s">
        <v>864</v>
      </c>
      <c r="I466" s="89" t="s">
        <v>209</v>
      </c>
      <c r="J466" s="89" t="s">
        <v>442</v>
      </c>
      <c r="K466" s="90">
        <v>2.02</v>
      </c>
      <c r="L466" s="89" t="s">
        <v>100</v>
      </c>
      <c r="M466" s="91">
        <v>4.9500000000000002E-2</v>
      </c>
      <c r="N466" s="91">
        <v>6.0499999999999998E-2</v>
      </c>
      <c r="O466" s="90">
        <v>1176000</v>
      </c>
      <c r="P466" s="90">
        <v>98</v>
      </c>
      <c r="Q466" s="90">
        <v>53.7</v>
      </c>
      <c r="R466" s="90">
        <v>1206.18</v>
      </c>
      <c r="S466" s="91">
        <v>1.2E-2</v>
      </c>
      <c r="T466" s="91">
        <f t="shared" si="7"/>
        <v>4.247018383265798E-4</v>
      </c>
      <c r="U466" s="91">
        <f>R466/'סכום נכסי הקרן'!$C$42</f>
        <v>5.8460960664481733E-5</v>
      </c>
    </row>
    <row r="467" spans="2:21" s="84" customFormat="1">
      <c r="B467" s="89" t="s">
        <v>1583</v>
      </c>
      <c r="C467" s="89" t="s">
        <v>1584</v>
      </c>
      <c r="D467" s="89" t="s">
        <v>98</v>
      </c>
      <c r="E467" s="89" t="s">
        <v>121</v>
      </c>
      <c r="F467" s="89" t="s">
        <v>1490</v>
      </c>
      <c r="G467" s="89" t="s">
        <v>523</v>
      </c>
      <c r="H467" s="89" t="s">
        <v>864</v>
      </c>
      <c r="I467" s="89" t="s">
        <v>209</v>
      </c>
      <c r="J467" s="89" t="s">
        <v>262</v>
      </c>
      <c r="K467" s="90">
        <v>1.7</v>
      </c>
      <c r="L467" s="89" t="s">
        <v>100</v>
      </c>
      <c r="M467" s="91">
        <v>5.0999999999999997E-2</v>
      </c>
      <c r="N467" s="91">
        <v>7.8799999999999995E-2</v>
      </c>
      <c r="O467" s="90">
        <v>4221.74</v>
      </c>
      <c r="P467" s="90">
        <v>96.93</v>
      </c>
      <c r="Q467" s="90">
        <v>0</v>
      </c>
      <c r="R467" s="90">
        <v>4.0921325819999996</v>
      </c>
      <c r="S467" s="91">
        <v>0</v>
      </c>
      <c r="T467" s="91">
        <f t="shared" si="7"/>
        <v>1.4408597640911748E-6</v>
      </c>
      <c r="U467" s="91">
        <f>R467/'סכום נכסי הקרן'!$C$42</f>
        <v>1.9833689989068467E-7</v>
      </c>
    </row>
    <row r="468" spans="2:21" s="84" customFormat="1">
      <c r="B468" s="89" t="s">
        <v>1585</v>
      </c>
      <c r="C468" s="89" t="s">
        <v>1586</v>
      </c>
      <c r="D468" s="89" t="s">
        <v>98</v>
      </c>
      <c r="E468" s="89" t="s">
        <v>121</v>
      </c>
      <c r="F468" s="89" t="s">
        <v>1587</v>
      </c>
      <c r="G468" s="89" t="s">
        <v>523</v>
      </c>
      <c r="H468" s="89" t="s">
        <v>864</v>
      </c>
      <c r="I468" s="89" t="s">
        <v>209</v>
      </c>
      <c r="J468" s="89" t="s">
        <v>262</v>
      </c>
      <c r="K468" s="90">
        <v>1.62</v>
      </c>
      <c r="L468" s="89" t="s">
        <v>100</v>
      </c>
      <c r="M468" s="91">
        <v>6.6000000000000003E-2</v>
      </c>
      <c r="N468" s="91">
        <v>6.9900000000000004E-2</v>
      </c>
      <c r="O468" s="90">
        <v>2500.13</v>
      </c>
      <c r="P468" s="90">
        <v>101.73</v>
      </c>
      <c r="Q468" s="90">
        <v>0</v>
      </c>
      <c r="R468" s="90">
        <v>2.543382249</v>
      </c>
      <c r="S468" s="91">
        <v>0</v>
      </c>
      <c r="T468" s="91">
        <f t="shared" si="7"/>
        <v>8.9553724710863288E-7</v>
      </c>
      <c r="U468" s="91">
        <f>R468/'סכום נכסי הקרן'!$C$42</f>
        <v>1.2327228905597015E-7</v>
      </c>
    </row>
    <row r="469" spans="2:21" s="84" customFormat="1">
      <c r="B469" s="89" t="s">
        <v>1588</v>
      </c>
      <c r="C469" s="89" t="s">
        <v>1589</v>
      </c>
      <c r="D469" s="89" t="s">
        <v>98</v>
      </c>
      <c r="E469" s="89" t="s">
        <v>121</v>
      </c>
      <c r="F469" s="89" t="s">
        <v>1590</v>
      </c>
      <c r="G469" s="89" t="s">
        <v>736</v>
      </c>
      <c r="H469" s="89" t="s">
        <v>881</v>
      </c>
      <c r="I469" s="89" t="s">
        <v>148</v>
      </c>
      <c r="J469" s="89" t="s">
        <v>262</v>
      </c>
      <c r="K469" s="90">
        <v>3.88</v>
      </c>
      <c r="L469" s="89" t="s">
        <v>100</v>
      </c>
      <c r="M469" s="91">
        <v>2.5000000000000001E-2</v>
      </c>
      <c r="N469" s="91">
        <v>6.1800000000000001E-2</v>
      </c>
      <c r="O469" s="90">
        <v>2229.1799999999998</v>
      </c>
      <c r="P469" s="90">
        <v>87.11</v>
      </c>
      <c r="Q469" s="90">
        <v>0.15978999999999999</v>
      </c>
      <c r="R469" s="90">
        <v>2.1016286979999999</v>
      </c>
      <c r="S469" s="91">
        <v>0</v>
      </c>
      <c r="T469" s="91">
        <f t="shared" si="7"/>
        <v>7.3999367550489669E-7</v>
      </c>
      <c r="U469" s="91">
        <f>R469/'סכום נכסי הקרן'!$C$42</f>
        <v>1.0186144078423117E-7</v>
      </c>
    </row>
    <row r="470" spans="2:21" s="84" customFormat="1">
      <c r="B470" s="89" t="s">
        <v>1591</v>
      </c>
      <c r="C470" s="89" t="s">
        <v>1592</v>
      </c>
      <c r="D470" s="89" t="s">
        <v>98</v>
      </c>
      <c r="E470" s="89" t="s">
        <v>121</v>
      </c>
      <c r="F470" s="89" t="s">
        <v>1590</v>
      </c>
      <c r="G470" s="89" t="s">
        <v>736</v>
      </c>
      <c r="H470" s="89" t="s">
        <v>881</v>
      </c>
      <c r="I470" s="89" t="s">
        <v>148</v>
      </c>
      <c r="J470" s="89" t="s">
        <v>262</v>
      </c>
      <c r="K470" s="90">
        <v>2.71</v>
      </c>
      <c r="L470" s="89" t="s">
        <v>100</v>
      </c>
      <c r="M470" s="91">
        <v>2.4E-2</v>
      </c>
      <c r="N470" s="91">
        <v>5.2600000000000001E-2</v>
      </c>
      <c r="O470" s="90">
        <v>1428.39</v>
      </c>
      <c r="P470" s="90">
        <v>92.79</v>
      </c>
      <c r="Q470" s="90">
        <v>0.30431000000000002</v>
      </c>
      <c r="R470" s="90">
        <v>1.629713081</v>
      </c>
      <c r="S470" s="91">
        <v>0</v>
      </c>
      <c r="T470" s="91">
        <f t="shared" si="7"/>
        <v>5.7382989391763603E-7</v>
      </c>
      <c r="U470" s="91">
        <f>R470/'סכום נכסי הקרן'!$C$42</f>
        <v>7.8988701788068384E-8</v>
      </c>
    </row>
    <row r="471" spans="2:21" s="84" customFormat="1">
      <c r="B471" s="89" t="s">
        <v>1593</v>
      </c>
      <c r="C471" s="89" t="s">
        <v>1594</v>
      </c>
      <c r="D471" s="89" t="s">
        <v>98</v>
      </c>
      <c r="E471" s="89" t="s">
        <v>121</v>
      </c>
      <c r="F471" s="89" t="s">
        <v>1595</v>
      </c>
      <c r="G471" s="89" t="s">
        <v>464</v>
      </c>
      <c r="H471" s="89" t="s">
        <v>881</v>
      </c>
      <c r="I471" s="89" t="s">
        <v>148</v>
      </c>
      <c r="J471" s="89" t="s">
        <v>262</v>
      </c>
      <c r="K471" s="90">
        <v>1.04</v>
      </c>
      <c r="L471" s="89" t="s">
        <v>100</v>
      </c>
      <c r="M471" s="91">
        <v>4.3499999999999997E-2</v>
      </c>
      <c r="N471" s="91">
        <v>5.2999999999999999E-2</v>
      </c>
      <c r="O471" s="90">
        <v>2692.46</v>
      </c>
      <c r="P471" s="90">
        <v>100.91</v>
      </c>
      <c r="Q471" s="90">
        <v>0</v>
      </c>
      <c r="R471" s="90">
        <v>2.7169613859999999</v>
      </c>
      <c r="S471" s="91">
        <v>0</v>
      </c>
      <c r="T471" s="91">
        <f t="shared" si="7"/>
        <v>9.5665530459511196E-7</v>
      </c>
      <c r="U471" s="91">
        <f>R471/'סכום נכסי הקרן'!$C$42</f>
        <v>1.3168529797697007E-7</v>
      </c>
    </row>
    <row r="472" spans="2:21" s="84" customFormat="1">
      <c r="B472" s="89" t="s">
        <v>1596</v>
      </c>
      <c r="C472" s="89" t="s">
        <v>1597</v>
      </c>
      <c r="D472" s="89" t="s">
        <v>98</v>
      </c>
      <c r="E472" s="89" t="s">
        <v>121</v>
      </c>
      <c r="F472" s="89" t="s">
        <v>1595</v>
      </c>
      <c r="G472" s="89" t="s">
        <v>464</v>
      </c>
      <c r="H472" s="89" t="s">
        <v>881</v>
      </c>
      <c r="I472" s="89" t="s">
        <v>148</v>
      </c>
      <c r="J472" s="89" t="s">
        <v>262</v>
      </c>
      <c r="K472" s="90">
        <v>3.81</v>
      </c>
      <c r="L472" s="89" t="s">
        <v>100</v>
      </c>
      <c r="M472" s="91">
        <v>4.1000000000000002E-2</v>
      </c>
      <c r="N472" s="91">
        <v>6.0499999999999998E-2</v>
      </c>
      <c r="O472" s="90">
        <v>2228736.16</v>
      </c>
      <c r="P472" s="90">
        <v>93.88</v>
      </c>
      <c r="Q472" s="90">
        <v>0</v>
      </c>
      <c r="R472" s="90">
        <v>2092.3375070080001</v>
      </c>
      <c r="S472" s="91">
        <v>5.0000000000000001E-3</v>
      </c>
      <c r="T472" s="91">
        <f t="shared" si="7"/>
        <v>7.3672220201458376E-4</v>
      </c>
      <c r="U472" s="91">
        <f>R472/'סכום נכסי הקרן'!$C$42</f>
        <v>1.0141111666087521E-4</v>
      </c>
    </row>
    <row r="473" spans="2:21" s="84" customFormat="1">
      <c r="B473" s="89" t="s">
        <v>1598</v>
      </c>
      <c r="C473" s="89">
        <v>11905290</v>
      </c>
      <c r="D473" s="89" t="s">
        <v>98</v>
      </c>
      <c r="E473" s="89" t="s">
        <v>121</v>
      </c>
      <c r="F473" s="89" t="s">
        <v>1599</v>
      </c>
      <c r="G473" s="89" t="s">
        <v>523</v>
      </c>
      <c r="H473" s="89" t="s">
        <v>904</v>
      </c>
      <c r="I473" s="89" t="s">
        <v>148</v>
      </c>
      <c r="J473" s="89" t="s">
        <v>395</v>
      </c>
      <c r="K473" s="90">
        <v>1.94</v>
      </c>
      <c r="L473" s="89" t="s">
        <v>100</v>
      </c>
      <c r="M473" s="91">
        <v>7.7499999999999999E-2</v>
      </c>
      <c r="N473" s="91">
        <v>8.1699999999999995E-2</v>
      </c>
      <c r="O473" s="90">
        <v>382301</v>
      </c>
      <c r="P473" s="90">
        <f>R473*1000/O473*100</f>
        <v>98.728531364072808</v>
      </c>
      <c r="Q473" s="90">
        <v>0</v>
      </c>
      <c r="R473" s="90">
        <f>377440.162690164/1000</f>
        <v>377.44016269016402</v>
      </c>
      <c r="S473" s="91">
        <v>1.4800000000000001E-2</v>
      </c>
      <c r="T473" s="91">
        <f t="shared" si="7"/>
        <v>1.3289851510785787E-4</v>
      </c>
      <c r="U473" s="91">
        <f>R473/'סכום נכסי הקרן'!$C$42</f>
        <v>1.8293716115526093E-5</v>
      </c>
    </row>
    <row r="474" spans="2:21" s="84" customFormat="1">
      <c r="B474" s="89" t="s">
        <v>1600</v>
      </c>
      <c r="C474" s="89" t="s">
        <v>1601</v>
      </c>
      <c r="D474" s="89" t="s">
        <v>98</v>
      </c>
      <c r="E474" s="89" t="s">
        <v>121</v>
      </c>
      <c r="F474" s="89" t="s">
        <v>1602</v>
      </c>
      <c r="G474" s="89" t="s">
        <v>1078</v>
      </c>
      <c r="H474" s="89" t="s">
        <v>899</v>
      </c>
      <c r="I474" s="89" t="s">
        <v>209</v>
      </c>
      <c r="J474" s="89" t="s">
        <v>1371</v>
      </c>
      <c r="K474" s="90">
        <v>3.36</v>
      </c>
      <c r="L474" s="89" t="s">
        <v>100</v>
      </c>
      <c r="M474" s="91">
        <v>5.4800000000000001E-2</v>
      </c>
      <c r="N474" s="91">
        <v>5.74E-2</v>
      </c>
      <c r="O474" s="90">
        <v>824329</v>
      </c>
      <c r="P474" s="90">
        <v>99.38</v>
      </c>
      <c r="Q474" s="90">
        <v>22.331900000000001</v>
      </c>
      <c r="R474" s="90">
        <v>841.55006019999996</v>
      </c>
      <c r="S474" s="91">
        <v>5.9999999999999995E-4</v>
      </c>
      <c r="T474" s="91">
        <f t="shared" si="7"/>
        <v>2.9631386493788974E-4</v>
      </c>
      <c r="U474" s="91">
        <f>R474/'סכום נכסי הקרן'!$C$42</f>
        <v>4.0788128609779988E-5</v>
      </c>
    </row>
    <row r="475" spans="2:21" s="84" customFormat="1">
      <c r="B475" s="89" t="s">
        <v>1603</v>
      </c>
      <c r="C475" s="89" t="s">
        <v>1604</v>
      </c>
      <c r="D475" s="89" t="s">
        <v>98</v>
      </c>
      <c r="E475" s="89" t="s">
        <v>121</v>
      </c>
      <c r="F475" s="89" t="s">
        <v>1602</v>
      </c>
      <c r="G475" s="89" t="s">
        <v>1078</v>
      </c>
      <c r="H475" s="89" t="s">
        <v>899</v>
      </c>
      <c r="I475" s="89" t="s">
        <v>209</v>
      </c>
      <c r="J475" s="89" t="s">
        <v>1605</v>
      </c>
      <c r="K475" s="90">
        <v>1.0900000000000001</v>
      </c>
      <c r="L475" s="89" t="s">
        <v>100</v>
      </c>
      <c r="M475" s="91">
        <v>4.2999999999999997E-2</v>
      </c>
      <c r="N475" s="91">
        <v>4.5699999999999998E-2</v>
      </c>
      <c r="O475" s="90">
        <v>2524025.79</v>
      </c>
      <c r="P475" s="90">
        <v>101.3</v>
      </c>
      <c r="Q475" s="90">
        <v>0</v>
      </c>
      <c r="R475" s="90">
        <v>2556.8381252700001</v>
      </c>
      <c r="S475" s="91">
        <v>1.8E-3</v>
      </c>
      <c r="T475" s="91">
        <f t="shared" si="7"/>
        <v>9.0027512651980209E-4</v>
      </c>
      <c r="U475" s="91">
        <f>R475/'סכום נכסי הקרן'!$C$42</f>
        <v>1.2392446655296613E-4</v>
      </c>
    </row>
    <row r="476" spans="2:21" s="84" customFormat="1">
      <c r="B476" s="89" t="s">
        <v>1606</v>
      </c>
      <c r="C476" s="89" t="s">
        <v>1607</v>
      </c>
      <c r="D476" s="89" t="s">
        <v>98</v>
      </c>
      <c r="E476" s="89" t="s">
        <v>121</v>
      </c>
      <c r="F476" s="89" t="s">
        <v>924</v>
      </c>
      <c r="G476" s="89" t="s">
        <v>736</v>
      </c>
      <c r="H476" s="89" t="s">
        <v>899</v>
      </c>
      <c r="I476" s="89" t="s">
        <v>209</v>
      </c>
      <c r="J476" s="89" t="s">
        <v>1608</v>
      </c>
      <c r="K476" s="90">
        <v>2.9</v>
      </c>
      <c r="L476" s="89" t="s">
        <v>100</v>
      </c>
      <c r="M476" s="91">
        <v>2.9000000000000001E-2</v>
      </c>
      <c r="N476" s="91">
        <v>7.0499999999999993E-2</v>
      </c>
      <c r="O476" s="90">
        <v>1789000</v>
      </c>
      <c r="P476" s="90">
        <v>89.09</v>
      </c>
      <c r="Q476" s="90">
        <v>25.9405</v>
      </c>
      <c r="R476" s="90">
        <v>1619.7606000000001</v>
      </c>
      <c r="S476" s="91">
        <v>1.1900000000000001E-2</v>
      </c>
      <c r="T476" s="91">
        <f t="shared" si="7"/>
        <v>5.7032557700257332E-4</v>
      </c>
      <c r="U476" s="91">
        <f>R476/'סכום נכסי הקרן'!$C$42</f>
        <v>7.8506326354671217E-5</v>
      </c>
    </row>
    <row r="477" spans="2:21" s="84" customFormat="1">
      <c r="B477" s="89" t="s">
        <v>1609</v>
      </c>
      <c r="C477" s="89" t="s">
        <v>1610</v>
      </c>
      <c r="D477" s="89" t="s">
        <v>98</v>
      </c>
      <c r="E477" s="89" t="s">
        <v>121</v>
      </c>
      <c r="F477" s="89" t="s">
        <v>924</v>
      </c>
      <c r="G477" s="89" t="s">
        <v>736</v>
      </c>
      <c r="H477" s="89" t="s">
        <v>899</v>
      </c>
      <c r="I477" s="89" t="s">
        <v>209</v>
      </c>
      <c r="J477" s="89" t="s">
        <v>519</v>
      </c>
      <c r="K477" s="90">
        <v>0.99</v>
      </c>
      <c r="L477" s="89" t="s">
        <v>100</v>
      </c>
      <c r="M477" s="91">
        <v>0.05</v>
      </c>
      <c r="N477" s="91">
        <v>7.1400000000000005E-2</v>
      </c>
      <c r="O477" s="90">
        <v>656250</v>
      </c>
      <c r="P477" s="90">
        <v>98.07</v>
      </c>
      <c r="Q477" s="90">
        <v>881.25</v>
      </c>
      <c r="R477" s="90">
        <v>1524.8343749999999</v>
      </c>
      <c r="S477" s="91">
        <v>9.4999999999999998E-3</v>
      </c>
      <c r="T477" s="91">
        <f t="shared" si="7"/>
        <v>5.3690159197305651E-4</v>
      </c>
      <c r="U477" s="91">
        <f>R477/'סכום נכסי הקרן'!$C$42</f>
        <v>7.3905455584344438E-5</v>
      </c>
    </row>
    <row r="478" spans="2:21" s="84" customFormat="1">
      <c r="B478" s="89" t="s">
        <v>1611</v>
      </c>
      <c r="C478" s="89" t="s">
        <v>1612</v>
      </c>
      <c r="D478" s="89" t="s">
        <v>98</v>
      </c>
      <c r="E478" s="89" t="s">
        <v>121</v>
      </c>
      <c r="F478" s="89" t="s">
        <v>1613</v>
      </c>
      <c r="G478" s="89" t="s">
        <v>523</v>
      </c>
      <c r="H478" s="89" t="s">
        <v>904</v>
      </c>
      <c r="I478" s="89" t="s">
        <v>148</v>
      </c>
      <c r="J478" s="89" t="s">
        <v>402</v>
      </c>
      <c r="K478" s="90">
        <v>1.45</v>
      </c>
      <c r="L478" s="89" t="s">
        <v>100</v>
      </c>
      <c r="M478" s="91">
        <v>3.0499999999999999E-2</v>
      </c>
      <c r="N478" s="91">
        <v>0.14299999999999999</v>
      </c>
      <c r="O478" s="90">
        <v>302500</v>
      </c>
      <c r="P478" s="90">
        <v>86</v>
      </c>
      <c r="Q478" s="90">
        <v>0</v>
      </c>
      <c r="R478" s="90">
        <v>260.14999999999998</v>
      </c>
      <c r="S478" s="91">
        <v>5.0000000000000001E-4</v>
      </c>
      <c r="T478" s="91">
        <f t="shared" si="7"/>
        <v>9.1600078960569505E-5</v>
      </c>
      <c r="U478" s="91">
        <f>R478/'סכום נכסי הקרן'!$C$42</f>
        <v>1.2608913194436087E-5</v>
      </c>
    </row>
    <row r="479" spans="2:21" s="84" customFormat="1">
      <c r="B479" s="89" t="s">
        <v>1614</v>
      </c>
      <c r="C479" s="89" t="s">
        <v>1615</v>
      </c>
      <c r="D479" s="89" t="s">
        <v>98</v>
      </c>
      <c r="E479" s="89" t="s">
        <v>121</v>
      </c>
      <c r="F479" s="89" t="s">
        <v>1616</v>
      </c>
      <c r="G479" s="89" t="s">
        <v>736</v>
      </c>
      <c r="H479" s="89" t="s">
        <v>904</v>
      </c>
      <c r="I479" s="89" t="s">
        <v>148</v>
      </c>
      <c r="J479" s="89" t="s">
        <v>773</v>
      </c>
      <c r="K479" s="90">
        <v>0.56999999999999995</v>
      </c>
      <c r="L479" s="89" t="s">
        <v>100</v>
      </c>
      <c r="M479" s="91">
        <v>5.1499999999999997E-2</v>
      </c>
      <c r="N479" s="91">
        <v>5.8299999999999998E-2</v>
      </c>
      <c r="O479" s="90">
        <v>571730</v>
      </c>
      <c r="P479" s="90">
        <v>101.8</v>
      </c>
      <c r="Q479" s="90">
        <v>0</v>
      </c>
      <c r="R479" s="90">
        <v>582.02113999999995</v>
      </c>
      <c r="S479" s="91">
        <v>0.02</v>
      </c>
      <c r="T479" s="91">
        <f t="shared" si="7"/>
        <v>2.0493247119246849E-4</v>
      </c>
      <c r="U479" s="91">
        <f>R479/'סכום נכסי הקרן'!$C$42</f>
        <v>2.8209317822743547E-5</v>
      </c>
    </row>
    <row r="480" spans="2:21" s="84" customFormat="1">
      <c r="B480" s="89" t="s">
        <v>1617</v>
      </c>
      <c r="C480" s="89" t="s">
        <v>1618</v>
      </c>
      <c r="D480" s="89" t="s">
        <v>98</v>
      </c>
      <c r="E480" s="89" t="s">
        <v>121</v>
      </c>
      <c r="F480" s="89" t="s">
        <v>1616</v>
      </c>
      <c r="G480" s="89" t="s">
        <v>736</v>
      </c>
      <c r="H480" s="89" t="s">
        <v>904</v>
      </c>
      <c r="I480" s="89" t="s">
        <v>148</v>
      </c>
      <c r="J480" s="89" t="s">
        <v>402</v>
      </c>
      <c r="K480" s="90">
        <v>1.45</v>
      </c>
      <c r="L480" s="89" t="s">
        <v>100</v>
      </c>
      <c r="M480" s="91">
        <v>4.3999999999999997E-2</v>
      </c>
      <c r="N480" s="91">
        <v>5.4600000000000003E-2</v>
      </c>
      <c r="O480" s="90">
        <v>576078.30000000005</v>
      </c>
      <c r="P480" s="90">
        <v>98.6</v>
      </c>
      <c r="Q480" s="90">
        <v>12.673730000000001</v>
      </c>
      <c r="R480" s="90">
        <v>580.68693380000002</v>
      </c>
      <c r="S480" s="91">
        <v>2.8999999999999998E-3</v>
      </c>
      <c r="T480" s="91">
        <f t="shared" si="7"/>
        <v>2.0446269070709591E-4</v>
      </c>
      <c r="U480" s="91">
        <f>R480/'סכום נכסי הקרן'!$C$42</f>
        <v>2.8144651706428813E-5</v>
      </c>
    </row>
    <row r="481" spans="2:21" s="84" customFormat="1">
      <c r="B481" s="89" t="s">
        <v>1619</v>
      </c>
      <c r="C481" s="89" t="s">
        <v>1620</v>
      </c>
      <c r="D481" s="89" t="s">
        <v>98</v>
      </c>
      <c r="E481" s="89" t="s">
        <v>121</v>
      </c>
      <c r="F481" s="89" t="s">
        <v>1616</v>
      </c>
      <c r="G481" s="89" t="s">
        <v>736</v>
      </c>
      <c r="H481" s="89" t="s">
        <v>904</v>
      </c>
      <c r="I481" s="89" t="s">
        <v>148</v>
      </c>
      <c r="J481" s="89" t="s">
        <v>1621</v>
      </c>
      <c r="K481" s="90">
        <v>3.5</v>
      </c>
      <c r="L481" s="89" t="s">
        <v>100</v>
      </c>
      <c r="M481" s="91">
        <v>5.5500000000000001E-2</v>
      </c>
      <c r="N481" s="91">
        <v>6.54E-2</v>
      </c>
      <c r="O481" s="90">
        <v>2399000</v>
      </c>
      <c r="P481" s="90">
        <v>96.77</v>
      </c>
      <c r="Q481" s="90">
        <v>84.993700000000004</v>
      </c>
      <c r="R481" s="90">
        <v>2406.5059999999999</v>
      </c>
      <c r="S481" s="91">
        <v>2.4E-2</v>
      </c>
      <c r="T481" s="91">
        <f t="shared" si="7"/>
        <v>8.4734245481101009E-4</v>
      </c>
      <c r="U481" s="91">
        <f>R481/'סכום נכסי הקרן'!$C$42</f>
        <v>1.1663819048967754E-4</v>
      </c>
    </row>
    <row r="482" spans="2:21" s="84" customFormat="1">
      <c r="B482" s="89" t="s">
        <v>1622</v>
      </c>
      <c r="C482" s="89" t="s">
        <v>1623</v>
      </c>
      <c r="D482" s="89" t="s">
        <v>98</v>
      </c>
      <c r="E482" s="89" t="s">
        <v>121</v>
      </c>
      <c r="F482" s="89" t="s">
        <v>1624</v>
      </c>
      <c r="G482" s="89" t="s">
        <v>782</v>
      </c>
      <c r="H482" s="89" t="s">
        <v>904</v>
      </c>
      <c r="I482" s="89" t="s">
        <v>148</v>
      </c>
      <c r="J482" s="89" t="s">
        <v>1625</v>
      </c>
      <c r="K482" s="90">
        <v>1.67</v>
      </c>
      <c r="L482" s="89" t="s">
        <v>100</v>
      </c>
      <c r="M482" s="91">
        <v>2.9000000000000001E-2</v>
      </c>
      <c r="N482" s="91">
        <v>8.9800000000000005E-2</v>
      </c>
      <c r="O482" s="90">
        <v>3552498</v>
      </c>
      <c r="P482" s="90">
        <v>90.79</v>
      </c>
      <c r="Q482" s="90">
        <v>51.511220000000002</v>
      </c>
      <c r="R482" s="90">
        <v>3276.8241542000001</v>
      </c>
      <c r="S482" s="91">
        <v>1.78E-2</v>
      </c>
      <c r="T482" s="91">
        <f t="shared" si="7"/>
        <v>1.1537857054184947E-3</v>
      </c>
      <c r="U482" s="91">
        <f>R482/'סכום נכסי הקרן'!$C$42</f>
        <v>1.5882064698727373E-4</v>
      </c>
    </row>
    <row r="483" spans="2:21" s="84" customFormat="1">
      <c r="B483" s="89" t="s">
        <v>1626</v>
      </c>
      <c r="C483" s="89">
        <v>11605710</v>
      </c>
      <c r="D483" s="89" t="s">
        <v>98</v>
      </c>
      <c r="E483" s="89" t="s">
        <v>121</v>
      </c>
      <c r="F483" s="89" t="s">
        <v>1627</v>
      </c>
      <c r="G483" s="89" t="s">
        <v>736</v>
      </c>
      <c r="H483" s="89" t="s">
        <v>911</v>
      </c>
      <c r="I483" s="89" t="s">
        <v>209</v>
      </c>
      <c r="J483" s="89" t="s">
        <v>810</v>
      </c>
      <c r="K483" s="90">
        <v>1.66</v>
      </c>
      <c r="L483" s="89" t="s">
        <v>100</v>
      </c>
      <c r="M483" s="91">
        <v>4.8000000000000001E-2</v>
      </c>
      <c r="N483" s="91">
        <v>5.4899999999999997E-2</v>
      </c>
      <c r="O483" s="90">
        <v>1500000</v>
      </c>
      <c r="P483" s="90">
        <f>R483*1000/O483*100</f>
        <v>99.845737704918008</v>
      </c>
      <c r="Q483" s="90">
        <v>0</v>
      </c>
      <c r="R483" s="90">
        <f>1497686.06557377/1000</f>
        <v>1497.6860655737701</v>
      </c>
      <c r="S483" s="91">
        <v>2.01E-2</v>
      </c>
      <c r="T483" s="91">
        <f t="shared" si="7"/>
        <v>5.2734254032174523E-4</v>
      </c>
      <c r="U483" s="91">
        <f>R483/'סכום נכסי הקרן'!$C$42</f>
        <v>7.2589635184840224E-5</v>
      </c>
    </row>
    <row r="484" spans="2:21" s="84" customFormat="1">
      <c r="B484" s="89" t="s">
        <v>1626</v>
      </c>
      <c r="C484" s="89">
        <v>1160571</v>
      </c>
      <c r="D484" s="89" t="s">
        <v>98</v>
      </c>
      <c r="E484" s="89" t="s">
        <v>121</v>
      </c>
      <c r="F484" s="89" t="s">
        <v>1627</v>
      </c>
      <c r="G484" s="89" t="s">
        <v>736</v>
      </c>
      <c r="H484" s="89" t="s">
        <v>911</v>
      </c>
      <c r="I484" s="89" t="s">
        <v>209</v>
      </c>
      <c r="J484" s="89" t="s">
        <v>810</v>
      </c>
      <c r="K484" s="90">
        <v>0</v>
      </c>
      <c r="L484" s="89" t="s">
        <v>100</v>
      </c>
      <c r="M484" s="91">
        <v>0</v>
      </c>
      <c r="N484" s="91">
        <v>0</v>
      </c>
      <c r="O484" s="90">
        <v>1816324.5</v>
      </c>
      <c r="P484" s="90">
        <f>R484*1000/O484*100</f>
        <v>100.19</v>
      </c>
      <c r="Q484" s="90">
        <v>0</v>
      </c>
      <c r="R484" s="90">
        <f>1819775.51655/1000</f>
        <v>1819.77551655</v>
      </c>
      <c r="S484" s="91">
        <v>0</v>
      </c>
      <c r="T484" s="91">
        <f t="shared" si="7"/>
        <v>6.4075180090905691E-4</v>
      </c>
      <c r="U484" s="91">
        <f>R484/'סכום נכסי הקרן'!$C$42</f>
        <v>8.8200620878489506E-5</v>
      </c>
    </row>
    <row r="485" spans="2:21" s="84" customFormat="1">
      <c r="B485" s="89" t="s">
        <v>1598</v>
      </c>
      <c r="C485" s="89">
        <v>1190529</v>
      </c>
      <c r="D485" s="89" t="s">
        <v>98</v>
      </c>
      <c r="E485" s="89" t="s">
        <v>121</v>
      </c>
      <c r="F485" s="89" t="s">
        <v>1599</v>
      </c>
      <c r="G485" s="89" t="s">
        <v>523</v>
      </c>
      <c r="H485" s="89" t="s">
        <v>1628</v>
      </c>
      <c r="I485" s="89" t="s">
        <v>148</v>
      </c>
      <c r="J485" s="89" t="s">
        <v>395</v>
      </c>
      <c r="K485" s="90">
        <v>0</v>
      </c>
      <c r="L485" s="89" t="s">
        <v>100</v>
      </c>
      <c r="M485" s="91">
        <v>0</v>
      </c>
      <c r="N485" s="91">
        <v>0</v>
      </c>
      <c r="O485" s="90">
        <v>1880000</v>
      </c>
      <c r="P485" s="90">
        <f>R485*1000/O485*100</f>
        <v>100.81</v>
      </c>
      <c r="Q485" s="90">
        <v>0</v>
      </c>
      <c r="R485" s="90">
        <f>1895228/1000</f>
        <v>1895.2280000000001</v>
      </c>
      <c r="S485" s="91">
        <v>0</v>
      </c>
      <c r="T485" s="91">
        <f t="shared" si="7"/>
        <v>6.6731898692401394E-4</v>
      </c>
      <c r="U485" s="91">
        <f>R485/'סכום נכסי הקרן'!$C$42</f>
        <v>9.1857641113452703E-5</v>
      </c>
    </row>
    <row r="486" spans="2:21" s="84" customFormat="1">
      <c r="B486" s="89" t="s">
        <v>1629</v>
      </c>
      <c r="C486" s="89" t="s">
        <v>1630</v>
      </c>
      <c r="D486" s="89" t="s">
        <v>98</v>
      </c>
      <c r="E486" s="89" t="s">
        <v>121</v>
      </c>
      <c r="F486" s="89" t="s">
        <v>910</v>
      </c>
      <c r="G486" s="89" t="s">
        <v>746</v>
      </c>
      <c r="H486" s="89" t="s">
        <v>911</v>
      </c>
      <c r="I486" s="89" t="s">
        <v>209</v>
      </c>
      <c r="J486" s="89" t="s">
        <v>475</v>
      </c>
      <c r="K486" s="90">
        <v>2.3199999999999998</v>
      </c>
      <c r="L486" s="89" t="s">
        <v>100</v>
      </c>
      <c r="M486" s="91">
        <v>4.8000000000000001E-2</v>
      </c>
      <c r="N486" s="91">
        <v>8.2600000000000007E-2</v>
      </c>
      <c r="O486" s="90">
        <v>5630888.1699999999</v>
      </c>
      <c r="P486" s="90">
        <v>92.82</v>
      </c>
      <c r="Q486" s="90">
        <v>0</v>
      </c>
      <c r="R486" s="90">
        <v>5226.5903993940001</v>
      </c>
      <c r="S486" s="91">
        <v>5.0000000000000001E-3</v>
      </c>
      <c r="T486" s="91">
        <f t="shared" si="7"/>
        <v>1.8403078734539494E-3</v>
      </c>
      <c r="U486" s="91">
        <f>R486/'סכום נכסי הקרן'!$C$42</f>
        <v>2.5332164001088601E-4</v>
      </c>
    </row>
    <row r="487" spans="2:21" s="84" customFormat="1">
      <c r="B487" s="89" t="s">
        <v>1631</v>
      </c>
      <c r="C487" s="89" t="s">
        <v>1632</v>
      </c>
      <c r="D487" s="89" t="s">
        <v>98</v>
      </c>
      <c r="E487" s="89" t="s">
        <v>121</v>
      </c>
      <c r="F487" s="89" t="s">
        <v>937</v>
      </c>
      <c r="G487" s="89" t="s">
        <v>736</v>
      </c>
      <c r="H487" s="89" t="s">
        <v>1628</v>
      </c>
      <c r="I487" s="89" t="s">
        <v>148</v>
      </c>
      <c r="J487" s="89" t="s">
        <v>1633</v>
      </c>
      <c r="K487" s="90">
        <v>1.81</v>
      </c>
      <c r="L487" s="89" t="s">
        <v>100</v>
      </c>
      <c r="M487" s="91">
        <v>8.8499999999999995E-2</v>
      </c>
      <c r="N487" s="91">
        <v>6.0699999999999997E-2</v>
      </c>
      <c r="O487" s="90">
        <v>389726.31</v>
      </c>
      <c r="P487" s="90">
        <v>105.01</v>
      </c>
      <c r="Q487" s="90">
        <v>77.470950000000002</v>
      </c>
      <c r="R487" s="90">
        <v>486.722548131</v>
      </c>
      <c r="S487" s="91">
        <v>6.4999999999999997E-3</v>
      </c>
      <c r="T487" s="91">
        <f t="shared" si="7"/>
        <v>1.7137737397920121E-4</v>
      </c>
      <c r="U487" s="91">
        <f>R487/'סכום נכסי הקרן'!$C$42</f>
        <v>2.3590399227978167E-5</v>
      </c>
    </row>
    <row r="488" spans="2:21" s="84" customFormat="1">
      <c r="B488" s="89" t="s">
        <v>1634</v>
      </c>
      <c r="C488" s="89" t="s">
        <v>1635</v>
      </c>
      <c r="D488" s="89" t="s">
        <v>98</v>
      </c>
      <c r="E488" s="89" t="s">
        <v>121</v>
      </c>
      <c r="F488" s="89" t="s">
        <v>1636</v>
      </c>
      <c r="G488" s="89" t="s">
        <v>523</v>
      </c>
      <c r="H488" s="89" t="s">
        <v>249</v>
      </c>
      <c r="I488" s="89" t="s">
        <v>916</v>
      </c>
      <c r="J488" s="89" t="s">
        <v>1637</v>
      </c>
      <c r="K488" s="90">
        <v>0</v>
      </c>
      <c r="L488" s="89" t="s">
        <v>100</v>
      </c>
      <c r="M488" s="91">
        <v>6.8500000000000005E-2</v>
      </c>
      <c r="N488" s="91">
        <v>0</v>
      </c>
      <c r="O488" s="90">
        <v>2230.37</v>
      </c>
      <c r="P488" s="90">
        <v>18.559999999999999</v>
      </c>
      <c r="Q488" s="90">
        <v>0</v>
      </c>
      <c r="R488" s="90">
        <v>0.41395667200000003</v>
      </c>
      <c r="S488" s="91">
        <v>0</v>
      </c>
      <c r="T488" s="91">
        <f t="shared" si="7"/>
        <v>1.4575615545437084E-7</v>
      </c>
      <c r="U488" s="91">
        <f>R488/'סכום נכסי הקרן'!$C$42</f>
        <v>2.0063593094390363E-8</v>
      </c>
    </row>
    <row r="489" spans="2:21" s="84" customFormat="1">
      <c r="B489" s="89" t="s">
        <v>1638</v>
      </c>
      <c r="C489" s="89" t="s">
        <v>1639</v>
      </c>
      <c r="D489" s="89" t="s">
        <v>98</v>
      </c>
      <c r="E489" s="89" t="s">
        <v>121</v>
      </c>
      <c r="F489" s="89" t="s">
        <v>1636</v>
      </c>
      <c r="G489" s="89" t="s">
        <v>523</v>
      </c>
      <c r="H489" s="89" t="s">
        <v>249</v>
      </c>
      <c r="I489" s="89" t="s">
        <v>916</v>
      </c>
      <c r="J489" s="89" t="s">
        <v>1640</v>
      </c>
      <c r="K489" s="90">
        <v>0</v>
      </c>
      <c r="L489" s="89" t="s">
        <v>100</v>
      </c>
      <c r="M489" s="91">
        <v>0.03</v>
      </c>
      <c r="N489" s="91">
        <v>0</v>
      </c>
      <c r="O489" s="90">
        <v>811218.1</v>
      </c>
      <c r="P489" s="90">
        <v>18.809999999999999</v>
      </c>
      <c r="Q489" s="90">
        <v>0</v>
      </c>
      <c r="R489" s="90">
        <v>152.59012461</v>
      </c>
      <c r="S489" s="91">
        <v>9.9000000000000008E-3</v>
      </c>
      <c r="T489" s="91">
        <f t="shared" si="7"/>
        <v>5.3727724247084914E-5</v>
      </c>
      <c r="U489" s="91">
        <f>R489/'סכום נכסי הקרן'!$C$42</f>
        <v>7.3957164541060002E-6</v>
      </c>
    </row>
    <row r="490" spans="2:21" s="84" customFormat="1">
      <c r="B490" s="89" t="s">
        <v>1641</v>
      </c>
      <c r="C490" s="89" t="s">
        <v>1642</v>
      </c>
      <c r="D490" s="89" t="s">
        <v>98</v>
      </c>
      <c r="E490" s="89" t="s">
        <v>121</v>
      </c>
      <c r="F490" s="89" t="s">
        <v>1636</v>
      </c>
      <c r="G490" s="89" t="s">
        <v>523</v>
      </c>
      <c r="H490" s="89" t="s">
        <v>249</v>
      </c>
      <c r="I490" s="89" t="s">
        <v>916</v>
      </c>
      <c r="J490" s="89" t="s">
        <v>1640</v>
      </c>
      <c r="K490" s="90">
        <v>1.1000000000000001</v>
      </c>
      <c r="L490" s="89" t="s">
        <v>100</v>
      </c>
      <c r="M490" s="91">
        <v>3.95E-2</v>
      </c>
      <c r="N490" s="91">
        <v>0.41639999999999999</v>
      </c>
      <c r="O490" s="90">
        <v>4559000.3099999996</v>
      </c>
      <c r="P490" s="90">
        <v>72</v>
      </c>
      <c r="Q490" s="90">
        <v>0</v>
      </c>
      <c r="R490" s="90">
        <v>3282.4802232000002</v>
      </c>
      <c r="S490" s="91">
        <v>7.9000000000000008E-3</v>
      </c>
      <c r="T490" s="91">
        <f t="shared" si="7"/>
        <v>1.1557772347938798E-3</v>
      </c>
      <c r="U490" s="91">
        <f>R490/'סכום נכסי הקרן'!$C$42</f>
        <v>1.5909478453500673E-4</v>
      </c>
    </row>
    <row r="491" spans="2:21" s="84" customFormat="1">
      <c r="B491" s="89" t="s">
        <v>1643</v>
      </c>
      <c r="C491" s="89" t="s">
        <v>1644</v>
      </c>
      <c r="D491" s="89" t="s">
        <v>121</v>
      </c>
      <c r="E491" s="89" t="s">
        <v>121</v>
      </c>
      <c r="F491" s="89" t="s">
        <v>1645</v>
      </c>
      <c r="G491" s="89" t="s">
        <v>746</v>
      </c>
      <c r="H491" s="89" t="s">
        <v>249</v>
      </c>
      <c r="I491" s="89" t="s">
        <v>916</v>
      </c>
      <c r="J491" s="89" t="s">
        <v>1646</v>
      </c>
      <c r="K491" s="90">
        <v>3.51</v>
      </c>
      <c r="L491" s="89" t="s">
        <v>100</v>
      </c>
      <c r="M491" s="91">
        <v>8.2500000000000004E-2</v>
      </c>
      <c r="N491" s="91">
        <v>8.5099999999999995E-2</v>
      </c>
      <c r="O491" s="90">
        <v>867600</v>
      </c>
      <c r="P491" s="90">
        <v>100.7</v>
      </c>
      <c r="Q491" s="90">
        <v>0</v>
      </c>
      <c r="R491" s="90">
        <v>873.67319999999995</v>
      </c>
      <c r="S491" s="91">
        <v>1.0500000000000001E-2</v>
      </c>
      <c r="T491" s="91">
        <f t="shared" si="7"/>
        <v>3.0762457853443563E-4</v>
      </c>
      <c r="U491" s="91">
        <f>R491/'סכום נכסי הקרן'!$C$42</f>
        <v>4.2345068380185278E-5</v>
      </c>
    </row>
    <row r="492" spans="2:21" s="84" customFormat="1">
      <c r="B492" s="89" t="s">
        <v>1647</v>
      </c>
      <c r="C492" s="89" t="s">
        <v>1648</v>
      </c>
      <c r="D492" s="89" t="s">
        <v>98</v>
      </c>
      <c r="E492" s="89" t="s">
        <v>121</v>
      </c>
      <c r="F492" s="89" t="s">
        <v>1649</v>
      </c>
      <c r="G492" s="89" t="s">
        <v>920</v>
      </c>
      <c r="H492" s="89" t="s">
        <v>249</v>
      </c>
      <c r="I492" s="89" t="s">
        <v>916</v>
      </c>
      <c r="J492" s="89" t="s">
        <v>938</v>
      </c>
      <c r="K492" s="90">
        <v>1.64</v>
      </c>
      <c r="L492" s="89" t="s">
        <v>100</v>
      </c>
      <c r="M492" s="91">
        <v>3.3000000000000002E-2</v>
      </c>
      <c r="N492" s="91">
        <v>6.54E-2</v>
      </c>
      <c r="O492" s="90">
        <v>5989752.5</v>
      </c>
      <c r="P492" s="90">
        <v>95.06</v>
      </c>
      <c r="Q492" s="90">
        <v>106.31811</v>
      </c>
      <c r="R492" s="90">
        <v>5800.1768364999998</v>
      </c>
      <c r="S492" s="91">
        <v>1.67E-2</v>
      </c>
      <c r="T492" s="91">
        <f t="shared" si="7"/>
        <v>2.0422704447767299E-3</v>
      </c>
      <c r="U492" s="91">
        <f>R492/'סכום נכסי הקרן'!$C$42</f>
        <v>2.8112214585357458E-4</v>
      </c>
    </row>
    <row r="493" spans="2:21" s="84" customFormat="1">
      <c r="B493" s="89" t="s">
        <v>1650</v>
      </c>
      <c r="C493" s="89" t="s">
        <v>1651</v>
      </c>
      <c r="D493" s="89" t="s">
        <v>98</v>
      </c>
      <c r="E493" s="89" t="s">
        <v>121</v>
      </c>
      <c r="F493" s="89" t="s">
        <v>1652</v>
      </c>
      <c r="G493" s="89" t="s">
        <v>523</v>
      </c>
      <c r="H493" s="89" t="s">
        <v>249</v>
      </c>
      <c r="I493" s="89" t="s">
        <v>916</v>
      </c>
      <c r="J493" s="89" t="s">
        <v>292</v>
      </c>
      <c r="K493" s="90">
        <v>3.26</v>
      </c>
      <c r="L493" s="89" t="s">
        <v>100</v>
      </c>
      <c r="M493" s="91">
        <v>4.4999999999999998E-2</v>
      </c>
      <c r="N493" s="91">
        <v>7.3200000000000001E-2</v>
      </c>
      <c r="O493" s="90">
        <v>5000000</v>
      </c>
      <c r="P493" s="90">
        <v>91.77</v>
      </c>
      <c r="Q493" s="90">
        <v>191.71250000000001</v>
      </c>
      <c r="R493" s="90">
        <v>4780.2124999999996</v>
      </c>
      <c r="S493" s="91">
        <v>1.3899999999999999E-2</v>
      </c>
      <c r="T493" s="91">
        <f t="shared" si="7"/>
        <v>1.6831360463129014E-3</v>
      </c>
      <c r="U493" s="91">
        <f>R493/'סכום נכסי הקרן'!$C$42</f>
        <v>2.3168665947898644E-4</v>
      </c>
    </row>
    <row r="494" spans="2:21" s="84" customFormat="1">
      <c r="B494" s="89" t="s">
        <v>1653</v>
      </c>
      <c r="C494" s="89" t="s">
        <v>1654</v>
      </c>
      <c r="D494" s="89" t="s">
        <v>98</v>
      </c>
      <c r="E494" s="89" t="s">
        <v>121</v>
      </c>
      <c r="F494" s="89" t="s">
        <v>1655</v>
      </c>
      <c r="G494" s="89" t="s">
        <v>523</v>
      </c>
      <c r="H494" s="89" t="s">
        <v>249</v>
      </c>
      <c r="I494" s="89" t="s">
        <v>916</v>
      </c>
      <c r="J494" s="89" t="s">
        <v>1023</v>
      </c>
      <c r="K494" s="90">
        <v>2</v>
      </c>
      <c r="L494" s="89" t="s">
        <v>100</v>
      </c>
      <c r="M494" s="91">
        <v>7.2499999999999995E-2</v>
      </c>
      <c r="N494" s="91">
        <v>8.3599999999999994E-2</v>
      </c>
      <c r="O494" s="90">
        <v>4793000</v>
      </c>
      <c r="P494" s="90">
        <v>99.94</v>
      </c>
      <c r="Q494" s="90">
        <v>0</v>
      </c>
      <c r="R494" s="90">
        <v>4790.1242000000002</v>
      </c>
      <c r="S494" s="91">
        <v>3.1099999999999999E-2</v>
      </c>
      <c r="T494" s="91">
        <f t="shared" si="7"/>
        <v>1.6866260040397266E-3</v>
      </c>
      <c r="U494" s="91">
        <f>R494/'סכום נכסי הקרן'!$C$42</f>
        <v>2.3216705834467661E-4</v>
      </c>
    </row>
    <row r="495" spans="2:21" s="84" customFormat="1">
      <c r="B495" s="89" t="s">
        <v>1656</v>
      </c>
      <c r="C495" s="89" t="s">
        <v>1657</v>
      </c>
      <c r="D495" s="89" t="s">
        <v>98</v>
      </c>
      <c r="E495" s="89" t="s">
        <v>121</v>
      </c>
      <c r="F495" s="89" t="s">
        <v>1368</v>
      </c>
      <c r="G495" s="89" t="s">
        <v>920</v>
      </c>
      <c r="H495" s="89" t="s">
        <v>249</v>
      </c>
      <c r="I495" s="89" t="s">
        <v>916</v>
      </c>
      <c r="J495" s="89" t="s">
        <v>957</v>
      </c>
      <c r="K495" s="90">
        <v>1.84</v>
      </c>
      <c r="L495" s="89" t="s">
        <v>100</v>
      </c>
      <c r="M495" s="91">
        <v>4.2500000000000003E-2</v>
      </c>
      <c r="N495" s="91">
        <v>4.8300000000000003E-2</v>
      </c>
      <c r="O495" s="90">
        <v>1158827.77</v>
      </c>
      <c r="P495" s="90">
        <v>100.44</v>
      </c>
      <c r="Q495" s="90">
        <v>0</v>
      </c>
      <c r="R495" s="90">
        <v>1163.926612188</v>
      </c>
      <c r="S495" s="91">
        <v>1.1900000000000001E-2</v>
      </c>
      <c r="T495" s="91">
        <f t="shared" si="7"/>
        <v>4.0982421518635006E-4</v>
      </c>
      <c r="U495" s="91">
        <f>R495/'סכום נכסי הקרן'!$C$42</f>
        <v>5.6413029474428483E-5</v>
      </c>
    </row>
    <row r="496" spans="2:21" s="84" customFormat="1">
      <c r="B496" s="89" t="s">
        <v>1658</v>
      </c>
      <c r="C496" s="89" t="s">
        <v>1659</v>
      </c>
      <c r="D496" s="89" t="s">
        <v>98</v>
      </c>
      <c r="E496" s="89" t="s">
        <v>121</v>
      </c>
      <c r="F496" s="89" t="s">
        <v>1660</v>
      </c>
      <c r="G496" s="89" t="s">
        <v>920</v>
      </c>
      <c r="H496" s="89" t="s">
        <v>249</v>
      </c>
      <c r="I496" s="89" t="s">
        <v>916</v>
      </c>
      <c r="J496" s="89" t="s">
        <v>395</v>
      </c>
      <c r="K496" s="90">
        <v>3.36</v>
      </c>
      <c r="L496" s="89" t="s">
        <v>100</v>
      </c>
      <c r="M496" s="91">
        <v>2.5000000000000001E-2</v>
      </c>
      <c r="N496" s="91">
        <v>7.8100000000000003E-2</v>
      </c>
      <c r="O496" s="90">
        <v>1975402</v>
      </c>
      <c r="P496" s="90">
        <v>84.4</v>
      </c>
      <c r="Q496" s="90">
        <v>24.412109999999998</v>
      </c>
      <c r="R496" s="90">
        <v>1691.651398</v>
      </c>
      <c r="S496" s="91">
        <v>7.9000000000000008E-3</v>
      </c>
      <c r="T496" s="91">
        <f t="shared" si="7"/>
        <v>5.9563867626583815E-4</v>
      </c>
      <c r="U496" s="91">
        <f>R496/'סכום נכסי הקרן'!$C$42</f>
        <v>8.1990719325882977E-5</v>
      </c>
    </row>
    <row r="497" spans="2:21" s="84" customFormat="1">
      <c r="B497" s="89" t="s">
        <v>1661</v>
      </c>
      <c r="C497" s="89" t="s">
        <v>1662</v>
      </c>
      <c r="D497" s="89" t="s">
        <v>98</v>
      </c>
      <c r="E497" s="89" t="s">
        <v>121</v>
      </c>
      <c r="F497" s="89" t="s">
        <v>1663</v>
      </c>
      <c r="G497" s="89" t="s">
        <v>130</v>
      </c>
      <c r="H497" s="89" t="s">
        <v>249</v>
      </c>
      <c r="I497" s="89" t="s">
        <v>916</v>
      </c>
      <c r="J497" s="89" t="s">
        <v>1664</v>
      </c>
      <c r="K497" s="90">
        <v>1.86</v>
      </c>
      <c r="L497" s="89" t="s">
        <v>100</v>
      </c>
      <c r="M497" s="91">
        <v>3.85E-2</v>
      </c>
      <c r="N497" s="91">
        <v>4.8000000000000001E-2</v>
      </c>
      <c r="O497" s="90">
        <v>2501556.25</v>
      </c>
      <c r="P497" s="90">
        <v>98.7</v>
      </c>
      <c r="Q497" s="90">
        <v>0</v>
      </c>
      <c r="R497" s="90">
        <v>2469.03601875</v>
      </c>
      <c r="S497" s="91">
        <v>5.0000000000000001E-3</v>
      </c>
      <c r="T497" s="91">
        <f t="shared" si="7"/>
        <v>8.6935957822021975E-4</v>
      </c>
      <c r="U497" s="91">
        <f>R497/'סכום נכסי הקרן'!$C$42</f>
        <v>1.1966888654374333E-4</v>
      </c>
    </row>
    <row r="498" spans="2:21" s="84" customFormat="1">
      <c r="B498" s="89" t="s">
        <v>1665</v>
      </c>
      <c r="C498" s="89" t="s">
        <v>1666</v>
      </c>
      <c r="D498" s="89" t="s">
        <v>98</v>
      </c>
      <c r="E498" s="89" t="s">
        <v>121</v>
      </c>
      <c r="F498" s="89" t="s">
        <v>1663</v>
      </c>
      <c r="G498" s="89" t="s">
        <v>130</v>
      </c>
      <c r="H498" s="89" t="s">
        <v>249</v>
      </c>
      <c r="I498" s="89" t="s">
        <v>916</v>
      </c>
      <c r="J498" s="89" t="s">
        <v>433</v>
      </c>
      <c r="K498" s="90">
        <v>3.66</v>
      </c>
      <c r="L498" s="89" t="s">
        <v>100</v>
      </c>
      <c r="M498" s="91">
        <v>3.6499999999999998E-2</v>
      </c>
      <c r="N498" s="91">
        <v>6.1400000000000003E-2</v>
      </c>
      <c r="O498" s="90">
        <v>8095046</v>
      </c>
      <c r="P498" s="90">
        <v>92.03</v>
      </c>
      <c r="Q498" s="90">
        <v>0</v>
      </c>
      <c r="R498" s="90">
        <v>7449.8708337999997</v>
      </c>
      <c r="S498" s="91">
        <v>5.4999999999999997E-3</v>
      </c>
      <c r="T498" s="91">
        <f t="shared" si="7"/>
        <v>2.6231357164025514E-3</v>
      </c>
      <c r="U498" s="91">
        <f>R498/'סכום נכסי הקרן'!$C$42</f>
        <v>3.6107927985064541E-4</v>
      </c>
    </row>
    <row r="499" spans="2:21" s="84" customFormat="1">
      <c r="B499" s="89" t="s">
        <v>1667</v>
      </c>
      <c r="C499" s="89" t="s">
        <v>1668</v>
      </c>
      <c r="D499" s="89" t="s">
        <v>98</v>
      </c>
      <c r="E499" s="89" t="s">
        <v>121</v>
      </c>
      <c r="F499" s="89" t="s">
        <v>1669</v>
      </c>
      <c r="G499" s="89" t="s">
        <v>736</v>
      </c>
      <c r="H499" s="89" t="s">
        <v>249</v>
      </c>
      <c r="I499" s="89" t="s">
        <v>916</v>
      </c>
      <c r="J499" s="89" t="s">
        <v>1670</v>
      </c>
      <c r="K499" s="90">
        <v>0</v>
      </c>
      <c r="L499" s="89" t="s">
        <v>100</v>
      </c>
      <c r="M499" s="91">
        <v>9.8500000000000004E-2</v>
      </c>
      <c r="N499" s="91">
        <v>0</v>
      </c>
      <c r="O499" s="90">
        <v>590661.75</v>
      </c>
      <c r="P499" s="90">
        <v>9.43</v>
      </c>
      <c r="Q499" s="90">
        <v>0</v>
      </c>
      <c r="R499" s="90">
        <v>55.699403025000002</v>
      </c>
      <c r="S499" s="91">
        <v>9.2999999999999992E-3</v>
      </c>
      <c r="T499" s="91">
        <f t="shared" si="7"/>
        <v>1.9612030425318411E-5</v>
      </c>
      <c r="U499" s="91">
        <f>R499/'סכום נכסי הקרן'!$C$42</f>
        <v>2.699630742741249E-6</v>
      </c>
    </row>
    <row r="500" spans="2:21" s="84" customFormat="1">
      <c r="B500" s="89" t="s">
        <v>1672</v>
      </c>
      <c r="C500" s="89">
        <v>11583690</v>
      </c>
      <c r="D500" s="89" t="s">
        <v>98</v>
      </c>
      <c r="E500" s="89" t="s">
        <v>121</v>
      </c>
      <c r="F500" s="89" t="s">
        <v>1671</v>
      </c>
      <c r="G500" s="89" t="s">
        <v>1344</v>
      </c>
      <c r="H500" s="89" t="s">
        <v>249</v>
      </c>
      <c r="I500" s="89" t="s">
        <v>916</v>
      </c>
      <c r="J500" s="89" t="s">
        <v>545</v>
      </c>
      <c r="K500" s="90">
        <v>1.91</v>
      </c>
      <c r="L500" s="89" t="s">
        <v>100</v>
      </c>
      <c r="M500" s="91">
        <v>5.6000000000000001E-2</v>
      </c>
      <c r="N500" s="91">
        <v>4.9299999999999997E-2</v>
      </c>
      <c r="O500" s="90">
        <v>3787500</v>
      </c>
      <c r="P500" s="90">
        <f>R500*1000/O500*100</f>
        <v>135.8070756911757</v>
      </c>
      <c r="Q500" s="90">
        <v>1403.9</v>
      </c>
      <c r="R500" s="90">
        <f>5242.1525-95.4098360655738-3.04967213114758</f>
        <v>5143.6929918032793</v>
      </c>
      <c r="S500" s="91">
        <v>8.4199999999999997E-2</v>
      </c>
      <c r="T500" s="91">
        <f t="shared" si="7"/>
        <v>1.811119293477257E-3</v>
      </c>
      <c r="U500" s="91">
        <f>R500/'סכום נכסי הקרן'!$C$42</f>
        <v>2.4930378025168865E-4</v>
      </c>
    </row>
    <row r="501" spans="2:21" s="84" customFormat="1">
      <c r="B501" s="89" t="s">
        <v>1673</v>
      </c>
      <c r="C501" s="89" t="s">
        <v>1674</v>
      </c>
      <c r="D501" s="89" t="s">
        <v>98</v>
      </c>
      <c r="E501" s="89" t="s">
        <v>121</v>
      </c>
      <c r="F501" s="89" t="s">
        <v>1675</v>
      </c>
      <c r="G501" s="89" t="s">
        <v>736</v>
      </c>
      <c r="H501" s="89" t="s">
        <v>249</v>
      </c>
      <c r="I501" s="89" t="s">
        <v>916</v>
      </c>
      <c r="J501" s="89" t="s">
        <v>1676</v>
      </c>
      <c r="K501" s="90">
        <v>3.08</v>
      </c>
      <c r="L501" s="89" t="s">
        <v>100</v>
      </c>
      <c r="M501" s="91">
        <v>3.8699999999999998E-2</v>
      </c>
      <c r="N501" s="91">
        <v>5.5599999999999997E-2</v>
      </c>
      <c r="O501" s="90">
        <v>1772413.57</v>
      </c>
      <c r="P501" s="90">
        <v>95.24</v>
      </c>
      <c r="Q501" s="90">
        <v>0</v>
      </c>
      <c r="R501" s="90">
        <v>1688.0466840680001</v>
      </c>
      <c r="S501" s="91">
        <v>5.4999999999999997E-3</v>
      </c>
      <c r="T501" s="91">
        <f t="shared" si="7"/>
        <v>5.9436943897657631E-4</v>
      </c>
      <c r="U501" s="91">
        <f>R501/'סכום נכסי הקרן'!$C$42</f>
        <v>8.1816006563786641E-5</v>
      </c>
    </row>
    <row r="502" spans="2:21" s="84" customFormat="1">
      <c r="B502" s="89" t="s">
        <v>1677</v>
      </c>
      <c r="C502" s="89" t="s">
        <v>1678</v>
      </c>
      <c r="D502" s="89" t="s">
        <v>98</v>
      </c>
      <c r="E502" s="89" t="s">
        <v>121</v>
      </c>
      <c r="F502" s="89" t="s">
        <v>1679</v>
      </c>
      <c r="G502" s="89" t="s">
        <v>782</v>
      </c>
      <c r="H502" s="89" t="s">
        <v>249</v>
      </c>
      <c r="I502" s="89" t="s">
        <v>916</v>
      </c>
      <c r="J502" s="89" t="s">
        <v>1680</v>
      </c>
      <c r="K502" s="90">
        <v>1.27</v>
      </c>
      <c r="L502" s="89" t="s">
        <v>100</v>
      </c>
      <c r="M502" s="91">
        <v>4.1000000000000002E-2</v>
      </c>
      <c r="N502" s="91">
        <v>0.9103</v>
      </c>
      <c r="O502" s="90">
        <v>950000</v>
      </c>
      <c r="P502" s="90">
        <v>40.909999999999997</v>
      </c>
      <c r="Q502" s="90">
        <v>0</v>
      </c>
      <c r="R502" s="90">
        <v>388.64499999999998</v>
      </c>
      <c r="S502" s="91">
        <v>7.4999999999999997E-3</v>
      </c>
      <c r="T502" s="91">
        <f t="shared" si="7"/>
        <v>1.3684379276429189E-4</v>
      </c>
      <c r="U502" s="91">
        <f>R502/'סכום נכסי הקרן'!$C$42</f>
        <v>1.8836790576404435E-5</v>
      </c>
    </row>
    <row r="503" spans="2:21" s="84" customFormat="1">
      <c r="B503" s="89" t="s">
        <v>1681</v>
      </c>
      <c r="C503" s="89" t="s">
        <v>1682</v>
      </c>
      <c r="D503" s="89" t="s">
        <v>98</v>
      </c>
      <c r="E503" s="89" t="s">
        <v>121</v>
      </c>
      <c r="F503" s="89" t="s">
        <v>1679</v>
      </c>
      <c r="G503" s="89" t="s">
        <v>782</v>
      </c>
      <c r="H503" s="89" t="s">
        <v>249</v>
      </c>
      <c r="I503" s="89" t="s">
        <v>916</v>
      </c>
      <c r="J503" s="89" t="s">
        <v>1683</v>
      </c>
      <c r="K503" s="90">
        <v>0</v>
      </c>
      <c r="L503" s="89" t="s">
        <v>100</v>
      </c>
      <c r="M503" s="91">
        <v>0.05</v>
      </c>
      <c r="N503" s="91">
        <v>0</v>
      </c>
      <c r="O503" s="90">
        <v>900000</v>
      </c>
      <c r="P503" s="90">
        <v>50.7</v>
      </c>
      <c r="Q503" s="90">
        <v>0</v>
      </c>
      <c r="R503" s="90">
        <v>456.3</v>
      </c>
      <c r="S503" s="91">
        <v>8.8599999999999998E-2</v>
      </c>
      <c r="T503" s="91">
        <f t="shared" si="7"/>
        <v>1.6066544697177732E-4</v>
      </c>
      <c r="U503" s="91">
        <f>R503/'סכום נכסי הקרן'!$C$42</f>
        <v>2.2115883492681867E-5</v>
      </c>
    </row>
    <row r="504" spans="2:21" s="84" customFormat="1">
      <c r="B504" s="89" t="s">
        <v>1684</v>
      </c>
      <c r="C504" s="89">
        <v>11778490</v>
      </c>
      <c r="D504" s="89" t="s">
        <v>98</v>
      </c>
      <c r="E504" s="89" t="s">
        <v>121</v>
      </c>
      <c r="F504" s="89" t="s">
        <v>1602</v>
      </c>
      <c r="G504" s="89" t="s">
        <v>1078</v>
      </c>
      <c r="H504" s="89" t="s">
        <v>249</v>
      </c>
      <c r="I504" s="89" t="s">
        <v>916</v>
      </c>
      <c r="J504" s="89" t="s">
        <v>1685</v>
      </c>
      <c r="K504" s="90">
        <v>3.1</v>
      </c>
      <c r="L504" s="89" t="s">
        <v>100</v>
      </c>
      <c r="M504" s="91">
        <v>7.1999999999999995E-2</v>
      </c>
      <c r="N504" s="91">
        <v>6.9699999999999998E-2</v>
      </c>
      <c r="O504" s="90">
        <v>744223</v>
      </c>
      <c r="P504" s="90">
        <f>R504*1000/O504*100</f>
        <v>103.96832249123543</v>
      </c>
      <c r="Q504" s="90">
        <v>103.01123</v>
      </c>
      <c r="R504" s="90">
        <f>773756.168693947/1000</f>
        <v>773.75616869394707</v>
      </c>
      <c r="S504" s="91">
        <v>3.2000000000000002E-3</v>
      </c>
      <c r="T504" s="91">
        <f t="shared" si="7"/>
        <v>2.7244330635630711E-4</v>
      </c>
      <c r="U504" s="91">
        <f>R504/'סכום נכסי הקרן'!$C$42</f>
        <v>3.7502303919744095E-5</v>
      </c>
    </row>
    <row r="505" spans="2:21" s="84" customFormat="1">
      <c r="B505" s="89" t="s">
        <v>1684</v>
      </c>
      <c r="C505" s="89">
        <v>11778491</v>
      </c>
      <c r="D505" s="89" t="s">
        <v>98</v>
      </c>
      <c r="E505" s="89" t="s">
        <v>121</v>
      </c>
      <c r="F505" s="89" t="s">
        <v>1602</v>
      </c>
      <c r="G505" s="89" t="s">
        <v>1078</v>
      </c>
      <c r="H505" s="89" t="s">
        <v>249</v>
      </c>
      <c r="I505" s="89" t="s">
        <v>916</v>
      </c>
      <c r="J505" s="89" t="s">
        <v>1685</v>
      </c>
      <c r="K505" s="90">
        <v>0</v>
      </c>
      <c r="L505" s="89" t="s">
        <v>100</v>
      </c>
      <c r="M505" s="91">
        <v>0</v>
      </c>
      <c r="N505" s="91">
        <v>0</v>
      </c>
      <c r="O505" s="90">
        <v>2117200</v>
      </c>
      <c r="P505" s="90">
        <f>R505*1000/O505*100</f>
        <v>104.62000006989514</v>
      </c>
      <c r="Q505" s="90">
        <v>0</v>
      </c>
      <c r="R505" s="90">
        <f>2215014.64147982/1000</f>
        <v>2215.0146414798201</v>
      </c>
      <c r="S505" s="91">
        <v>0</v>
      </c>
      <c r="T505" s="91">
        <f t="shared" si="7"/>
        <v>7.7991741709924683E-4</v>
      </c>
      <c r="U505" s="91">
        <f>R505/'סכום נכסי הקרן'!$C$42</f>
        <v>1.0735701456399779E-4</v>
      </c>
    </row>
    <row r="506" spans="2:21" s="84" customFormat="1">
      <c r="B506" s="89" t="s">
        <v>1686</v>
      </c>
      <c r="C506" s="89">
        <v>11811220</v>
      </c>
      <c r="D506" s="89" t="s">
        <v>98</v>
      </c>
      <c r="E506" s="89" t="s">
        <v>121</v>
      </c>
      <c r="F506" s="89" t="s">
        <v>1602</v>
      </c>
      <c r="G506" s="89" t="s">
        <v>1078</v>
      </c>
      <c r="H506" s="89" t="s">
        <v>249</v>
      </c>
      <c r="I506" s="89" t="s">
        <v>916</v>
      </c>
      <c r="J506" s="89" t="s">
        <v>1685</v>
      </c>
      <c r="K506" s="90">
        <v>3.36</v>
      </c>
      <c r="L506" s="89" t="s">
        <v>100</v>
      </c>
      <c r="M506" s="91">
        <v>6.2E-2</v>
      </c>
      <c r="N506" s="91">
        <v>7.0000000000000007E-2</v>
      </c>
      <c r="O506" s="90">
        <v>1648777</v>
      </c>
      <c r="P506" s="90">
        <f>R506*1000/O506*100</f>
        <v>97.469313192271002</v>
      </c>
      <c r="Q506" s="90">
        <v>0</v>
      </c>
      <c r="R506" s="90">
        <f>1607051.61797213/1000</f>
        <v>1607.0516179721299</v>
      </c>
      <c r="S506" s="91">
        <v>7.4000000000000003E-3</v>
      </c>
      <c r="T506" s="91">
        <f t="shared" si="7"/>
        <v>5.6585068268290631E-4</v>
      </c>
      <c r="U506" s="91">
        <f>R506/'סכום נכסי הקרן'!$C$42</f>
        <v>7.7890349221559305E-5</v>
      </c>
    </row>
    <row r="507" spans="2:21" s="84" customFormat="1">
      <c r="B507" s="89" t="s">
        <v>1686</v>
      </c>
      <c r="C507" s="89">
        <v>11811221</v>
      </c>
      <c r="D507" s="89" t="s">
        <v>98</v>
      </c>
      <c r="E507" s="89" t="s">
        <v>121</v>
      </c>
      <c r="F507" s="89" t="s">
        <v>1602</v>
      </c>
      <c r="G507" s="89" t="s">
        <v>1078</v>
      </c>
      <c r="H507" s="89" t="s">
        <v>249</v>
      </c>
      <c r="I507" s="89" t="s">
        <v>916</v>
      </c>
      <c r="J507" s="89" t="s">
        <v>1685</v>
      </c>
      <c r="K507" s="90">
        <v>0</v>
      </c>
      <c r="L507" s="89" t="s">
        <v>100</v>
      </c>
      <c r="M507" s="91">
        <v>0</v>
      </c>
      <c r="N507" s="91">
        <v>0</v>
      </c>
      <c r="O507" s="90">
        <v>2650000</v>
      </c>
      <c r="P507" s="90">
        <f>R507*1000/O507*100</f>
        <v>98.79</v>
      </c>
      <c r="Q507" s="90">
        <v>0</v>
      </c>
      <c r="R507" s="90">
        <f>2617935/1000</f>
        <v>2617.9349999999999</v>
      </c>
      <c r="S507" s="91">
        <v>0</v>
      </c>
      <c r="T507" s="91">
        <f t="shared" si="7"/>
        <v>9.2178763295651942E-4</v>
      </c>
      <c r="U507" s="91">
        <f>R507/'סכום נכסי הקרן'!$C$42</f>
        <v>1.2688570118653101E-4</v>
      </c>
    </row>
    <row r="508" spans="2:21" s="84" customFormat="1">
      <c r="B508" s="89" t="s">
        <v>1687</v>
      </c>
      <c r="C508" s="89" t="s">
        <v>1688</v>
      </c>
      <c r="D508" s="89" t="s">
        <v>98</v>
      </c>
      <c r="E508" s="89" t="s">
        <v>121</v>
      </c>
      <c r="F508" s="89" t="s">
        <v>1689</v>
      </c>
      <c r="G508" s="89" t="s">
        <v>736</v>
      </c>
      <c r="H508" s="89" t="s">
        <v>249</v>
      </c>
      <c r="I508" s="89" t="s">
        <v>916</v>
      </c>
      <c r="J508" s="89" t="s">
        <v>1690</v>
      </c>
      <c r="K508" s="90">
        <v>1.5</v>
      </c>
      <c r="L508" s="89" t="s">
        <v>100</v>
      </c>
      <c r="M508" s="91">
        <v>8.1500000000000003E-2</v>
      </c>
      <c r="N508" s="91">
        <v>7.2800000000000004E-2</v>
      </c>
      <c r="O508" s="90">
        <v>1018000</v>
      </c>
      <c r="P508" s="90">
        <v>101.45</v>
      </c>
      <c r="Q508" s="90">
        <v>38.024439999999998</v>
      </c>
      <c r="R508" s="90">
        <v>1070.7854400000001</v>
      </c>
      <c r="S508" s="91">
        <v>5.0000000000000001E-3</v>
      </c>
      <c r="T508" s="91">
        <f t="shared" si="7"/>
        <v>3.7702875592476713E-4</v>
      </c>
      <c r="U508" s="91">
        <f>R508/'סכום נכסי הקרן'!$C$42</f>
        <v>5.1898676389875279E-5</v>
      </c>
    </row>
    <row r="509" spans="2:21" s="84" customFormat="1">
      <c r="B509" s="89" t="s">
        <v>1691</v>
      </c>
      <c r="C509" s="89" t="s">
        <v>1692</v>
      </c>
      <c r="D509" s="89" t="s">
        <v>98</v>
      </c>
      <c r="E509" s="89" t="s">
        <v>121</v>
      </c>
      <c r="F509" s="89" t="s">
        <v>924</v>
      </c>
      <c r="G509" s="89" t="s">
        <v>736</v>
      </c>
      <c r="H509" s="89" t="s">
        <v>249</v>
      </c>
      <c r="I509" s="89" t="s">
        <v>916</v>
      </c>
      <c r="J509" s="89" t="s">
        <v>818</v>
      </c>
      <c r="K509" s="90">
        <v>2.02</v>
      </c>
      <c r="L509" s="89" t="s">
        <v>100</v>
      </c>
      <c r="M509" s="91">
        <v>5.62E-2</v>
      </c>
      <c r="N509" s="91">
        <v>6.3399999999999998E-2</v>
      </c>
      <c r="O509" s="90">
        <v>1757000</v>
      </c>
      <c r="P509" s="90">
        <v>100.21</v>
      </c>
      <c r="Q509" s="90">
        <v>0</v>
      </c>
      <c r="R509" s="90">
        <v>1760.6896999999999</v>
      </c>
      <c r="S509" s="91">
        <v>8.5000000000000006E-3</v>
      </c>
      <c r="T509" s="91">
        <f t="shared" si="7"/>
        <v>6.1994739782841217E-4</v>
      </c>
      <c r="U509" s="91">
        <f>R509/'סכום נכסי הקרן'!$C$42</f>
        <v>8.5336857926725807E-5</v>
      </c>
    </row>
    <row r="510" spans="2:21" s="84" customFormat="1">
      <c r="B510" s="89" t="s">
        <v>1693</v>
      </c>
      <c r="C510" s="89" t="s">
        <v>1694</v>
      </c>
      <c r="D510" s="89" t="s">
        <v>98</v>
      </c>
      <c r="E510" s="89" t="s">
        <v>121</v>
      </c>
      <c r="F510" s="89" t="s">
        <v>1695</v>
      </c>
      <c r="G510" s="89" t="s">
        <v>736</v>
      </c>
      <c r="H510" s="89" t="s">
        <v>249</v>
      </c>
      <c r="I510" s="89" t="s">
        <v>916</v>
      </c>
      <c r="J510" s="89" t="s">
        <v>1023</v>
      </c>
      <c r="K510" s="90">
        <v>2.94</v>
      </c>
      <c r="L510" s="89" t="s">
        <v>100</v>
      </c>
      <c r="M510" s="91">
        <v>8.2400000000000001E-2</v>
      </c>
      <c r="N510" s="91">
        <v>0.1089</v>
      </c>
      <c r="O510" s="90">
        <v>1434000</v>
      </c>
      <c r="P510" s="90">
        <v>93.53</v>
      </c>
      <c r="Q510" s="90">
        <v>29.459520000000001</v>
      </c>
      <c r="R510" s="90">
        <v>1370.6797200000001</v>
      </c>
      <c r="S510" s="91">
        <v>3.49E-2</v>
      </c>
      <c r="T510" s="91">
        <f t="shared" si="7"/>
        <v>4.8262298897425068E-4</v>
      </c>
      <c r="U510" s="91">
        <f>R510/'סכום נכסי הקרן'!$C$42</f>
        <v>6.643390969384573E-5</v>
      </c>
    </row>
    <row r="511" spans="2:21" s="84" customFormat="1">
      <c r="B511" s="89" t="s">
        <v>1696</v>
      </c>
      <c r="C511" s="89" t="s">
        <v>1697</v>
      </c>
      <c r="D511" s="89" t="s">
        <v>98</v>
      </c>
      <c r="E511" s="89" t="s">
        <v>121</v>
      </c>
      <c r="F511" s="89" t="s">
        <v>931</v>
      </c>
      <c r="G511" s="89" t="s">
        <v>736</v>
      </c>
      <c r="H511" s="89" t="s">
        <v>249</v>
      </c>
      <c r="I511" s="89" t="s">
        <v>916</v>
      </c>
      <c r="J511" s="89" t="s">
        <v>628</v>
      </c>
      <c r="K511" s="90">
        <v>2.9</v>
      </c>
      <c r="L511" s="89" t="s">
        <v>100</v>
      </c>
      <c r="M511" s="91">
        <v>3.9E-2</v>
      </c>
      <c r="N511" s="91">
        <v>6.9599999999999995E-2</v>
      </c>
      <c r="O511" s="90">
        <v>1331818</v>
      </c>
      <c r="P511" s="90">
        <v>92</v>
      </c>
      <c r="Q511" s="90">
        <v>29.3</v>
      </c>
      <c r="R511" s="90">
        <v>1254.5725600000001</v>
      </c>
      <c r="S511" s="91">
        <v>7.7999999999999996E-3</v>
      </c>
      <c r="T511" s="91">
        <f t="shared" si="7"/>
        <v>4.4174109382188673E-4</v>
      </c>
      <c r="U511" s="91">
        <f>R511/'סכום נכסי הקרן'!$C$42</f>
        <v>6.0806444378863975E-5</v>
      </c>
    </row>
    <row r="512" spans="2:21" s="84" customFormat="1">
      <c r="B512" s="89" t="s">
        <v>1698</v>
      </c>
      <c r="C512" s="89" t="s">
        <v>1699</v>
      </c>
      <c r="D512" s="89" t="s">
        <v>98</v>
      </c>
      <c r="E512" s="89" t="s">
        <v>121</v>
      </c>
      <c r="F512" s="89" t="s">
        <v>931</v>
      </c>
      <c r="G512" s="89" t="s">
        <v>736</v>
      </c>
      <c r="H512" s="89" t="s">
        <v>249</v>
      </c>
      <c r="I512" s="89" t="s">
        <v>916</v>
      </c>
      <c r="J512" s="89" t="s">
        <v>685</v>
      </c>
      <c r="K512" s="90">
        <v>2.37</v>
      </c>
      <c r="L512" s="89" t="s">
        <v>100</v>
      </c>
      <c r="M512" s="91">
        <v>4.9000000000000002E-2</v>
      </c>
      <c r="N512" s="91">
        <v>0.1115</v>
      </c>
      <c r="O512" s="90">
        <v>1410863</v>
      </c>
      <c r="P512" s="90">
        <v>87.17</v>
      </c>
      <c r="Q512" s="90">
        <v>34.566139999999997</v>
      </c>
      <c r="R512" s="90">
        <v>1264.4154171</v>
      </c>
      <c r="S512" s="91">
        <v>1.1299999999999999E-2</v>
      </c>
      <c r="T512" s="91">
        <f t="shared" si="7"/>
        <v>4.4520681162914255E-4</v>
      </c>
      <c r="U512" s="91">
        <f>R512/'סכום נכסי הקרן'!$C$42</f>
        <v>6.1283506576669612E-5</v>
      </c>
    </row>
    <row r="513" spans="2:21" s="84" customFormat="1">
      <c r="B513" s="89" t="s">
        <v>1700</v>
      </c>
      <c r="C513" s="89" t="s">
        <v>1701</v>
      </c>
      <c r="D513" s="89" t="s">
        <v>98</v>
      </c>
      <c r="E513" s="89" t="s">
        <v>121</v>
      </c>
      <c r="F513" s="89" t="s">
        <v>1702</v>
      </c>
      <c r="G513" s="89" t="s">
        <v>736</v>
      </c>
      <c r="H513" s="89" t="s">
        <v>249</v>
      </c>
      <c r="I513" s="89" t="s">
        <v>916</v>
      </c>
      <c r="J513" s="89" t="s">
        <v>598</v>
      </c>
      <c r="K513" s="90">
        <v>3.3</v>
      </c>
      <c r="L513" s="89" t="s">
        <v>100</v>
      </c>
      <c r="M513" s="91">
        <v>3.95E-2</v>
      </c>
      <c r="N513" s="91">
        <v>7.4300000000000005E-2</v>
      </c>
      <c r="O513" s="90">
        <v>6784000</v>
      </c>
      <c r="P513" s="90">
        <v>89.73</v>
      </c>
      <c r="Q513" s="90">
        <v>133.98401000000001</v>
      </c>
      <c r="R513" s="90">
        <v>6221.26721</v>
      </c>
      <c r="S513" s="91">
        <v>8.0999999999999996E-3</v>
      </c>
      <c r="T513" s="91">
        <f t="shared" si="7"/>
        <v>2.1905384111889372E-3</v>
      </c>
      <c r="U513" s="91">
        <f>R513/'סכום נכסי הקרן'!$C$42</f>
        <v>3.0153149417751912E-4</v>
      </c>
    </row>
    <row r="514" spans="2:21" s="84" customFormat="1">
      <c r="B514" s="89" t="s">
        <v>1703</v>
      </c>
      <c r="C514" s="89" t="s">
        <v>1704</v>
      </c>
      <c r="D514" s="89" t="s">
        <v>98</v>
      </c>
      <c r="E514" s="89" t="s">
        <v>121</v>
      </c>
      <c r="F514" s="89" t="s">
        <v>1705</v>
      </c>
      <c r="G514" s="89" t="s">
        <v>736</v>
      </c>
      <c r="H514" s="89" t="s">
        <v>249</v>
      </c>
      <c r="I514" s="89" t="s">
        <v>916</v>
      </c>
      <c r="J514" s="89" t="s">
        <v>1706</v>
      </c>
      <c r="K514" s="90">
        <v>2.72</v>
      </c>
      <c r="L514" s="89" t="s">
        <v>100</v>
      </c>
      <c r="M514" s="91">
        <v>7.0000000000000007E-2</v>
      </c>
      <c r="N514" s="91">
        <v>9.3600000000000003E-2</v>
      </c>
      <c r="O514" s="90">
        <v>1890189</v>
      </c>
      <c r="P514" s="90">
        <v>96.15</v>
      </c>
      <c r="Q514" s="90">
        <v>0</v>
      </c>
      <c r="R514" s="90">
        <v>1817.4167235</v>
      </c>
      <c r="S514" s="91">
        <v>2.3099999999999999E-2</v>
      </c>
      <c r="T514" s="91">
        <f t="shared" si="7"/>
        <v>6.399212584157583E-4</v>
      </c>
      <c r="U514" s="91">
        <f>R514/'סכום נכסי הקרן'!$C$42</f>
        <v>8.8086295232473407E-5</v>
      </c>
    </row>
    <row r="515" spans="2:21" s="84" customFormat="1">
      <c r="B515" s="89" t="s">
        <v>1707</v>
      </c>
      <c r="C515" s="89" t="s">
        <v>1708</v>
      </c>
      <c r="D515" s="89" t="s">
        <v>98</v>
      </c>
      <c r="E515" s="89" t="s">
        <v>121</v>
      </c>
      <c r="F515" s="89" t="s">
        <v>956</v>
      </c>
      <c r="G515" s="89" t="s">
        <v>736</v>
      </c>
      <c r="H515" s="89" t="s">
        <v>249</v>
      </c>
      <c r="I515" s="89" t="s">
        <v>916</v>
      </c>
      <c r="J515" s="89" t="s">
        <v>1709</v>
      </c>
      <c r="K515" s="90">
        <v>0.55000000000000004</v>
      </c>
      <c r="L515" s="89" t="s">
        <v>100</v>
      </c>
      <c r="M515" s="91">
        <v>4.6800000000000001E-2</v>
      </c>
      <c r="N515" s="91">
        <v>5.33E-2</v>
      </c>
      <c r="O515" s="90">
        <v>1200000</v>
      </c>
      <c r="P515" s="90">
        <v>100.08</v>
      </c>
      <c r="Q515" s="90">
        <v>0</v>
      </c>
      <c r="R515" s="90">
        <v>1200.96</v>
      </c>
      <c r="S515" s="91">
        <v>1.2E-2</v>
      </c>
      <c r="T515" s="91">
        <f t="shared" si="7"/>
        <v>4.2286385096477249E-4</v>
      </c>
      <c r="U515" s="91">
        <f>R515/'סכום נכסי הקרן'!$C$42</f>
        <v>5.820795844701121E-5</v>
      </c>
    </row>
    <row r="516" spans="2:21" s="84" customFormat="1">
      <c r="B516" s="89" t="s">
        <v>1710</v>
      </c>
      <c r="C516" s="89" t="s">
        <v>1711</v>
      </c>
      <c r="D516" s="89" t="s">
        <v>98</v>
      </c>
      <c r="E516" s="89" t="s">
        <v>121</v>
      </c>
      <c r="F516" s="89" t="s">
        <v>956</v>
      </c>
      <c r="G516" s="89" t="s">
        <v>736</v>
      </c>
      <c r="H516" s="89" t="s">
        <v>249</v>
      </c>
      <c r="I516" s="89" t="s">
        <v>916</v>
      </c>
      <c r="J516" s="89" t="s">
        <v>776</v>
      </c>
      <c r="K516" s="90">
        <v>2.15</v>
      </c>
      <c r="L516" s="89" t="s">
        <v>100</v>
      </c>
      <c r="M516" s="91">
        <v>4.53E-2</v>
      </c>
      <c r="N516" s="91">
        <v>7.0699999999999999E-2</v>
      </c>
      <c r="O516" s="90">
        <v>469210</v>
      </c>
      <c r="P516" s="90">
        <v>96.84</v>
      </c>
      <c r="Q516" s="90">
        <v>0</v>
      </c>
      <c r="R516" s="90">
        <v>454.38296400000002</v>
      </c>
      <c r="S516" s="91">
        <v>2.3E-3</v>
      </c>
      <c r="T516" s="91">
        <f t="shared" si="7"/>
        <v>1.599904492820973E-4</v>
      </c>
      <c r="U516" s="91">
        <f>R516/'סכום נכסי הקרן'!$C$42</f>
        <v>2.2022968864526537E-5</v>
      </c>
    </row>
    <row r="517" spans="2:21" s="84" customFormat="1">
      <c r="B517" s="89" t="s">
        <v>1712</v>
      </c>
      <c r="C517" s="89" t="s">
        <v>1713</v>
      </c>
      <c r="D517" s="89" t="s">
        <v>98</v>
      </c>
      <c r="E517" s="89" t="s">
        <v>121</v>
      </c>
      <c r="F517" s="89" t="s">
        <v>956</v>
      </c>
      <c r="G517" s="89" t="s">
        <v>736</v>
      </c>
      <c r="H517" s="89" t="s">
        <v>249</v>
      </c>
      <c r="I517" s="89" t="s">
        <v>916</v>
      </c>
      <c r="J517" s="89" t="s">
        <v>300</v>
      </c>
      <c r="K517" s="90">
        <v>3.26</v>
      </c>
      <c r="L517" s="89" t="s">
        <v>100</v>
      </c>
      <c r="M517" s="91">
        <v>4.4999999999999998E-2</v>
      </c>
      <c r="N517" s="91">
        <v>9.9299999999999999E-2</v>
      </c>
      <c r="O517" s="90">
        <v>1432000</v>
      </c>
      <c r="P517" s="90">
        <v>85</v>
      </c>
      <c r="Q517" s="90">
        <v>0</v>
      </c>
      <c r="R517" s="90">
        <v>1217.2</v>
      </c>
      <c r="S517" s="91">
        <v>1.2999999999999999E-2</v>
      </c>
      <c r="T517" s="91">
        <f t="shared" si="7"/>
        <v>4.2858203386817302E-4</v>
      </c>
      <c r="U517" s="91">
        <f>R517/'סכום נכסי הקרן'!$C$42</f>
        <v>5.8995076456919504E-5</v>
      </c>
    </row>
    <row r="518" spans="2:21" s="84" customFormat="1">
      <c r="B518" s="89" t="s">
        <v>1714</v>
      </c>
      <c r="C518" s="89" t="s">
        <v>1715</v>
      </c>
      <c r="D518" s="89" t="s">
        <v>98</v>
      </c>
      <c r="E518" s="89" t="s">
        <v>121</v>
      </c>
      <c r="F518" s="89" t="s">
        <v>1716</v>
      </c>
      <c r="G518" s="89" t="s">
        <v>523</v>
      </c>
      <c r="H518" s="89" t="s">
        <v>249</v>
      </c>
      <c r="I518" s="89" t="s">
        <v>916</v>
      </c>
      <c r="J518" s="89" t="s">
        <v>1709</v>
      </c>
      <c r="K518" s="90">
        <v>1.84</v>
      </c>
      <c r="L518" s="89" t="s">
        <v>100</v>
      </c>
      <c r="M518" s="91">
        <v>0.06</v>
      </c>
      <c r="N518" s="91">
        <v>0.1111</v>
      </c>
      <c r="O518" s="90">
        <v>3524471.2</v>
      </c>
      <c r="P518" s="90">
        <v>94.35</v>
      </c>
      <c r="Q518" s="90">
        <v>0</v>
      </c>
      <c r="R518" s="90">
        <v>3325.3385772000001</v>
      </c>
      <c r="S518" s="91">
        <v>1.9400000000000001E-2</v>
      </c>
      <c r="T518" s="91">
        <f t="shared" si="7"/>
        <v>1.1708678694681833E-3</v>
      </c>
      <c r="U518" s="91">
        <f>R518/'סכום נכסי הקרן'!$C$42</f>
        <v>1.6117203714020531E-4</v>
      </c>
    </row>
    <row r="519" spans="2:21" s="84" customFormat="1">
      <c r="B519" s="89" t="s">
        <v>1717</v>
      </c>
      <c r="C519" s="89">
        <v>11880440</v>
      </c>
      <c r="D519" s="89" t="s">
        <v>98</v>
      </c>
      <c r="E519" s="89" t="s">
        <v>121</v>
      </c>
      <c r="F519" s="89" t="s">
        <v>1718</v>
      </c>
      <c r="G519" s="89" t="s">
        <v>736</v>
      </c>
      <c r="H519" s="89" t="s">
        <v>249</v>
      </c>
      <c r="I519" s="89" t="s">
        <v>916</v>
      </c>
      <c r="J519" s="89" t="s">
        <v>1719</v>
      </c>
      <c r="K519" s="90">
        <v>2.4700000000000002</v>
      </c>
      <c r="L519" s="89" t="s">
        <v>100</v>
      </c>
      <c r="M519" s="91">
        <v>0.06</v>
      </c>
      <c r="N519" s="91">
        <v>6.5100000000000005E-2</v>
      </c>
      <c r="O519" s="90">
        <v>1954000</v>
      </c>
      <c r="P519" s="90">
        <f>R519*1000/O519*100</f>
        <v>97.962450067397128</v>
      </c>
      <c r="Q519" s="90">
        <v>0</v>
      </c>
      <c r="R519" s="90">
        <f>1944.4254-30.2391256830603</f>
        <v>1914.1862743169397</v>
      </c>
      <c r="S519" s="91">
        <v>7.7999999999999996E-3</v>
      </c>
      <c r="T519" s="91">
        <f t="shared" si="7"/>
        <v>6.7399428742137243E-4</v>
      </c>
      <c r="U519" s="91">
        <f>R519/'סכום נכסי הקרן'!$C$42</f>
        <v>9.2776508056287993E-5</v>
      </c>
    </row>
    <row r="520" spans="2:21" s="84" customFormat="1">
      <c r="B520" s="89" t="s">
        <v>1720</v>
      </c>
      <c r="C520" s="89" t="s">
        <v>1721</v>
      </c>
      <c r="D520" s="89" t="s">
        <v>98</v>
      </c>
      <c r="E520" s="89" t="s">
        <v>121</v>
      </c>
      <c r="F520" s="89" t="s">
        <v>1722</v>
      </c>
      <c r="G520" s="89" t="s">
        <v>1572</v>
      </c>
      <c r="H520" s="89" t="s">
        <v>249</v>
      </c>
      <c r="I520" s="89" t="s">
        <v>916</v>
      </c>
      <c r="J520" s="89" t="s">
        <v>953</v>
      </c>
      <c r="K520" s="90">
        <v>3.6</v>
      </c>
      <c r="L520" s="89" t="s">
        <v>100</v>
      </c>
      <c r="M520" s="91">
        <v>5.2999999999999999E-2</v>
      </c>
      <c r="N520" s="91">
        <v>7.1499999999999994E-2</v>
      </c>
      <c r="O520" s="90">
        <v>2494000</v>
      </c>
      <c r="P520" s="90">
        <v>94.08</v>
      </c>
      <c r="Q520" s="90">
        <v>66.090999999999994</v>
      </c>
      <c r="R520" s="90">
        <v>2412.4461999999999</v>
      </c>
      <c r="S520" s="91">
        <v>1.24E-2</v>
      </c>
      <c r="T520" s="91">
        <f t="shared" si="7"/>
        <v>8.4943402809196944E-4</v>
      </c>
      <c r="U520" s="91">
        <f>R520/'סכום נכסי הקרן'!$C$42</f>
        <v>1.1692609925830176E-4</v>
      </c>
    </row>
    <row r="521" spans="2:21" s="84" customFormat="1">
      <c r="B521" s="89" t="s">
        <v>1723</v>
      </c>
      <c r="C521" s="89" t="s">
        <v>1724</v>
      </c>
      <c r="D521" s="89" t="s">
        <v>98</v>
      </c>
      <c r="E521" s="89" t="s">
        <v>121</v>
      </c>
      <c r="F521" s="89" t="s">
        <v>1725</v>
      </c>
      <c r="G521" s="89" t="s">
        <v>486</v>
      </c>
      <c r="H521" s="89" t="s">
        <v>249</v>
      </c>
      <c r="I521" s="89" t="s">
        <v>916</v>
      </c>
      <c r="J521" s="89" t="s">
        <v>1726</v>
      </c>
      <c r="K521" s="90">
        <v>4.33</v>
      </c>
      <c r="L521" s="89" t="s">
        <v>100</v>
      </c>
      <c r="M521" s="91">
        <v>7.4999999999999997E-2</v>
      </c>
      <c r="N521" s="91">
        <v>8.5999999999999993E-2</v>
      </c>
      <c r="O521" s="90">
        <v>2967800.3</v>
      </c>
      <c r="P521" s="90">
        <v>97.8</v>
      </c>
      <c r="Q521" s="90">
        <v>0</v>
      </c>
      <c r="R521" s="90">
        <v>2902.5086934000001</v>
      </c>
      <c r="S521" s="91">
        <v>6.1000000000000004E-3</v>
      </c>
      <c r="T521" s="91">
        <f t="shared" si="7"/>
        <v>1.0219874130277895E-3</v>
      </c>
      <c r="U521" s="91">
        <f>R521/'סכום נכסי הקרן'!$C$42</f>
        <v>1.4067837847848055E-4</v>
      </c>
    </row>
    <row r="522" spans="2:21" s="84" customFormat="1">
      <c r="B522" s="89" t="s">
        <v>1727</v>
      </c>
      <c r="C522" s="89" t="s">
        <v>1728</v>
      </c>
      <c r="D522" s="89" t="s">
        <v>98</v>
      </c>
      <c r="E522" s="89" t="s">
        <v>121</v>
      </c>
      <c r="F522" s="89" t="s">
        <v>1729</v>
      </c>
      <c r="G522" s="89" t="s">
        <v>1070</v>
      </c>
      <c r="H522" s="89" t="s">
        <v>249</v>
      </c>
      <c r="I522" s="89" t="s">
        <v>916</v>
      </c>
      <c r="J522" s="89" t="s">
        <v>1730</v>
      </c>
      <c r="K522" s="90">
        <v>2.93</v>
      </c>
      <c r="L522" s="89" t="s">
        <v>100</v>
      </c>
      <c r="M522" s="91">
        <v>1.9900000000000001E-2</v>
      </c>
      <c r="N522" s="91">
        <v>5.5399999999999998E-2</v>
      </c>
      <c r="O522" s="90">
        <v>1291000</v>
      </c>
      <c r="P522" s="90">
        <v>90.48</v>
      </c>
      <c r="Q522" s="90">
        <v>12.84545</v>
      </c>
      <c r="R522" s="90">
        <v>1180.9422500000001</v>
      </c>
      <c r="S522" s="91">
        <v>8.6E-3</v>
      </c>
      <c r="T522" s="91">
        <f t="shared" si="7"/>
        <v>4.1581550393185706E-4</v>
      </c>
      <c r="U522" s="91">
        <f>R522/'סכום נכסי הקרן'!$C$42</f>
        <v>5.7237740987476619E-5</v>
      </c>
    </row>
    <row r="523" spans="2:21" s="84" customFormat="1">
      <c r="B523" s="89" t="s">
        <v>1731</v>
      </c>
      <c r="C523" s="89" t="s">
        <v>1732</v>
      </c>
      <c r="D523" s="89" t="s">
        <v>98</v>
      </c>
      <c r="E523" s="89" t="s">
        <v>121</v>
      </c>
      <c r="F523" s="89" t="s">
        <v>1733</v>
      </c>
      <c r="G523" s="89" t="s">
        <v>640</v>
      </c>
      <c r="H523" s="89" t="s">
        <v>249</v>
      </c>
      <c r="I523" s="89" t="s">
        <v>916</v>
      </c>
      <c r="J523" s="89" t="s">
        <v>1734</v>
      </c>
      <c r="K523" s="90">
        <v>0</v>
      </c>
      <c r="L523" s="89" t="s">
        <v>100</v>
      </c>
      <c r="M523" s="91">
        <v>2.9000000000000001E-2</v>
      </c>
      <c r="N523" s="91">
        <v>1.2081</v>
      </c>
      <c r="O523" s="90">
        <v>1265951.7</v>
      </c>
      <c r="P523" s="90">
        <v>101.25</v>
      </c>
      <c r="Q523" s="90">
        <v>0</v>
      </c>
      <c r="R523" s="90">
        <v>1281.7760962499999</v>
      </c>
      <c r="S523" s="91">
        <v>3.9100000000000003E-2</v>
      </c>
      <c r="T523" s="91">
        <f t="shared" si="7"/>
        <v>4.5131959110617154E-4</v>
      </c>
      <c r="U523" s="91">
        <f>R523/'סכום נכסי הקרן'!$C$42</f>
        <v>6.2124941504206822E-5</v>
      </c>
    </row>
    <row r="524" spans="2:21" s="84" customFormat="1">
      <c r="B524" s="89" t="s">
        <v>1735</v>
      </c>
      <c r="C524" s="89" t="s">
        <v>1736</v>
      </c>
      <c r="D524" s="89" t="s">
        <v>98</v>
      </c>
      <c r="E524" s="89" t="s">
        <v>121</v>
      </c>
      <c r="F524" s="89" t="s">
        <v>1737</v>
      </c>
      <c r="G524" s="89" t="s">
        <v>736</v>
      </c>
      <c r="H524" s="89" t="s">
        <v>249</v>
      </c>
      <c r="I524" s="89" t="s">
        <v>916</v>
      </c>
      <c r="J524" s="89" t="s">
        <v>1738</v>
      </c>
      <c r="K524" s="90">
        <v>1.45</v>
      </c>
      <c r="L524" s="89" t="s">
        <v>100</v>
      </c>
      <c r="M524" s="91">
        <v>3.56E-2</v>
      </c>
      <c r="N524" s="91">
        <v>6.3600000000000004E-2</v>
      </c>
      <c r="O524" s="90">
        <v>209056.5</v>
      </c>
      <c r="P524" s="90">
        <v>97.8</v>
      </c>
      <c r="Q524" s="90">
        <v>0</v>
      </c>
      <c r="R524" s="90">
        <v>204.457257</v>
      </c>
      <c r="S524" s="91">
        <v>2.3E-3</v>
      </c>
      <c r="T524" s="91">
        <f t="shared" ref="T524:T587" si="8">R524/$R$11</f>
        <v>7.1990393562411888E-5</v>
      </c>
      <c r="U524" s="91">
        <f>R524/'סכום נכסי הקרן'!$C$42</f>
        <v>9.909605248839172E-6</v>
      </c>
    </row>
    <row r="525" spans="2:21" s="84" customFormat="1">
      <c r="B525" s="89" t="s">
        <v>1740</v>
      </c>
      <c r="C525" s="89">
        <v>5390273</v>
      </c>
      <c r="D525" s="89" t="s">
        <v>98</v>
      </c>
      <c r="E525" s="89" t="s">
        <v>121</v>
      </c>
      <c r="F525" s="89" t="s">
        <v>1737</v>
      </c>
      <c r="G525" s="89" t="s">
        <v>736</v>
      </c>
      <c r="H525" s="89" t="s">
        <v>249</v>
      </c>
      <c r="I525" s="89" t="s">
        <v>916</v>
      </c>
      <c r="J525" s="89" t="s">
        <v>1739</v>
      </c>
      <c r="K525" s="90">
        <v>0</v>
      </c>
      <c r="L525" s="89" t="s">
        <v>100</v>
      </c>
      <c r="M525" s="91">
        <v>0</v>
      </c>
      <c r="N525" s="91">
        <v>0</v>
      </c>
      <c r="O525" s="90">
        <v>143999</v>
      </c>
      <c r="P525" s="90">
        <f>R525*1000/O525*100</f>
        <v>98.38</v>
      </c>
      <c r="Q525" s="90">
        <v>0</v>
      </c>
      <c r="R525" s="90">
        <f>141666.2162/1000</f>
        <v>141.66621620000001</v>
      </c>
      <c r="S525" s="91">
        <v>0</v>
      </c>
      <c r="T525" s="91">
        <f t="shared" si="8"/>
        <v>4.9881363021199736E-5</v>
      </c>
      <c r="U525" s="91">
        <f>R525/'סכום נכסי הקרן'!$C$42</f>
        <v>6.8662580151836084E-6</v>
      </c>
    </row>
    <row r="526" spans="2:21" s="84" customFormat="1">
      <c r="B526" s="89" t="s">
        <v>1740</v>
      </c>
      <c r="C526" s="89">
        <v>53902730</v>
      </c>
      <c r="D526" s="89" t="s">
        <v>98</v>
      </c>
      <c r="E526" s="89" t="s">
        <v>121</v>
      </c>
      <c r="F526" s="89" t="s">
        <v>1737</v>
      </c>
      <c r="G526" s="89" t="s">
        <v>736</v>
      </c>
      <c r="H526" s="89" t="s">
        <v>249</v>
      </c>
      <c r="I526" s="89" t="s">
        <v>916</v>
      </c>
      <c r="J526" s="89" t="s">
        <v>1739</v>
      </c>
      <c r="K526" s="90">
        <v>2.31</v>
      </c>
      <c r="L526" s="89" t="s">
        <v>100</v>
      </c>
      <c r="M526" s="91">
        <v>4.48E-2</v>
      </c>
      <c r="N526" s="91">
        <v>6.2E-2</v>
      </c>
      <c r="O526" s="90">
        <v>1000000</v>
      </c>
      <c r="P526" s="90">
        <f>R526*1000/O526*100</f>
        <v>98.120437158469997</v>
      </c>
      <c r="Q526" s="90">
        <v>0</v>
      </c>
      <c r="R526" s="90">
        <f>981204.3715847/1000</f>
        <v>981.20437158469997</v>
      </c>
      <c r="S526" s="91">
        <v>7.6E-3</v>
      </c>
      <c r="T526" s="91">
        <f t="shared" si="8"/>
        <v>3.4548682649861428E-4</v>
      </c>
      <c r="U526" s="91">
        <f>R526/'סכום נכסי הקרן'!$C$42</f>
        <v>4.7556873908563119E-5</v>
      </c>
    </row>
    <row r="527" spans="2:21" s="84" customFormat="1">
      <c r="B527" s="89" t="s">
        <v>1741</v>
      </c>
      <c r="C527" s="89" t="s">
        <v>1742</v>
      </c>
      <c r="D527" s="89" t="s">
        <v>98</v>
      </c>
      <c r="E527" s="89" t="s">
        <v>121</v>
      </c>
      <c r="F527" s="89" t="s">
        <v>1743</v>
      </c>
      <c r="G527" s="89" t="s">
        <v>736</v>
      </c>
      <c r="H527" s="89" t="s">
        <v>249</v>
      </c>
      <c r="I527" s="89" t="s">
        <v>916</v>
      </c>
      <c r="J527" s="89" t="s">
        <v>1744</v>
      </c>
      <c r="K527" s="90">
        <v>1.52</v>
      </c>
      <c r="L527" s="89" t="s">
        <v>100</v>
      </c>
      <c r="M527" s="91">
        <v>4.4900000000000002E-2</v>
      </c>
      <c r="N527" s="91">
        <v>5.5E-2</v>
      </c>
      <c r="O527" s="90">
        <v>3397071.96</v>
      </c>
      <c r="P527" s="90">
        <v>98.6</v>
      </c>
      <c r="Q527" s="90">
        <v>505.07119999999998</v>
      </c>
      <c r="R527" s="90">
        <v>3854.5841525599999</v>
      </c>
      <c r="S527" s="91">
        <v>3.1399999999999997E-2</v>
      </c>
      <c r="T527" s="91">
        <f t="shared" si="8"/>
        <v>1.3572178079364055E-3</v>
      </c>
      <c r="U527" s="91">
        <f>R527/'סכום נכסי הקרן'!$C$42</f>
        <v>1.8682343640314447E-4</v>
      </c>
    </row>
    <row r="528" spans="2:21" s="84" customFormat="1">
      <c r="B528" s="92" t="s">
        <v>388</v>
      </c>
      <c r="K528" s="93">
        <v>2.09</v>
      </c>
      <c r="N528" s="94">
        <v>7.3499999999999996E-2</v>
      </c>
      <c r="O528" s="93">
        <v>127652886.06999999</v>
      </c>
      <c r="Q528" s="93">
        <v>2300.5604699999999</v>
      </c>
      <c r="R528" s="93">
        <v>119385.316500934</v>
      </c>
      <c r="T528" s="94">
        <f t="shared" si="8"/>
        <v>4.2036149983540792E-2</v>
      </c>
      <c r="U528" s="94">
        <f>R528/'סכום נכסי הקרן'!$C$42</f>
        <v>5.7863505379610047E-3</v>
      </c>
    </row>
    <row r="529" spans="2:21" s="84" customFormat="1">
      <c r="B529" s="89" t="s">
        <v>1745</v>
      </c>
      <c r="C529" s="89" t="s">
        <v>1746</v>
      </c>
      <c r="D529" s="89" t="s">
        <v>98</v>
      </c>
      <c r="E529" s="89" t="s">
        <v>121</v>
      </c>
      <c r="F529" s="89" t="s">
        <v>393</v>
      </c>
      <c r="G529" s="89" t="s">
        <v>394</v>
      </c>
      <c r="H529" s="89" t="s">
        <v>208</v>
      </c>
      <c r="I529" s="89" t="s">
        <v>209</v>
      </c>
      <c r="J529" s="89" t="s">
        <v>1747</v>
      </c>
      <c r="K529" s="90">
        <v>0.64</v>
      </c>
      <c r="L529" s="89" t="s">
        <v>100</v>
      </c>
      <c r="M529" s="91">
        <v>2.9000000000000001E-2</v>
      </c>
      <c r="N529" s="91">
        <v>5.8400000000000001E-2</v>
      </c>
      <c r="O529" s="90">
        <v>26172762</v>
      </c>
      <c r="P529" s="90">
        <v>96.39</v>
      </c>
      <c r="Q529" s="90">
        <v>0</v>
      </c>
      <c r="R529" s="90">
        <v>25227.925291799998</v>
      </c>
      <c r="S529" s="91">
        <v>1.9199999999999998E-2</v>
      </c>
      <c r="T529" s="91">
        <f t="shared" si="8"/>
        <v>8.8828750672313214E-3</v>
      </c>
      <c r="U529" s="91">
        <f>R529/'סכום נכסי הקרן'!$C$42</f>
        <v>1.222743494445608E-3</v>
      </c>
    </row>
    <row r="530" spans="2:21" s="84" customFormat="1">
      <c r="B530" s="89" t="s">
        <v>1748</v>
      </c>
      <c r="C530" s="89" t="s">
        <v>1749</v>
      </c>
      <c r="D530" s="89" t="s">
        <v>98</v>
      </c>
      <c r="E530" s="89" t="s">
        <v>121</v>
      </c>
      <c r="F530" s="89" t="s">
        <v>393</v>
      </c>
      <c r="G530" s="89" t="s">
        <v>394</v>
      </c>
      <c r="H530" s="89" t="s">
        <v>208</v>
      </c>
      <c r="I530" s="89" t="s">
        <v>209</v>
      </c>
      <c r="J530" s="89" t="s">
        <v>1750</v>
      </c>
      <c r="K530" s="90">
        <v>3.12</v>
      </c>
      <c r="L530" s="89" t="s">
        <v>100</v>
      </c>
      <c r="M530" s="91">
        <v>3.15E-2</v>
      </c>
      <c r="N530" s="91">
        <v>3.7999999999999999E-2</v>
      </c>
      <c r="O530" s="90">
        <v>5000000</v>
      </c>
      <c r="P530" s="90">
        <v>100.51</v>
      </c>
      <c r="Q530" s="90">
        <v>0</v>
      </c>
      <c r="R530" s="90">
        <v>5025.5</v>
      </c>
      <c r="S530" s="91">
        <v>1.77E-2</v>
      </c>
      <c r="T530" s="91">
        <f t="shared" si="8"/>
        <v>1.7695029668127699E-3</v>
      </c>
      <c r="U530" s="91">
        <f>R530/'סכום נכסי הקרן'!$C$42</f>
        <v>2.4357521913756896E-4</v>
      </c>
    </row>
    <row r="531" spans="2:21" s="84" customFormat="1">
      <c r="B531" s="89" t="s">
        <v>1751</v>
      </c>
      <c r="C531" s="89" t="s">
        <v>1752</v>
      </c>
      <c r="D531" s="89" t="s">
        <v>98</v>
      </c>
      <c r="E531" s="89" t="s">
        <v>121</v>
      </c>
      <c r="F531" s="89" t="s">
        <v>1041</v>
      </c>
      <c r="G531" s="89" t="s">
        <v>1035</v>
      </c>
      <c r="H531" s="89" t="s">
        <v>524</v>
      </c>
      <c r="I531" s="89" t="s">
        <v>209</v>
      </c>
      <c r="J531" s="89" t="s">
        <v>1753</v>
      </c>
      <c r="K531" s="90">
        <v>5.4</v>
      </c>
      <c r="L531" s="89" t="s">
        <v>100</v>
      </c>
      <c r="M531" s="91">
        <v>2.6700000000000002E-2</v>
      </c>
      <c r="N531" s="91">
        <v>6.2199999999999998E-2</v>
      </c>
      <c r="O531" s="90">
        <v>3555609.4</v>
      </c>
      <c r="P531" s="90">
        <v>88.88</v>
      </c>
      <c r="Q531" s="90">
        <v>50.933540000000001</v>
      </c>
      <c r="R531" s="90">
        <v>3211.15917472</v>
      </c>
      <c r="S531" s="91">
        <v>1.9099999999999999E-2</v>
      </c>
      <c r="T531" s="91">
        <f t="shared" si="8"/>
        <v>1.1306647471047827E-3</v>
      </c>
      <c r="U531" s="91">
        <f>R531/'סכום נכסי הקרן'!$C$42</f>
        <v>1.5563800610248515E-4</v>
      </c>
    </row>
    <row r="532" spans="2:21" s="84" customFormat="1">
      <c r="B532" s="89" t="s">
        <v>1754</v>
      </c>
      <c r="C532" s="89" t="s">
        <v>1755</v>
      </c>
      <c r="D532" s="89" t="s">
        <v>98</v>
      </c>
      <c r="E532" s="89" t="s">
        <v>121</v>
      </c>
      <c r="F532" s="89" t="s">
        <v>1041</v>
      </c>
      <c r="G532" s="89" t="s">
        <v>1035</v>
      </c>
      <c r="H532" s="89" t="s">
        <v>524</v>
      </c>
      <c r="I532" s="89" t="s">
        <v>209</v>
      </c>
      <c r="J532" s="89" t="s">
        <v>1412</v>
      </c>
      <c r="K532" s="90">
        <v>3.22</v>
      </c>
      <c r="L532" s="89" t="s">
        <v>100</v>
      </c>
      <c r="M532" s="91">
        <v>2.12E-2</v>
      </c>
      <c r="N532" s="91">
        <v>5.7299999999999997E-2</v>
      </c>
      <c r="O532" s="90">
        <v>152048</v>
      </c>
      <c r="P532" s="90">
        <v>95.95</v>
      </c>
      <c r="Q532" s="90">
        <v>1.72939</v>
      </c>
      <c r="R532" s="90">
        <v>147.61944600000001</v>
      </c>
      <c r="S532" s="91">
        <v>8.9999999999999998E-4</v>
      </c>
      <c r="T532" s="91">
        <f t="shared" si="8"/>
        <v>5.1977524158045466E-5</v>
      </c>
      <c r="U532" s="91">
        <f>R532/'סכום נכסי הקרן'!$C$42</f>
        <v>7.1547983103007726E-6</v>
      </c>
    </row>
    <row r="533" spans="2:21" s="84" customFormat="1">
      <c r="B533" s="89" t="s">
        <v>1756</v>
      </c>
      <c r="C533" s="89" t="s">
        <v>1757</v>
      </c>
      <c r="D533" s="89" t="s">
        <v>98</v>
      </c>
      <c r="E533" s="89" t="s">
        <v>121</v>
      </c>
      <c r="F533" s="89" t="s">
        <v>1077</v>
      </c>
      <c r="G533" s="89" t="s">
        <v>1078</v>
      </c>
      <c r="H533" s="89" t="s">
        <v>524</v>
      </c>
      <c r="I533" s="89" t="s">
        <v>209</v>
      </c>
      <c r="J533" s="89" t="s">
        <v>767</v>
      </c>
      <c r="K533" s="90">
        <v>4.12</v>
      </c>
      <c r="L533" s="89" t="s">
        <v>100</v>
      </c>
      <c r="M533" s="91">
        <v>3.7699999999999997E-2</v>
      </c>
      <c r="N533" s="91">
        <v>6.6799999999999998E-2</v>
      </c>
      <c r="O533" s="90">
        <v>629804.96</v>
      </c>
      <c r="P533" s="90">
        <v>92.89</v>
      </c>
      <c r="Q533" s="90">
        <v>0</v>
      </c>
      <c r="R533" s="90">
        <v>585.02582734400005</v>
      </c>
      <c r="S533" s="91">
        <v>5.1999999999999998E-3</v>
      </c>
      <c r="T533" s="91">
        <f t="shared" si="8"/>
        <v>2.0599043620481611E-4</v>
      </c>
      <c r="U533" s="91">
        <f>R533/'סכום נכסי הקרן'!$C$42</f>
        <v>2.8354948581524703E-5</v>
      </c>
    </row>
    <row r="534" spans="2:21" s="84" customFormat="1">
      <c r="B534" s="89" t="s">
        <v>1758</v>
      </c>
      <c r="C534" s="89" t="s">
        <v>1759</v>
      </c>
      <c r="D534" s="89" t="s">
        <v>98</v>
      </c>
      <c r="E534" s="89" t="s">
        <v>121</v>
      </c>
      <c r="F534" s="89" t="s">
        <v>1077</v>
      </c>
      <c r="G534" s="89" t="s">
        <v>1078</v>
      </c>
      <c r="H534" s="89" t="s">
        <v>524</v>
      </c>
      <c r="I534" s="89" t="s">
        <v>209</v>
      </c>
      <c r="J534" s="89" t="s">
        <v>1412</v>
      </c>
      <c r="K534" s="90">
        <v>1.45</v>
      </c>
      <c r="L534" s="89" t="s">
        <v>100</v>
      </c>
      <c r="M534" s="91">
        <v>3.49E-2</v>
      </c>
      <c r="N534" s="91">
        <v>6.8000000000000005E-2</v>
      </c>
      <c r="O534" s="90">
        <v>21133745.34</v>
      </c>
      <c r="P534" s="90">
        <v>93.84</v>
      </c>
      <c r="Q534" s="90">
        <v>0</v>
      </c>
      <c r="R534" s="90">
        <v>19831.906627056</v>
      </c>
      <c r="S534" s="91">
        <v>2.1000000000000001E-2</v>
      </c>
      <c r="T534" s="91">
        <f t="shared" si="8"/>
        <v>6.9829106783662167E-3</v>
      </c>
      <c r="U534" s="91">
        <f>R534/'סכום נכסי הקרן'!$C$42</f>
        <v>9.6121002937040519E-4</v>
      </c>
    </row>
    <row r="535" spans="2:21" s="84" customFormat="1">
      <c r="B535" s="89" t="s">
        <v>1760</v>
      </c>
      <c r="C535" s="89" t="s">
        <v>1761</v>
      </c>
      <c r="D535" s="89" t="s">
        <v>98</v>
      </c>
      <c r="E535" s="89" t="s">
        <v>121</v>
      </c>
      <c r="F535" s="89" t="s">
        <v>1762</v>
      </c>
      <c r="G535" s="89" t="s">
        <v>1078</v>
      </c>
      <c r="H535" s="89" t="s">
        <v>660</v>
      </c>
      <c r="I535" s="89" t="s">
        <v>148</v>
      </c>
      <c r="J535" s="89" t="s">
        <v>402</v>
      </c>
      <c r="K535" s="90">
        <v>3.43</v>
      </c>
      <c r="L535" s="89" t="s">
        <v>100</v>
      </c>
      <c r="M535" s="91">
        <v>5.4800000000000001E-2</v>
      </c>
      <c r="N535" s="91">
        <v>7.0599999999999996E-2</v>
      </c>
      <c r="O535" s="90">
        <v>1466229.96</v>
      </c>
      <c r="P535" s="90">
        <v>95.98</v>
      </c>
      <c r="Q535" s="90">
        <v>0</v>
      </c>
      <c r="R535" s="90">
        <v>1407.2875156079999</v>
      </c>
      <c r="S535" s="91">
        <v>6.4999999999999997E-3</v>
      </c>
      <c r="T535" s="91">
        <f t="shared" si="8"/>
        <v>4.9551277166986921E-4</v>
      </c>
      <c r="U535" s="91">
        <f>R535/'סכום נכסי הקרן'!$C$42</f>
        <v>6.8208211124024196E-5</v>
      </c>
    </row>
    <row r="536" spans="2:21" s="84" customFormat="1">
      <c r="B536" s="89" t="s">
        <v>1763</v>
      </c>
      <c r="C536" s="89" t="s">
        <v>1764</v>
      </c>
      <c r="D536" s="89" t="s">
        <v>98</v>
      </c>
      <c r="E536" s="89" t="s">
        <v>121</v>
      </c>
      <c r="F536" s="89" t="s">
        <v>1765</v>
      </c>
      <c r="G536" s="89" t="s">
        <v>127</v>
      </c>
      <c r="H536" s="89" t="s">
        <v>641</v>
      </c>
      <c r="I536" s="89" t="s">
        <v>209</v>
      </c>
      <c r="J536" s="89" t="s">
        <v>598</v>
      </c>
      <c r="K536" s="90">
        <v>1.93</v>
      </c>
      <c r="L536" s="89" t="s">
        <v>100</v>
      </c>
      <c r="M536" s="91">
        <v>3.3700000000000001E-2</v>
      </c>
      <c r="N536" s="91">
        <v>6.4000000000000001E-2</v>
      </c>
      <c r="O536" s="90">
        <v>5184384.3899999997</v>
      </c>
      <c r="P536" s="90">
        <v>94.5</v>
      </c>
      <c r="Q536" s="90">
        <v>1835.73567</v>
      </c>
      <c r="R536" s="90">
        <v>6734.9789185500003</v>
      </c>
      <c r="S536" s="91">
        <v>2.47E-2</v>
      </c>
      <c r="T536" s="91">
        <f t="shared" si="8"/>
        <v>2.3714187996807653E-3</v>
      </c>
      <c r="U536" s="91">
        <f>R536/'סכום נכסי הקרן'!$C$42</f>
        <v>3.2643000019355758E-4</v>
      </c>
    </row>
    <row r="537" spans="2:21" s="84" customFormat="1">
      <c r="B537" s="89" t="s">
        <v>1766</v>
      </c>
      <c r="C537" s="89" t="s">
        <v>1767</v>
      </c>
      <c r="D537" s="89" t="s">
        <v>98</v>
      </c>
      <c r="E537" s="89" t="s">
        <v>121</v>
      </c>
      <c r="F537" s="89" t="s">
        <v>1768</v>
      </c>
      <c r="G537" s="89" t="s">
        <v>523</v>
      </c>
      <c r="H537" s="89" t="s">
        <v>660</v>
      </c>
      <c r="I537" s="89" t="s">
        <v>148</v>
      </c>
      <c r="J537" s="89" t="s">
        <v>1769</v>
      </c>
      <c r="K537" s="90">
        <v>3.82</v>
      </c>
      <c r="L537" s="89" t="s">
        <v>100</v>
      </c>
      <c r="M537" s="91">
        <v>4.2999999999999997E-2</v>
      </c>
      <c r="N537" s="91">
        <v>0.1133</v>
      </c>
      <c r="O537" s="90">
        <v>19305180.120000001</v>
      </c>
      <c r="P537" s="90">
        <v>78.209999999999994</v>
      </c>
      <c r="Q537" s="90">
        <v>0</v>
      </c>
      <c r="R537" s="90">
        <v>15098.581371852</v>
      </c>
      <c r="S537" s="91">
        <v>1.55E-2</v>
      </c>
      <c r="T537" s="91">
        <f t="shared" si="8"/>
        <v>5.3162838587515939E-3</v>
      </c>
      <c r="U537" s="91">
        <f>R537/'סכום נכסי הקרן'!$C$42</f>
        <v>7.3179589420262019E-4</v>
      </c>
    </row>
    <row r="538" spans="2:21" s="84" customFormat="1">
      <c r="B538" s="89" t="s">
        <v>1770</v>
      </c>
      <c r="C538" s="89" t="s">
        <v>1771</v>
      </c>
      <c r="D538" s="89" t="s">
        <v>98</v>
      </c>
      <c r="E538" s="89" t="s">
        <v>121</v>
      </c>
      <c r="F538" s="89" t="s">
        <v>1236</v>
      </c>
      <c r="G538" s="89" t="s">
        <v>1237</v>
      </c>
      <c r="H538" s="89" t="s">
        <v>741</v>
      </c>
      <c r="I538" s="89" t="s">
        <v>209</v>
      </c>
      <c r="J538" s="89" t="s">
        <v>402</v>
      </c>
      <c r="K538" s="90">
        <v>1.91</v>
      </c>
      <c r="L538" s="89" t="s">
        <v>100</v>
      </c>
      <c r="M538" s="91">
        <v>3.9E-2</v>
      </c>
      <c r="N538" s="91">
        <v>7.2700000000000001E-2</v>
      </c>
      <c r="O538" s="90">
        <v>447836.4</v>
      </c>
      <c r="P538" s="90">
        <v>90.57</v>
      </c>
      <c r="Q538" s="90">
        <v>154.58423999999999</v>
      </c>
      <c r="R538" s="90">
        <v>560.18966748000003</v>
      </c>
      <c r="S538" s="91">
        <v>3.8E-3</v>
      </c>
      <c r="T538" s="91">
        <f t="shared" si="8"/>
        <v>1.972455036481383E-4</v>
      </c>
      <c r="U538" s="91">
        <f>R538/'סכום נכסי הקרן'!$C$42</f>
        <v>2.7151193118106238E-5</v>
      </c>
    </row>
    <row r="539" spans="2:21" s="84" customFormat="1">
      <c r="B539" s="89" t="s">
        <v>1772</v>
      </c>
      <c r="C539" s="89" t="s">
        <v>1773</v>
      </c>
      <c r="D539" s="89" t="s">
        <v>98</v>
      </c>
      <c r="E539" s="89" t="s">
        <v>121</v>
      </c>
      <c r="F539" s="89" t="s">
        <v>1254</v>
      </c>
      <c r="G539" s="89" t="s">
        <v>99</v>
      </c>
      <c r="H539" s="89" t="s">
        <v>737</v>
      </c>
      <c r="I539" s="89" t="s">
        <v>148</v>
      </c>
      <c r="J539" s="89" t="s">
        <v>402</v>
      </c>
      <c r="K539" s="90">
        <v>2.36</v>
      </c>
      <c r="L539" s="89" t="s">
        <v>100</v>
      </c>
      <c r="M539" s="91">
        <v>3.85E-2</v>
      </c>
      <c r="N539" s="91">
        <v>6.4000000000000001E-2</v>
      </c>
      <c r="O539" s="90">
        <v>353625.78</v>
      </c>
      <c r="P539" s="90">
        <v>91.89</v>
      </c>
      <c r="Q539" s="90">
        <v>94.056449999999998</v>
      </c>
      <c r="R539" s="90">
        <v>419.00317924199999</v>
      </c>
      <c r="S539" s="91">
        <v>1.6000000000000001E-3</v>
      </c>
      <c r="T539" s="91">
        <f t="shared" si="8"/>
        <v>1.4753305517315723E-4</v>
      </c>
      <c r="U539" s="91">
        <f>R539/'סכום נכסי הקרן'!$C$42</f>
        <v>2.0308186489544967E-5</v>
      </c>
    </row>
    <row r="540" spans="2:21" s="84" customFormat="1">
      <c r="B540" s="89" t="s">
        <v>1774</v>
      </c>
      <c r="C540" s="89" t="s">
        <v>1775</v>
      </c>
      <c r="D540" s="89" t="s">
        <v>98</v>
      </c>
      <c r="E540" s="89" t="s">
        <v>121</v>
      </c>
      <c r="F540" s="89" t="s">
        <v>1776</v>
      </c>
      <c r="G540" s="89" t="s">
        <v>1078</v>
      </c>
      <c r="H540" s="89" t="s">
        <v>737</v>
      </c>
      <c r="I540" s="89" t="s">
        <v>148</v>
      </c>
      <c r="J540" s="89" t="s">
        <v>442</v>
      </c>
      <c r="K540" s="90">
        <v>3.76</v>
      </c>
      <c r="L540" s="89" t="s">
        <v>100</v>
      </c>
      <c r="M540" s="91">
        <v>4.6899999999999997E-2</v>
      </c>
      <c r="N540" s="91">
        <v>8.3299999999999999E-2</v>
      </c>
      <c r="O540" s="90">
        <v>15591076.779999999</v>
      </c>
      <c r="P540" s="90">
        <v>89.22</v>
      </c>
      <c r="Q540" s="90">
        <v>0</v>
      </c>
      <c r="R540" s="90">
        <v>13910.358703116</v>
      </c>
      <c r="S540" s="91">
        <v>9.9000000000000008E-3</v>
      </c>
      <c r="T540" s="91">
        <f t="shared" si="8"/>
        <v>4.8979048840102667E-3</v>
      </c>
      <c r="U540" s="91">
        <f>R540/'סכום נכסי הקרן'!$C$42</f>
        <v>6.7420528691546501E-4</v>
      </c>
    </row>
    <row r="541" spans="2:21" s="84" customFormat="1">
      <c r="B541" s="89" t="s">
        <v>1777</v>
      </c>
      <c r="C541" s="89" t="s">
        <v>1778</v>
      </c>
      <c r="D541" s="89" t="s">
        <v>98</v>
      </c>
      <c r="E541" s="89" t="s">
        <v>121</v>
      </c>
      <c r="F541" s="89" t="s">
        <v>1776</v>
      </c>
      <c r="G541" s="89" t="s">
        <v>1078</v>
      </c>
      <c r="H541" s="89" t="s">
        <v>737</v>
      </c>
      <c r="I541" s="89" t="s">
        <v>148</v>
      </c>
      <c r="J541" s="89" t="s">
        <v>402</v>
      </c>
      <c r="K541" s="90">
        <v>3.92</v>
      </c>
      <c r="L541" s="89" t="s">
        <v>100</v>
      </c>
      <c r="M541" s="91">
        <v>4.6899999999999997E-2</v>
      </c>
      <c r="N541" s="91">
        <v>8.1000000000000003E-2</v>
      </c>
      <c r="O541" s="90">
        <v>241228.43</v>
      </c>
      <c r="P541" s="90">
        <v>91</v>
      </c>
      <c r="Q541" s="90">
        <v>0</v>
      </c>
      <c r="R541" s="90">
        <v>219.5178713</v>
      </c>
      <c r="S541" s="91">
        <v>2.0000000000000001E-4</v>
      </c>
      <c r="T541" s="91">
        <f t="shared" si="8"/>
        <v>7.7293309030698187E-5</v>
      </c>
      <c r="U541" s="91">
        <f>R541/'סכום נכסי הקרן'!$C$42</f>
        <v>1.0639560960403972E-5</v>
      </c>
    </row>
    <row r="542" spans="2:21" s="84" customFormat="1">
      <c r="B542" s="89" t="s">
        <v>1779</v>
      </c>
      <c r="C542" s="89" t="s">
        <v>1780</v>
      </c>
      <c r="D542" s="89" t="s">
        <v>98</v>
      </c>
      <c r="E542" s="89" t="s">
        <v>121</v>
      </c>
      <c r="F542" s="89" t="s">
        <v>1404</v>
      </c>
      <c r="G542" s="89" t="s">
        <v>486</v>
      </c>
      <c r="H542" s="89" t="s">
        <v>814</v>
      </c>
      <c r="I542" s="89" t="s">
        <v>209</v>
      </c>
      <c r="J542" s="89" t="s">
        <v>402</v>
      </c>
      <c r="K542" s="90">
        <v>1.78</v>
      </c>
      <c r="L542" s="89" t="s">
        <v>100</v>
      </c>
      <c r="M542" s="91">
        <v>4.7E-2</v>
      </c>
      <c r="N542" s="91">
        <v>7.0300000000000001E-2</v>
      </c>
      <c r="O542" s="90">
        <v>6993123.8499999996</v>
      </c>
      <c r="P542" s="90">
        <v>93.89</v>
      </c>
      <c r="Q542" s="90">
        <v>0</v>
      </c>
      <c r="R542" s="90">
        <v>6565.843982765</v>
      </c>
      <c r="S542" s="91">
        <v>1.32E-2</v>
      </c>
      <c r="T542" s="91">
        <f t="shared" si="8"/>
        <v>2.3118655670346113E-3</v>
      </c>
      <c r="U542" s="91">
        <f>R542/'סכום נכסי הקרן'!$C$42</f>
        <v>3.1823239218487182E-4</v>
      </c>
    </row>
    <row r="543" spans="2:21" s="84" customFormat="1">
      <c r="B543" s="89" t="s">
        <v>1781</v>
      </c>
      <c r="C543" s="89" t="s">
        <v>1782</v>
      </c>
      <c r="D543" s="89" t="s">
        <v>98</v>
      </c>
      <c r="E543" s="89" t="s">
        <v>121</v>
      </c>
      <c r="F543" s="89" t="s">
        <v>1404</v>
      </c>
      <c r="G543" s="89" t="s">
        <v>486</v>
      </c>
      <c r="H543" s="89" t="s">
        <v>814</v>
      </c>
      <c r="I543" s="89" t="s">
        <v>209</v>
      </c>
      <c r="J543" s="89" t="s">
        <v>1783</v>
      </c>
      <c r="K543" s="90">
        <v>0.5</v>
      </c>
      <c r="L543" s="89" t="s">
        <v>100</v>
      </c>
      <c r="M543" s="91">
        <v>6.7000000000000004E-2</v>
      </c>
      <c r="N543" s="91">
        <v>6.3100000000000003E-2</v>
      </c>
      <c r="O543" s="90">
        <v>2840818.57</v>
      </c>
      <c r="P543" s="90">
        <v>90.97</v>
      </c>
      <c r="Q543" s="90">
        <v>86.230119999999999</v>
      </c>
      <c r="R543" s="90">
        <v>2670.5227731290001</v>
      </c>
      <c r="S543" s="91">
        <v>6.7000000000000002E-3</v>
      </c>
      <c r="T543" s="91">
        <f t="shared" si="8"/>
        <v>9.4030404337734175E-4</v>
      </c>
      <c r="U543" s="91">
        <f>R543/'סכום נכסי הקרן'!$C$42</f>
        <v>1.2943451789409303E-4</v>
      </c>
    </row>
    <row r="544" spans="2:21" s="84" customFormat="1">
      <c r="B544" s="89" t="s">
        <v>1784</v>
      </c>
      <c r="C544" s="89" t="s">
        <v>1785</v>
      </c>
      <c r="D544" s="89" t="s">
        <v>98</v>
      </c>
      <c r="E544" s="89" t="s">
        <v>121</v>
      </c>
      <c r="F544" s="89" t="s">
        <v>1436</v>
      </c>
      <c r="G544" s="89" t="s">
        <v>746</v>
      </c>
      <c r="H544" s="89" t="s">
        <v>814</v>
      </c>
      <c r="I544" s="89" t="s">
        <v>209</v>
      </c>
      <c r="J544" s="89" t="s">
        <v>652</v>
      </c>
      <c r="K544" s="90">
        <v>0.95</v>
      </c>
      <c r="L544" s="89" t="s">
        <v>100</v>
      </c>
      <c r="M544" s="91">
        <v>5.2499999999999998E-2</v>
      </c>
      <c r="N544" s="91">
        <v>6.13E-2</v>
      </c>
      <c r="O544" s="90">
        <v>6871633.8700000001</v>
      </c>
      <c r="P544" s="90">
        <v>91.02</v>
      </c>
      <c r="Q544" s="90">
        <v>0</v>
      </c>
      <c r="R544" s="90">
        <v>6254.5611484740002</v>
      </c>
      <c r="S544" s="91">
        <v>1.17E-2</v>
      </c>
      <c r="T544" s="91">
        <f t="shared" si="8"/>
        <v>2.2022613686870219E-3</v>
      </c>
      <c r="U544" s="91">
        <f>R544/'סכום נכסי הקרן'!$C$42</f>
        <v>3.0314518005151319E-4</v>
      </c>
    </row>
    <row r="545" spans="2:21" s="84" customFormat="1">
      <c r="B545" s="89" t="s">
        <v>1786</v>
      </c>
      <c r="C545" s="89" t="s">
        <v>1787</v>
      </c>
      <c r="D545" s="89" t="s">
        <v>98</v>
      </c>
      <c r="E545" s="89" t="s">
        <v>121</v>
      </c>
      <c r="F545" s="89" t="s">
        <v>1436</v>
      </c>
      <c r="G545" s="89" t="s">
        <v>746</v>
      </c>
      <c r="H545" s="89" t="s">
        <v>814</v>
      </c>
      <c r="I545" s="89" t="s">
        <v>209</v>
      </c>
      <c r="J545" s="89" t="s">
        <v>711</v>
      </c>
      <c r="K545" s="90">
        <v>2.13</v>
      </c>
      <c r="L545" s="89" t="s">
        <v>100</v>
      </c>
      <c r="M545" s="91">
        <v>5.6000000000000001E-2</v>
      </c>
      <c r="N545" s="91">
        <v>6.2199999999999998E-2</v>
      </c>
      <c r="O545" s="90">
        <v>2059687.72</v>
      </c>
      <c r="P545" s="90">
        <v>101.1</v>
      </c>
      <c r="Q545" s="90">
        <v>0</v>
      </c>
      <c r="R545" s="90">
        <v>2082.3442849200001</v>
      </c>
      <c r="S545" s="91">
        <v>9.9000000000000008E-3</v>
      </c>
      <c r="T545" s="91">
        <f t="shared" si="8"/>
        <v>7.3320353996449226E-4</v>
      </c>
      <c r="U545" s="91">
        <f>R545/'סכום נכסי הקרן'!$C$42</f>
        <v>1.0092676659422015E-4</v>
      </c>
    </row>
    <row r="546" spans="2:21" s="84" customFormat="1">
      <c r="B546" s="89" t="s">
        <v>1788</v>
      </c>
      <c r="C546" s="89" t="s">
        <v>1789</v>
      </c>
      <c r="D546" s="89" t="s">
        <v>98</v>
      </c>
      <c r="E546" s="89" t="s">
        <v>121</v>
      </c>
      <c r="F546" s="89" t="s">
        <v>1790</v>
      </c>
      <c r="G546" s="89" t="s">
        <v>782</v>
      </c>
      <c r="H546" s="89" t="s">
        <v>864</v>
      </c>
      <c r="I546" s="89" t="s">
        <v>209</v>
      </c>
      <c r="J546" s="89" t="s">
        <v>445</v>
      </c>
      <c r="K546" s="90">
        <v>0.95</v>
      </c>
      <c r="L546" s="89" t="s">
        <v>100</v>
      </c>
      <c r="M546" s="91">
        <v>3.8300000000000001E-2</v>
      </c>
      <c r="N546" s="91">
        <v>7.4099999999999999E-2</v>
      </c>
      <c r="O546" s="90">
        <v>6507889.1799999997</v>
      </c>
      <c r="P546" s="90">
        <v>96.87</v>
      </c>
      <c r="Q546" s="90">
        <v>0</v>
      </c>
      <c r="R546" s="90">
        <v>6304.1922486659996</v>
      </c>
      <c r="S546" s="91">
        <v>2.4199999999999999E-2</v>
      </c>
      <c r="T546" s="91">
        <f t="shared" si="8"/>
        <v>2.219736720201483E-3</v>
      </c>
      <c r="U546" s="91">
        <f>R546/'סכום נכסי הקרן'!$C$42</f>
        <v>3.0555069315574263E-4</v>
      </c>
    </row>
    <row r="547" spans="2:21" s="84" customFormat="1">
      <c r="B547" s="89" t="s">
        <v>1791</v>
      </c>
      <c r="C547" s="89" t="s">
        <v>1792</v>
      </c>
      <c r="D547" s="89" t="s">
        <v>98</v>
      </c>
      <c r="E547" s="89" t="s">
        <v>121</v>
      </c>
      <c r="F547" s="89" t="s">
        <v>928</v>
      </c>
      <c r="G547" s="89" t="s">
        <v>130</v>
      </c>
      <c r="H547" s="89" t="s">
        <v>249</v>
      </c>
      <c r="I547" s="89" t="s">
        <v>916</v>
      </c>
      <c r="J547" s="89" t="s">
        <v>1793</v>
      </c>
      <c r="K547" s="90">
        <v>0.98</v>
      </c>
      <c r="L547" s="89" t="s">
        <v>100</v>
      </c>
      <c r="M547" s="91">
        <v>5.5E-2</v>
      </c>
      <c r="N547" s="91">
        <v>0.74670000000000003</v>
      </c>
      <c r="O547" s="90">
        <v>290892</v>
      </c>
      <c r="P547" s="90">
        <v>60.9</v>
      </c>
      <c r="Q547" s="90">
        <v>8.4439299999999999</v>
      </c>
      <c r="R547" s="90">
        <v>185.59715800000001</v>
      </c>
      <c r="S547" s="91">
        <v>1.5E-3</v>
      </c>
      <c r="T547" s="91">
        <f t="shared" si="8"/>
        <v>6.5349661071140863E-5</v>
      </c>
      <c r="U547" s="91">
        <f>R547/'סכום נכסי הקרן'!$C$42</f>
        <v>8.9954966533001708E-6</v>
      </c>
    </row>
    <row r="548" spans="2:21" s="84" customFormat="1">
      <c r="B548" s="89" t="s">
        <v>1794</v>
      </c>
      <c r="C548" s="89" t="s">
        <v>1795</v>
      </c>
      <c r="D548" s="89" t="s">
        <v>98</v>
      </c>
      <c r="E548" s="89" t="s">
        <v>121</v>
      </c>
      <c r="F548" s="89" t="s">
        <v>928</v>
      </c>
      <c r="G548" s="89" t="s">
        <v>130</v>
      </c>
      <c r="H548" s="89" t="s">
        <v>249</v>
      </c>
      <c r="I548" s="89" t="s">
        <v>916</v>
      </c>
      <c r="J548" s="89" t="s">
        <v>1796</v>
      </c>
      <c r="K548" s="90">
        <v>1.2</v>
      </c>
      <c r="L548" s="89" t="s">
        <v>100</v>
      </c>
      <c r="M548" s="91">
        <v>5.9499999999999997E-2</v>
      </c>
      <c r="N548" s="91">
        <v>0.2923</v>
      </c>
      <c r="O548" s="90">
        <v>798807.6</v>
      </c>
      <c r="P548" s="90">
        <v>72.37</v>
      </c>
      <c r="Q548" s="90">
        <v>23.574809999999999</v>
      </c>
      <c r="R548" s="90">
        <v>601.67187011999999</v>
      </c>
      <c r="S548" s="91">
        <v>1E-3</v>
      </c>
      <c r="T548" s="91">
        <f t="shared" si="8"/>
        <v>2.1185158874243907E-4</v>
      </c>
      <c r="U548" s="91">
        <f>R548/'סכום נכסי הקרן'!$C$42</f>
        <v>2.9161746614941784E-5</v>
      </c>
    </row>
    <row r="549" spans="2:21" s="84" customFormat="1">
      <c r="B549" s="89" t="s">
        <v>1797</v>
      </c>
      <c r="C549" s="89" t="s">
        <v>1798</v>
      </c>
      <c r="D549" s="89" t="s">
        <v>98</v>
      </c>
      <c r="E549" s="89" t="s">
        <v>121</v>
      </c>
      <c r="F549" s="89" t="s">
        <v>1561</v>
      </c>
      <c r="G549" s="89" t="s">
        <v>1078</v>
      </c>
      <c r="H549" s="89" t="s">
        <v>249</v>
      </c>
      <c r="I549" s="89" t="s">
        <v>916</v>
      </c>
      <c r="J549" s="89" t="s">
        <v>1799</v>
      </c>
      <c r="K549" s="90">
        <v>3.68</v>
      </c>
      <c r="L549" s="89" t="s">
        <v>100</v>
      </c>
      <c r="M549" s="91">
        <v>0.05</v>
      </c>
      <c r="N549" s="91">
        <v>4.9099999999999998E-2</v>
      </c>
      <c r="O549" s="90">
        <v>1600000</v>
      </c>
      <c r="P549" s="90">
        <v>114</v>
      </c>
      <c r="Q549" s="90">
        <v>45.272320000000001</v>
      </c>
      <c r="R549" s="90">
        <v>1869.27232</v>
      </c>
      <c r="S549" s="91">
        <v>1.03E-2</v>
      </c>
      <c r="T549" s="91">
        <f t="shared" si="8"/>
        <v>6.5817986588816819E-4</v>
      </c>
      <c r="U549" s="91">
        <f>R549/'סכום נכסי הקרן'!$C$42</f>
        <v>9.0599624907331005E-5</v>
      </c>
    </row>
    <row r="550" spans="2:21" s="84" customFormat="1">
      <c r="B550" s="89" t="s">
        <v>1800</v>
      </c>
      <c r="C550" s="89" t="s">
        <v>1801</v>
      </c>
      <c r="D550" s="89" t="s">
        <v>98</v>
      </c>
      <c r="E550" s="89" t="s">
        <v>121</v>
      </c>
      <c r="F550" s="89" t="s">
        <v>1802</v>
      </c>
      <c r="G550" s="89" t="s">
        <v>1078</v>
      </c>
      <c r="H550" s="89" t="s">
        <v>249</v>
      </c>
      <c r="I550" s="89" t="s">
        <v>916</v>
      </c>
      <c r="J550" s="89" t="s">
        <v>1296</v>
      </c>
      <c r="K550" s="90">
        <v>0.67</v>
      </c>
      <c r="L550" s="89" t="s">
        <v>100</v>
      </c>
      <c r="M550" s="91">
        <v>0.02</v>
      </c>
      <c r="N550" s="91">
        <v>-4.6100000000000002E-2</v>
      </c>
      <c r="O550" s="90">
        <v>218501.72</v>
      </c>
      <c r="P550" s="90">
        <v>105.86</v>
      </c>
      <c r="Q550" s="90">
        <v>0</v>
      </c>
      <c r="R550" s="90">
        <v>231.30592079199999</v>
      </c>
      <c r="S550" s="91">
        <v>1E-3</v>
      </c>
      <c r="T550" s="91">
        <f t="shared" si="8"/>
        <v>8.1443938530057408E-5</v>
      </c>
      <c r="U550" s="91">
        <f>R550/'סכום נכסי הקרן'!$C$42</f>
        <v>1.121090246636724E-5</v>
      </c>
    </row>
    <row r="551" spans="2:21" s="84" customFormat="1">
      <c r="B551" s="89" t="s">
        <v>1803</v>
      </c>
      <c r="C551" s="89" t="s">
        <v>1804</v>
      </c>
      <c r="D551" s="89" t="s">
        <v>98</v>
      </c>
      <c r="E551" s="89" t="s">
        <v>121</v>
      </c>
      <c r="F551" s="89" t="s">
        <v>1802</v>
      </c>
      <c r="G551" s="89" t="s">
        <v>1078</v>
      </c>
      <c r="H551" s="89" t="s">
        <v>249</v>
      </c>
      <c r="I551" s="89" t="s">
        <v>916</v>
      </c>
      <c r="J551" s="89" t="s">
        <v>1805</v>
      </c>
      <c r="K551" s="90">
        <v>3.55</v>
      </c>
      <c r="L551" s="89" t="s">
        <v>100</v>
      </c>
      <c r="M551" s="91">
        <v>5.7000000000000002E-2</v>
      </c>
      <c r="N551" s="91">
        <v>7.9500000000000001E-2</v>
      </c>
      <c r="O551" s="90">
        <v>238000</v>
      </c>
      <c r="P551" s="90">
        <v>101.24</v>
      </c>
      <c r="Q551" s="90">
        <v>0</v>
      </c>
      <c r="R551" s="90">
        <v>240.9512</v>
      </c>
      <c r="S551" s="91">
        <v>8.0000000000000004E-4</v>
      </c>
      <c r="T551" s="91">
        <f t="shared" si="8"/>
        <v>8.4840088201591302E-5</v>
      </c>
      <c r="U551" s="91">
        <f>R551/'סכום נכסי הקרן'!$C$42</f>
        <v>1.1678388487008299E-5</v>
      </c>
    </row>
    <row r="552" spans="2:21" s="84" customFormat="1">
      <c r="B552" s="92" t="s">
        <v>1806</v>
      </c>
      <c r="K552" s="93">
        <v>0</v>
      </c>
      <c r="N552" s="94">
        <v>0</v>
      </c>
      <c r="O552" s="93">
        <v>0</v>
      </c>
      <c r="Q552" s="93">
        <v>0</v>
      </c>
      <c r="R552" s="93">
        <v>0</v>
      </c>
      <c r="T552" s="94">
        <f t="shared" si="8"/>
        <v>0</v>
      </c>
      <c r="U552" s="94">
        <f>R552/'סכום נכסי הקרן'!$C$42</f>
        <v>0</v>
      </c>
    </row>
    <row r="553" spans="2:21" s="84" customFormat="1">
      <c r="B553" s="89" t="s">
        <v>249</v>
      </c>
      <c r="C553" s="89" t="s">
        <v>249</v>
      </c>
      <c r="G553" s="89" t="s">
        <v>249</v>
      </c>
      <c r="H553" s="89" t="s">
        <v>249</v>
      </c>
      <c r="K553" s="90">
        <v>0</v>
      </c>
      <c r="L553" s="89" t="s">
        <v>249</v>
      </c>
      <c r="M553" s="91">
        <v>0</v>
      </c>
      <c r="N553" s="91">
        <v>0</v>
      </c>
      <c r="O553" s="90">
        <v>0</v>
      </c>
      <c r="P553" s="90">
        <v>0</v>
      </c>
      <c r="R553" s="90">
        <v>0</v>
      </c>
      <c r="S553" s="91">
        <v>0</v>
      </c>
      <c r="T553" s="91">
        <f t="shared" si="8"/>
        <v>0</v>
      </c>
      <c r="U553" s="91">
        <f>R553/'סכום נכסי הקרן'!$C$42</f>
        <v>0</v>
      </c>
    </row>
    <row r="554" spans="2:21" s="84" customFormat="1">
      <c r="B554" s="92" t="s">
        <v>254</v>
      </c>
      <c r="K554" s="93">
        <v>4.78</v>
      </c>
      <c r="N554" s="94">
        <v>0.11650000000000001</v>
      </c>
      <c r="O554" s="93">
        <v>68506000</v>
      </c>
      <c r="Q554" s="93">
        <v>25.3368</v>
      </c>
      <c r="R554" s="93">
        <v>207353.78354174941</v>
      </c>
      <c r="T554" s="94">
        <f t="shared" si="8"/>
        <v>7.3010274630778721E-2</v>
      </c>
      <c r="U554" s="94">
        <f>R554/'סכום נכסי הקרן'!$C$42</f>
        <v>1.0049993685242394E-2</v>
      </c>
    </row>
    <row r="555" spans="2:21" s="84" customFormat="1">
      <c r="B555" s="92" t="s">
        <v>389</v>
      </c>
      <c r="K555" s="93">
        <v>7.36</v>
      </c>
      <c r="N555" s="94">
        <v>7.4300000000000005E-2</v>
      </c>
      <c r="O555" s="93">
        <v>19516000</v>
      </c>
      <c r="Q555" s="93">
        <v>0</v>
      </c>
      <c r="R555" s="93">
        <v>54818.695239618602</v>
      </c>
      <c r="T555" s="94">
        <f t="shared" si="8"/>
        <v>1.9301928935093061E-2</v>
      </c>
      <c r="U555" s="94">
        <f>R555/'סכום נכסי הקרן'!$C$42</f>
        <v>2.6569447230774469E-3</v>
      </c>
    </row>
    <row r="556" spans="2:21" s="84" customFormat="1">
      <c r="B556" s="89" t="s">
        <v>1807</v>
      </c>
      <c r="C556" s="89" t="s">
        <v>1808</v>
      </c>
      <c r="D556" s="89" t="s">
        <v>98</v>
      </c>
      <c r="E556" s="89" t="s">
        <v>1809</v>
      </c>
      <c r="F556" s="89" t="s">
        <v>411</v>
      </c>
      <c r="G556" s="89" t="s">
        <v>1810</v>
      </c>
      <c r="H556" s="89" t="s">
        <v>846</v>
      </c>
      <c r="I556" s="89" t="s">
        <v>847</v>
      </c>
      <c r="J556" s="89" t="s">
        <v>770</v>
      </c>
      <c r="K556" s="90">
        <v>3.98</v>
      </c>
      <c r="L556" s="89" t="s">
        <v>104</v>
      </c>
      <c r="M556" s="91">
        <v>5.1299999999999998E-2</v>
      </c>
      <c r="N556" s="91">
        <v>5.4699999999999999E-2</v>
      </c>
      <c r="O556" s="90">
        <v>1500000</v>
      </c>
      <c r="P556" s="90">
        <v>101.13636133333333</v>
      </c>
      <c r="Q556" s="90">
        <v>0</v>
      </c>
      <c r="R556" s="90">
        <v>5338.4828213672999</v>
      </c>
      <c r="S556" s="91">
        <v>3.0000000000000001E-3</v>
      </c>
      <c r="T556" s="91">
        <f t="shared" si="8"/>
        <v>1.8797057388694543E-3</v>
      </c>
      <c r="U556" s="91">
        <f>R556/'סכום נכסי הקרן'!$C$42</f>
        <v>2.5874482600272362E-4</v>
      </c>
    </row>
    <row r="557" spans="2:21" s="84" customFormat="1">
      <c r="B557" s="89" t="s">
        <v>1811</v>
      </c>
      <c r="C557" s="89" t="s">
        <v>1812</v>
      </c>
      <c r="D557" s="89" t="s">
        <v>121</v>
      </c>
      <c r="E557" s="89" t="s">
        <v>1809</v>
      </c>
      <c r="F557" s="89" t="s">
        <v>1813</v>
      </c>
      <c r="G557" s="89" t="s">
        <v>1814</v>
      </c>
      <c r="H557" s="89" t="s">
        <v>1815</v>
      </c>
      <c r="I557" s="89" t="s">
        <v>847</v>
      </c>
      <c r="J557" s="89" t="s">
        <v>1816</v>
      </c>
      <c r="K557" s="90">
        <v>2.35</v>
      </c>
      <c r="L557" s="89" t="s">
        <v>104</v>
      </c>
      <c r="M557" s="91">
        <v>6.13E-2</v>
      </c>
      <c r="N557" s="91">
        <v>7.3200000000000001E-2</v>
      </c>
      <c r="O557" s="90">
        <v>200000</v>
      </c>
      <c r="P557" s="90">
        <v>97.613</v>
      </c>
      <c r="Q557" s="90">
        <v>0</v>
      </c>
      <c r="R557" s="90">
        <v>687.00029400000005</v>
      </c>
      <c r="S557" s="91">
        <v>2.9999999999999997E-4</v>
      </c>
      <c r="T557" s="91">
        <f t="shared" si="8"/>
        <v>2.4189614136588305E-4</v>
      </c>
      <c r="U557" s="91">
        <f>R557/'סכום נכסי הקרן'!$C$42</f>
        <v>3.3297432525843066E-5</v>
      </c>
    </row>
    <row r="558" spans="2:21" s="84" customFormat="1">
      <c r="B558" s="89" t="s">
        <v>1817</v>
      </c>
      <c r="C558" s="89" t="s">
        <v>1818</v>
      </c>
      <c r="D558" s="89" t="s">
        <v>121</v>
      </c>
      <c r="E558" s="89" t="s">
        <v>1809</v>
      </c>
      <c r="F558" s="89" t="s">
        <v>1819</v>
      </c>
      <c r="G558" s="89" t="s">
        <v>1820</v>
      </c>
      <c r="H558" s="89" t="s">
        <v>1815</v>
      </c>
      <c r="I558" s="89" t="s">
        <v>847</v>
      </c>
      <c r="J558" s="89" t="s">
        <v>1821</v>
      </c>
      <c r="K558" s="90">
        <v>3.93</v>
      </c>
      <c r="L558" s="89" t="s">
        <v>104</v>
      </c>
      <c r="M558" s="91">
        <v>4.7500000000000001E-2</v>
      </c>
      <c r="N558" s="91">
        <v>7.5600000000000001E-2</v>
      </c>
      <c r="O558" s="90">
        <v>500000</v>
      </c>
      <c r="P558" s="90">
        <v>90.882916666666674</v>
      </c>
      <c r="Q558" s="90">
        <v>0</v>
      </c>
      <c r="R558" s="90">
        <v>1599.0849186327</v>
      </c>
      <c r="S558" s="91">
        <v>5.0000000000000001E-4</v>
      </c>
      <c r="T558" s="91">
        <f t="shared" si="8"/>
        <v>5.6304556913861685E-4</v>
      </c>
      <c r="U558" s="91">
        <f>R558/'סכום נכסי הקרן'!$C$42</f>
        <v>7.7504220371215114E-5</v>
      </c>
    </row>
    <row r="559" spans="2:21" s="84" customFormat="1">
      <c r="B559" s="89" t="s">
        <v>1822</v>
      </c>
      <c r="C559" s="89" t="s">
        <v>1823</v>
      </c>
      <c r="D559" s="89" t="s">
        <v>121</v>
      </c>
      <c r="E559" s="89" t="s">
        <v>1809</v>
      </c>
      <c r="F559" s="89" t="s">
        <v>1819</v>
      </c>
      <c r="G559" s="89" t="s">
        <v>1820</v>
      </c>
      <c r="H559" s="89" t="s">
        <v>1815</v>
      </c>
      <c r="I559" s="89" t="s">
        <v>847</v>
      </c>
      <c r="J559" s="89" t="s">
        <v>1821</v>
      </c>
      <c r="K559" s="90">
        <v>5.4</v>
      </c>
      <c r="L559" s="89" t="s">
        <v>104</v>
      </c>
      <c r="M559" s="91">
        <v>5.1299999999999998E-2</v>
      </c>
      <c r="N559" s="91">
        <v>7.4099999999999999E-2</v>
      </c>
      <c r="O559" s="90">
        <v>500000</v>
      </c>
      <c r="P559" s="90">
        <v>89.904041666666672</v>
      </c>
      <c r="Q559" s="90">
        <v>0</v>
      </c>
      <c r="R559" s="90">
        <v>1581.8616130077</v>
      </c>
      <c r="S559" s="91">
        <v>5.0000000000000001E-4</v>
      </c>
      <c r="T559" s="91">
        <f t="shared" si="8"/>
        <v>5.5698115954718114E-4</v>
      </c>
      <c r="U559" s="91">
        <f>R559/'סכום נכסי הקרן'!$C$42</f>
        <v>7.6669443644146628E-5</v>
      </c>
    </row>
    <row r="560" spans="2:21" s="84" customFormat="1">
      <c r="B560" s="89" t="s">
        <v>1824</v>
      </c>
      <c r="C560" s="89" t="s">
        <v>1825</v>
      </c>
      <c r="D560" s="89" t="s">
        <v>121</v>
      </c>
      <c r="E560" s="89" t="s">
        <v>1809</v>
      </c>
      <c r="F560" s="89" t="s">
        <v>1819</v>
      </c>
      <c r="G560" s="89" t="s">
        <v>1820</v>
      </c>
      <c r="H560" s="89" t="s">
        <v>1815</v>
      </c>
      <c r="I560" s="89" t="s">
        <v>847</v>
      </c>
      <c r="J560" s="89" t="s">
        <v>1826</v>
      </c>
      <c r="K560" s="90">
        <v>6.38</v>
      </c>
      <c r="L560" s="89" t="s">
        <v>108</v>
      </c>
      <c r="M560" s="91">
        <v>3.7499999999999999E-2</v>
      </c>
      <c r="N560" s="91">
        <v>6.2E-2</v>
      </c>
      <c r="O560" s="90">
        <v>1700000</v>
      </c>
      <c r="P560" s="90">
        <v>86.704250000000002</v>
      </c>
      <c r="Q560" s="90">
        <v>0</v>
      </c>
      <c r="R560" s="90">
        <v>5531.81785425</v>
      </c>
      <c r="S560" s="91">
        <v>1.5E-3</v>
      </c>
      <c r="T560" s="91">
        <f t="shared" si="8"/>
        <v>1.9477799432819072E-3</v>
      </c>
      <c r="U560" s="91">
        <f>R560/'סכום נכסי הקרן'!$C$42</f>
        <v>2.6811536087514881E-4</v>
      </c>
    </row>
    <row r="561" spans="2:21" s="84" customFormat="1">
      <c r="B561" s="89" t="s">
        <v>1827</v>
      </c>
      <c r="C561" s="89" t="s">
        <v>1828</v>
      </c>
      <c r="D561" s="89" t="s">
        <v>366</v>
      </c>
      <c r="E561" s="89" t="s">
        <v>1809</v>
      </c>
      <c r="F561" s="89" t="s">
        <v>1819</v>
      </c>
      <c r="G561" s="89" t="s">
        <v>1820</v>
      </c>
      <c r="H561" s="89" t="s">
        <v>1815</v>
      </c>
      <c r="I561" s="89" t="s">
        <v>847</v>
      </c>
      <c r="J561" s="89" t="s">
        <v>1829</v>
      </c>
      <c r="K561" s="90">
        <v>12.57</v>
      </c>
      <c r="L561" s="89" t="s">
        <v>104</v>
      </c>
      <c r="M561" s="91">
        <v>4.1000000000000002E-2</v>
      </c>
      <c r="N561" s="91">
        <v>7.9399999999999998E-2</v>
      </c>
      <c r="O561" s="90">
        <v>9050000</v>
      </c>
      <c r="P561" s="90">
        <v>61.330611111111111</v>
      </c>
      <c r="Q561" s="90">
        <v>0</v>
      </c>
      <c r="R561" s="90">
        <v>19531.929055406399</v>
      </c>
      <c r="S561" s="91">
        <v>4.4999999999999997E-3</v>
      </c>
      <c r="T561" s="91">
        <f t="shared" si="8"/>
        <v>6.8772871179222294E-3</v>
      </c>
      <c r="U561" s="91">
        <f>R561/'סכום נכסי הקרן'!$C$42</f>
        <v>9.4667075909860986E-4</v>
      </c>
    </row>
    <row r="562" spans="2:21" s="84" customFormat="1">
      <c r="B562" s="89" t="s">
        <v>1830</v>
      </c>
      <c r="C562" s="89" t="s">
        <v>1831</v>
      </c>
      <c r="D562" s="89" t="s">
        <v>121</v>
      </c>
      <c r="E562" s="89" t="s">
        <v>1809</v>
      </c>
      <c r="F562" s="89" t="s">
        <v>1819</v>
      </c>
      <c r="G562" s="89" t="s">
        <v>1820</v>
      </c>
      <c r="H562" s="89" t="s">
        <v>1815</v>
      </c>
      <c r="I562" s="89" t="s">
        <v>847</v>
      </c>
      <c r="J562" s="89" t="s">
        <v>1826</v>
      </c>
      <c r="K562" s="90">
        <v>6.2</v>
      </c>
      <c r="L562" s="89" t="s">
        <v>108</v>
      </c>
      <c r="M562" s="91">
        <v>4.3799999999999999E-2</v>
      </c>
      <c r="N562" s="91">
        <v>7.6899999999999996E-2</v>
      </c>
      <c r="O562" s="90">
        <v>1600000</v>
      </c>
      <c r="P562" s="90">
        <v>82.922791663157895</v>
      </c>
      <c r="Q562" s="90">
        <v>0</v>
      </c>
      <c r="R562" s="90">
        <v>4979.3477933744998</v>
      </c>
      <c r="S562" s="91">
        <v>1.1000000000000001E-3</v>
      </c>
      <c r="T562" s="91">
        <f t="shared" si="8"/>
        <v>1.7532525506255689E-3</v>
      </c>
      <c r="U562" s="91">
        <f>R562/'סכום נכסי הקרן'!$C$42</f>
        <v>2.4133832055185837E-4</v>
      </c>
    </row>
    <row r="563" spans="2:21" s="84" customFormat="1">
      <c r="B563" s="89" t="s">
        <v>1832</v>
      </c>
      <c r="C563" s="89" t="s">
        <v>1833</v>
      </c>
      <c r="D563" s="89" t="s">
        <v>366</v>
      </c>
      <c r="E563" s="89" t="s">
        <v>1809</v>
      </c>
      <c r="F563" s="89" t="s">
        <v>1819</v>
      </c>
      <c r="G563" s="89" t="s">
        <v>1820</v>
      </c>
      <c r="H563" s="89" t="s">
        <v>1815</v>
      </c>
      <c r="I563" s="89" t="s">
        <v>847</v>
      </c>
      <c r="J563" s="89" t="s">
        <v>1365</v>
      </c>
      <c r="K563" s="90">
        <v>4.34</v>
      </c>
      <c r="L563" s="89" t="s">
        <v>104</v>
      </c>
      <c r="M563" s="91">
        <v>6.7500000000000004E-2</v>
      </c>
      <c r="N563" s="91">
        <v>7.6799999999999993E-2</v>
      </c>
      <c r="O563" s="90">
        <v>3304000</v>
      </c>
      <c r="P563" s="90">
        <v>98.914249999999996</v>
      </c>
      <c r="Q563" s="90">
        <v>0</v>
      </c>
      <c r="R563" s="90">
        <v>11500.53827958</v>
      </c>
      <c r="S563" s="91">
        <v>2.5999999999999999E-3</v>
      </c>
      <c r="T563" s="91">
        <f t="shared" si="8"/>
        <v>4.0493954045688263E-3</v>
      </c>
      <c r="U563" s="91">
        <f>R563/'סכום נכסי הקרן'!$C$42</f>
        <v>5.5740645341731149E-4</v>
      </c>
    </row>
    <row r="564" spans="2:21" s="84" customFormat="1">
      <c r="B564" s="89" t="s">
        <v>1834</v>
      </c>
      <c r="C564" s="89" t="s">
        <v>1835</v>
      </c>
      <c r="D564" s="89" t="s">
        <v>121</v>
      </c>
      <c r="E564" s="89" t="s">
        <v>1809</v>
      </c>
      <c r="F564" s="89" t="s">
        <v>1836</v>
      </c>
      <c r="G564" s="89" t="s">
        <v>1814</v>
      </c>
      <c r="H564" s="89" t="s">
        <v>1837</v>
      </c>
      <c r="I564" s="89" t="s">
        <v>373</v>
      </c>
      <c r="J564" s="89" t="s">
        <v>1838</v>
      </c>
      <c r="K564" s="90">
        <v>0.98</v>
      </c>
      <c r="L564" s="89" t="s">
        <v>104</v>
      </c>
      <c r="M564" s="91">
        <v>7.4899999999999994E-2</v>
      </c>
      <c r="N564" s="91">
        <v>8.2100000000000006E-2</v>
      </c>
      <c r="O564" s="90">
        <v>1162000</v>
      </c>
      <c r="P564" s="90">
        <v>99.5</v>
      </c>
      <c r="Q564" s="90">
        <v>0</v>
      </c>
      <c r="R564" s="90">
        <v>4068.6326100000001</v>
      </c>
      <c r="S564" s="91">
        <v>6.4999999999999997E-3</v>
      </c>
      <c r="T564" s="91">
        <f t="shared" si="8"/>
        <v>1.4325853097733924E-3</v>
      </c>
      <c r="U564" s="91">
        <f>R564/'סכום נכסי הקרן'!$C$42</f>
        <v>1.9719790659058982E-4</v>
      </c>
    </row>
    <row r="565" spans="2:21" s="84" customFormat="1">
      <c r="B565" s="92" t="s">
        <v>390</v>
      </c>
      <c r="K565" s="93">
        <v>3.85</v>
      </c>
      <c r="N565" s="94">
        <v>0.13159999999999999</v>
      </c>
      <c r="O565" s="93">
        <v>48990000</v>
      </c>
      <c r="Q565" s="93">
        <v>25.3368</v>
      </c>
      <c r="R565" s="93">
        <v>152535.08830213081</v>
      </c>
      <c r="T565" s="94">
        <f t="shared" si="8"/>
        <v>5.3708345695685659E-2</v>
      </c>
      <c r="U565" s="94">
        <f>R565/'סכום נכסי הקרן'!$C$42</f>
        <v>7.3930489621649477E-3</v>
      </c>
    </row>
    <row r="566" spans="2:21" s="84" customFormat="1">
      <c r="B566" s="89" t="s">
        <v>1839</v>
      </c>
      <c r="C566" s="89" t="s">
        <v>1840</v>
      </c>
      <c r="D566" s="89" t="s">
        <v>121</v>
      </c>
      <c r="E566" s="89" t="s">
        <v>1809</v>
      </c>
      <c r="F566" s="89" t="s">
        <v>1841</v>
      </c>
      <c r="G566" s="89" t="s">
        <v>1842</v>
      </c>
      <c r="H566" s="89" t="s">
        <v>1843</v>
      </c>
      <c r="I566" s="89" t="s">
        <v>847</v>
      </c>
      <c r="J566" s="89" t="s">
        <v>1844</v>
      </c>
      <c r="K566" s="90">
        <v>0.15</v>
      </c>
      <c r="L566" s="89" t="s">
        <v>104</v>
      </c>
      <c r="M566" s="91">
        <v>2.8500000000000001E-2</v>
      </c>
      <c r="N566" s="91">
        <v>4.6699999999999998E-2</v>
      </c>
      <c r="O566" s="90">
        <v>73000</v>
      </c>
      <c r="P566" s="90">
        <v>100.74241671232876</v>
      </c>
      <c r="Q566" s="90">
        <v>0</v>
      </c>
      <c r="R566" s="90">
        <v>258.79417201979999</v>
      </c>
      <c r="S566" s="91">
        <v>0</v>
      </c>
      <c r="T566" s="91">
        <f t="shared" si="8"/>
        <v>9.1122685341337256E-5</v>
      </c>
      <c r="U566" s="91">
        <f>R566/'סכום נכסי הקרן'!$C$42</f>
        <v>1.2543199116754253E-5</v>
      </c>
    </row>
    <row r="567" spans="2:21" s="84" customFormat="1">
      <c r="B567" s="89" t="s">
        <v>1845</v>
      </c>
      <c r="C567" s="89" t="s">
        <v>1846</v>
      </c>
      <c r="D567" s="89" t="s">
        <v>121</v>
      </c>
      <c r="E567" s="89" t="s">
        <v>1809</v>
      </c>
      <c r="F567" s="89" t="s">
        <v>1847</v>
      </c>
      <c r="G567" s="89" t="s">
        <v>1842</v>
      </c>
      <c r="H567" s="89" t="s">
        <v>1848</v>
      </c>
      <c r="I567" s="89" t="s">
        <v>847</v>
      </c>
      <c r="J567" s="89" t="s">
        <v>810</v>
      </c>
      <c r="K567" s="90">
        <v>4.03</v>
      </c>
      <c r="L567" s="89" t="s">
        <v>104</v>
      </c>
      <c r="M567" s="91">
        <v>4.3799999999999999E-2</v>
      </c>
      <c r="N567" s="91">
        <v>4.9099999999999998E-2</v>
      </c>
      <c r="O567" s="90">
        <v>200000</v>
      </c>
      <c r="P567" s="90">
        <v>100.07975</v>
      </c>
      <c r="Q567" s="90">
        <v>0</v>
      </c>
      <c r="R567" s="90">
        <v>704.36128050000002</v>
      </c>
      <c r="S567" s="91">
        <v>5.0000000000000001E-4</v>
      </c>
      <c r="T567" s="91">
        <f t="shared" si="8"/>
        <v>2.4800902906234036E-4</v>
      </c>
      <c r="U567" s="91">
        <f>R567/'סכום נכסי הקרן'!$C$42</f>
        <v>3.4138882349976358E-5</v>
      </c>
    </row>
    <row r="568" spans="2:21" s="84" customFormat="1">
      <c r="B568" s="89" t="s">
        <v>1849</v>
      </c>
      <c r="C568" s="89" t="s">
        <v>1850</v>
      </c>
      <c r="D568" s="89" t="s">
        <v>121</v>
      </c>
      <c r="E568" s="89" t="s">
        <v>1809</v>
      </c>
      <c r="F568" s="89" t="s">
        <v>1851</v>
      </c>
      <c r="G568" s="89" t="s">
        <v>1852</v>
      </c>
      <c r="H568" s="89" t="s">
        <v>367</v>
      </c>
      <c r="I568" s="89" t="s">
        <v>368</v>
      </c>
      <c r="J568" s="89" t="s">
        <v>460</v>
      </c>
      <c r="K568" s="90">
        <v>4.45</v>
      </c>
      <c r="L568" s="89" t="s">
        <v>104</v>
      </c>
      <c r="M568" s="91">
        <v>4.5499999999999999E-2</v>
      </c>
      <c r="N568" s="91">
        <v>4.7E-2</v>
      </c>
      <c r="O568" s="90">
        <v>600000</v>
      </c>
      <c r="P568" s="90">
        <v>99.967166000000006</v>
      </c>
      <c r="Q568" s="90">
        <v>0</v>
      </c>
      <c r="R568" s="90">
        <v>2110.7067569999999</v>
      </c>
      <c r="S568" s="91">
        <v>2.9999999999999997E-4</v>
      </c>
      <c r="T568" s="91">
        <f t="shared" si="8"/>
        <v>7.4319010418530688E-4</v>
      </c>
      <c r="U568" s="91">
        <f>R568/'סכום נכסי הקרן'!$C$42</f>
        <v>1.0230143485651627E-4</v>
      </c>
    </row>
    <row r="569" spans="2:21" s="84" customFormat="1">
      <c r="B569" s="89" t="s">
        <v>1853</v>
      </c>
      <c r="C569" s="89" t="s">
        <v>1854</v>
      </c>
      <c r="D569" s="89" t="s">
        <v>121</v>
      </c>
      <c r="E569" s="89" t="s">
        <v>1809</v>
      </c>
      <c r="F569" s="89" t="s">
        <v>1855</v>
      </c>
      <c r="G569" s="89" t="s">
        <v>1856</v>
      </c>
      <c r="H569" s="89" t="s">
        <v>846</v>
      </c>
      <c r="I569" s="89" t="s">
        <v>847</v>
      </c>
      <c r="J569" s="89" t="s">
        <v>1857</v>
      </c>
      <c r="K569" s="90">
        <v>10.02</v>
      </c>
      <c r="L569" s="89" t="s">
        <v>104</v>
      </c>
      <c r="M569" s="91">
        <v>2.9000000000000001E-2</v>
      </c>
      <c r="N569" s="91">
        <v>5.28E-2</v>
      </c>
      <c r="O569" s="90">
        <v>100000</v>
      </c>
      <c r="P569" s="90">
        <v>79.559933999999998</v>
      </c>
      <c r="Q569" s="90">
        <v>0</v>
      </c>
      <c r="R569" s="90">
        <v>279.9714052827</v>
      </c>
      <c r="S569" s="91">
        <v>2.0000000000000001E-4</v>
      </c>
      <c r="T569" s="91">
        <f t="shared" si="8"/>
        <v>9.8579292064566318E-5</v>
      </c>
      <c r="U569" s="91">
        <f>R569/'סכום נכסי הקרן'!$C$42</f>
        <v>1.3569614246142033E-5</v>
      </c>
    </row>
    <row r="570" spans="2:21" s="84" customFormat="1">
      <c r="B570" s="89" t="s">
        <v>1858</v>
      </c>
      <c r="C570" s="89" t="s">
        <v>1859</v>
      </c>
      <c r="D570" s="89" t="s">
        <v>121</v>
      </c>
      <c r="E570" s="89" t="s">
        <v>1809</v>
      </c>
      <c r="F570" s="89" t="s">
        <v>1860</v>
      </c>
      <c r="G570" s="89" t="s">
        <v>1810</v>
      </c>
      <c r="H570" s="89" t="s">
        <v>1861</v>
      </c>
      <c r="I570" s="89" t="s">
        <v>847</v>
      </c>
      <c r="J570" s="89" t="s">
        <v>475</v>
      </c>
      <c r="K570" s="90">
        <v>3.24</v>
      </c>
      <c r="L570" s="89" t="s">
        <v>104</v>
      </c>
      <c r="M570" s="91">
        <v>4.8300000000000003E-2</v>
      </c>
      <c r="N570" s="91">
        <v>5.2999999999999999E-2</v>
      </c>
      <c r="O570" s="90">
        <v>1000000</v>
      </c>
      <c r="P570" s="90">
        <v>100.84592499999999</v>
      </c>
      <c r="Q570" s="90">
        <v>0</v>
      </c>
      <c r="R570" s="90">
        <v>3548.7681011018999</v>
      </c>
      <c r="S570" s="91">
        <v>5.0000000000000001E-4</v>
      </c>
      <c r="T570" s="91">
        <f t="shared" si="8"/>
        <v>1.2495384903851022E-3</v>
      </c>
      <c r="U570" s="91">
        <f>R570/'סכום נכסי הקרן'!$C$42</f>
        <v>1.7200118752249723E-4</v>
      </c>
    </row>
    <row r="571" spans="2:21" s="84" customFormat="1">
      <c r="B571" s="89" t="s">
        <v>1862</v>
      </c>
      <c r="C571" s="89" t="s">
        <v>1863</v>
      </c>
      <c r="D571" s="89" t="s">
        <v>121</v>
      </c>
      <c r="E571" s="89" t="s">
        <v>1809</v>
      </c>
      <c r="F571" s="89" t="s">
        <v>1864</v>
      </c>
      <c r="G571" s="89" t="s">
        <v>1852</v>
      </c>
      <c r="H571" s="89" t="s">
        <v>1865</v>
      </c>
      <c r="I571" s="89" t="s">
        <v>847</v>
      </c>
      <c r="J571" s="89" t="s">
        <v>1866</v>
      </c>
      <c r="K571" s="90">
        <v>6.46</v>
      </c>
      <c r="L571" s="89" t="s">
        <v>104</v>
      </c>
      <c r="M571" s="91">
        <v>2.7E-2</v>
      </c>
      <c r="N571" s="91">
        <v>5.3100000000000001E-2</v>
      </c>
      <c r="O571" s="90">
        <v>400000</v>
      </c>
      <c r="P571" s="90">
        <v>85.730500000000006</v>
      </c>
      <c r="Q571" s="90">
        <v>0</v>
      </c>
      <c r="R571" s="90">
        <v>1206.742518</v>
      </c>
      <c r="S571" s="91">
        <v>4.0000000000000002E-4</v>
      </c>
      <c r="T571" s="91">
        <f t="shared" si="8"/>
        <v>4.2489990364742063E-4</v>
      </c>
      <c r="U571" s="91">
        <f>R571/'סכום נכסי הקרן'!$C$42</f>
        <v>5.8488224706889218E-5</v>
      </c>
    </row>
    <row r="572" spans="2:21" s="84" customFormat="1">
      <c r="B572" s="89" t="s">
        <v>1867</v>
      </c>
      <c r="C572" s="89" t="s">
        <v>1868</v>
      </c>
      <c r="D572" s="89" t="s">
        <v>121</v>
      </c>
      <c r="E572" s="89" t="s">
        <v>1809</v>
      </c>
      <c r="F572" s="89" t="s">
        <v>1869</v>
      </c>
      <c r="G572" s="89" t="s">
        <v>1870</v>
      </c>
      <c r="H572" s="89" t="s">
        <v>1865</v>
      </c>
      <c r="I572" s="89" t="s">
        <v>847</v>
      </c>
      <c r="J572" s="89" t="s">
        <v>1871</v>
      </c>
      <c r="K572" s="90">
        <v>6.44</v>
      </c>
      <c r="L572" s="89" t="s">
        <v>104</v>
      </c>
      <c r="M572" s="91">
        <v>3.5999999999999997E-2</v>
      </c>
      <c r="N572" s="91">
        <v>5.3999999999999999E-2</v>
      </c>
      <c r="O572" s="90">
        <v>400000</v>
      </c>
      <c r="P572" s="90">
        <v>91.552999999999997</v>
      </c>
      <c r="Q572" s="90">
        <v>25.3368</v>
      </c>
      <c r="R572" s="90">
        <v>1314.036828</v>
      </c>
      <c r="S572" s="91">
        <v>4.0000000000000002E-4</v>
      </c>
      <c r="T572" s="91">
        <f t="shared" si="8"/>
        <v>4.6267875149681449E-4</v>
      </c>
      <c r="U572" s="91">
        <f>R572/'סכום נכסי הקרן'!$C$42</f>
        <v>6.3688550061672674E-5</v>
      </c>
    </row>
    <row r="573" spans="2:21" s="84" customFormat="1">
      <c r="B573" s="89" t="s">
        <v>1872</v>
      </c>
      <c r="C573" s="89" t="s">
        <v>1873</v>
      </c>
      <c r="D573" s="89" t="s">
        <v>1874</v>
      </c>
      <c r="E573" s="89" t="s">
        <v>1809</v>
      </c>
      <c r="F573" s="89" t="s">
        <v>1875</v>
      </c>
      <c r="G573" s="89" t="s">
        <v>1876</v>
      </c>
      <c r="H573" s="89" t="s">
        <v>1865</v>
      </c>
      <c r="I573" s="89" t="s">
        <v>847</v>
      </c>
      <c r="J573" s="89" t="s">
        <v>1877</v>
      </c>
      <c r="K573" s="90">
        <v>5.63</v>
      </c>
      <c r="L573" s="89" t="s">
        <v>108</v>
      </c>
      <c r="M573" s="91">
        <v>1.7500000000000002E-2</v>
      </c>
      <c r="N573" s="91">
        <v>4.4200000000000003E-2</v>
      </c>
      <c r="O573" s="90">
        <v>1660000</v>
      </c>
      <c r="P573" s="90">
        <v>87.693388885714285</v>
      </c>
      <c r="Q573" s="90">
        <v>0</v>
      </c>
      <c r="R573" s="90">
        <v>5463.2805888915</v>
      </c>
      <c r="S573" s="91">
        <v>2.8E-3</v>
      </c>
      <c r="T573" s="91">
        <f t="shared" si="8"/>
        <v>1.9236476391551339E-3</v>
      </c>
      <c r="U573" s="91">
        <f>R573/'סכום נכסי הקרן'!$C$42</f>
        <v>2.6479350644697522E-4</v>
      </c>
    </row>
    <row r="574" spans="2:21" s="84" customFormat="1">
      <c r="B574" s="89" t="s">
        <v>1878</v>
      </c>
      <c r="C574" s="89" t="s">
        <v>1879</v>
      </c>
      <c r="D574" s="89" t="s">
        <v>121</v>
      </c>
      <c r="E574" s="89" t="s">
        <v>1809</v>
      </c>
      <c r="F574" s="89" t="s">
        <v>1880</v>
      </c>
      <c r="G574" s="89" t="s">
        <v>1881</v>
      </c>
      <c r="H574" s="89" t="s">
        <v>1865</v>
      </c>
      <c r="I574" s="89" t="s">
        <v>847</v>
      </c>
      <c r="J574" s="89" t="s">
        <v>964</v>
      </c>
      <c r="K574" s="90">
        <v>6.06</v>
      </c>
      <c r="L574" s="89" t="s">
        <v>104</v>
      </c>
      <c r="M574" s="91">
        <v>4.02E-2</v>
      </c>
      <c r="N574" s="91">
        <v>5.2299999999999999E-2</v>
      </c>
      <c r="O574" s="90">
        <v>400000</v>
      </c>
      <c r="P574" s="90">
        <v>93.668199999999999</v>
      </c>
      <c r="Q574" s="90">
        <v>0</v>
      </c>
      <c r="R574" s="90">
        <v>1318.4735831999999</v>
      </c>
      <c r="S574" s="91">
        <v>1E-4</v>
      </c>
      <c r="T574" s="91">
        <f t="shared" si="8"/>
        <v>4.6424095455908129E-4</v>
      </c>
      <c r="U574" s="91">
        <f>R574/'סכום נכסי הקרן'!$C$42</f>
        <v>6.390359008159104E-5</v>
      </c>
    </row>
    <row r="575" spans="2:21" s="84" customFormat="1">
      <c r="B575" s="89" t="s">
        <v>1882</v>
      </c>
      <c r="C575" s="89" t="s">
        <v>1883</v>
      </c>
      <c r="D575" s="89" t="s">
        <v>121</v>
      </c>
      <c r="E575" s="89" t="s">
        <v>1809</v>
      </c>
      <c r="F575" s="89" t="s">
        <v>1884</v>
      </c>
      <c r="G575" s="89" t="s">
        <v>1885</v>
      </c>
      <c r="H575" s="89" t="s">
        <v>1865</v>
      </c>
      <c r="I575" s="89" t="s">
        <v>847</v>
      </c>
      <c r="J575" s="89" t="s">
        <v>921</v>
      </c>
      <c r="K575" s="90">
        <v>5.15</v>
      </c>
      <c r="L575" s="89" t="s">
        <v>104</v>
      </c>
      <c r="M575" s="91">
        <v>4.7500000000000001E-2</v>
      </c>
      <c r="N575" s="91">
        <v>5.3699999999999998E-2</v>
      </c>
      <c r="O575" s="90">
        <v>1000000</v>
      </c>
      <c r="P575" s="90">
        <v>97.876138888888889</v>
      </c>
      <c r="Q575" s="90">
        <v>0</v>
      </c>
      <c r="R575" s="90">
        <v>3444.2613275391</v>
      </c>
      <c r="S575" s="91">
        <v>8.0000000000000004E-4</v>
      </c>
      <c r="T575" s="91">
        <f t="shared" si="8"/>
        <v>1.2127411476587258E-3</v>
      </c>
      <c r="U575" s="91">
        <f>R575/'סכום נכסי הקרן'!$C$42</f>
        <v>1.6693596808723321E-4</v>
      </c>
    </row>
    <row r="576" spans="2:21" s="84" customFormat="1">
      <c r="B576" s="89" t="s">
        <v>1886</v>
      </c>
      <c r="C576" s="89" t="s">
        <v>1887</v>
      </c>
      <c r="D576" s="89" t="s">
        <v>121</v>
      </c>
      <c r="E576" s="89" t="s">
        <v>1809</v>
      </c>
      <c r="F576" s="89" t="s">
        <v>1888</v>
      </c>
      <c r="G576" s="89" t="s">
        <v>1810</v>
      </c>
      <c r="H576" s="89" t="s">
        <v>1889</v>
      </c>
      <c r="I576" s="89" t="s">
        <v>847</v>
      </c>
      <c r="J576" s="89" t="s">
        <v>1890</v>
      </c>
      <c r="K576" s="90">
        <v>1.34</v>
      </c>
      <c r="L576" s="89" t="s">
        <v>104</v>
      </c>
      <c r="M576" s="91">
        <v>3.6999999999999998E-2</v>
      </c>
      <c r="N576" s="91">
        <v>3.8699999999999998E-2</v>
      </c>
      <c r="O576" s="90">
        <v>380000</v>
      </c>
      <c r="P576" s="90">
        <v>100.2935602631579</v>
      </c>
      <c r="Q576" s="90">
        <v>0</v>
      </c>
      <c r="R576" s="90">
        <v>1341.1455465510001</v>
      </c>
      <c r="S576" s="91">
        <v>2.9999999999999997E-4</v>
      </c>
      <c r="T576" s="91">
        <f t="shared" si="8"/>
        <v>4.7222386300860178E-4</v>
      </c>
      <c r="U576" s="91">
        <f>R576/'סכום נכסי הקרן'!$C$42</f>
        <v>6.5002451576267941E-5</v>
      </c>
    </row>
    <row r="577" spans="2:21" s="84" customFormat="1">
      <c r="B577" s="89" t="s">
        <v>1891</v>
      </c>
      <c r="C577" s="89" t="s">
        <v>1892</v>
      </c>
      <c r="D577" s="89" t="s">
        <v>121</v>
      </c>
      <c r="E577" s="89" t="s">
        <v>1809</v>
      </c>
      <c r="F577" s="89" t="s">
        <v>1893</v>
      </c>
      <c r="G577" s="89" t="s">
        <v>1820</v>
      </c>
      <c r="H577" s="89" t="s">
        <v>1889</v>
      </c>
      <c r="I577" s="89" t="s">
        <v>847</v>
      </c>
      <c r="J577" s="89" t="s">
        <v>964</v>
      </c>
      <c r="K577" s="90">
        <v>5.28</v>
      </c>
      <c r="L577" s="89" t="s">
        <v>104</v>
      </c>
      <c r="M577" s="91">
        <v>4.3799999999999999E-2</v>
      </c>
      <c r="N577" s="91">
        <v>5.6500000000000002E-2</v>
      </c>
      <c r="O577" s="90">
        <v>400000</v>
      </c>
      <c r="P577" s="90">
        <v>94.182292000000004</v>
      </c>
      <c r="Q577" s="90">
        <v>0</v>
      </c>
      <c r="R577" s="90">
        <v>1325.7099376173001</v>
      </c>
      <c r="S577" s="91">
        <v>1E-4</v>
      </c>
      <c r="T577" s="91">
        <f t="shared" si="8"/>
        <v>4.6678891010784688E-4</v>
      </c>
      <c r="U577" s="91">
        <f>R577/'סכום נכסי הקרן'!$C$42</f>
        <v>6.425432067813884E-5</v>
      </c>
    </row>
    <row r="578" spans="2:21" s="84" customFormat="1">
      <c r="B578" s="89" t="s">
        <v>1894</v>
      </c>
      <c r="C578" s="89" t="s">
        <v>1895</v>
      </c>
      <c r="D578" s="89" t="s">
        <v>121</v>
      </c>
      <c r="E578" s="89" t="s">
        <v>1809</v>
      </c>
      <c r="F578" s="89" t="s">
        <v>1896</v>
      </c>
      <c r="G578" s="89" t="s">
        <v>1842</v>
      </c>
      <c r="H578" s="89" t="s">
        <v>1889</v>
      </c>
      <c r="I578" s="89" t="s">
        <v>847</v>
      </c>
      <c r="J578" s="89" t="s">
        <v>1897</v>
      </c>
      <c r="K578" s="90">
        <v>6.75</v>
      </c>
      <c r="L578" s="89" t="s">
        <v>104</v>
      </c>
      <c r="M578" s="91">
        <v>2.5399999999999999E-2</v>
      </c>
      <c r="N578" s="91">
        <v>5.79E-2</v>
      </c>
      <c r="O578" s="90">
        <v>100000</v>
      </c>
      <c r="P578" s="90">
        <v>81.08175</v>
      </c>
      <c r="Q578" s="90">
        <v>0</v>
      </c>
      <c r="R578" s="90">
        <v>285.32667824999999</v>
      </c>
      <c r="S578" s="91">
        <v>2.0000000000000001E-4</v>
      </c>
      <c r="T578" s="91">
        <f t="shared" si="8"/>
        <v>1.00464909695395E-4</v>
      </c>
      <c r="U578" s="91">
        <f>R578/'סכום נכסי הקרן'!$C$42</f>
        <v>1.3829172854549473E-5</v>
      </c>
    </row>
    <row r="579" spans="2:21" s="84" customFormat="1">
      <c r="B579" s="89" t="s">
        <v>1898</v>
      </c>
      <c r="C579" s="89" t="s">
        <v>1899</v>
      </c>
      <c r="D579" s="89" t="s">
        <v>121</v>
      </c>
      <c r="E579" s="89" t="s">
        <v>1809</v>
      </c>
      <c r="F579" s="89" t="s">
        <v>1900</v>
      </c>
      <c r="G579" s="89" t="s">
        <v>1901</v>
      </c>
      <c r="H579" s="89" t="s">
        <v>1889</v>
      </c>
      <c r="I579" s="89" t="s">
        <v>847</v>
      </c>
      <c r="J579" s="89" t="s">
        <v>964</v>
      </c>
      <c r="K579" s="90">
        <v>6.33</v>
      </c>
      <c r="L579" s="89" t="s">
        <v>104</v>
      </c>
      <c r="M579" s="91">
        <v>4.2500000000000003E-2</v>
      </c>
      <c r="N579" s="91">
        <v>5.4100000000000002E-2</v>
      </c>
      <c r="O579" s="90">
        <v>400000</v>
      </c>
      <c r="P579" s="90">
        <v>93.975250000000003</v>
      </c>
      <c r="Q579" s="90">
        <v>0</v>
      </c>
      <c r="R579" s="90">
        <v>1322.795619</v>
      </c>
      <c r="S579" s="91">
        <v>5.0000000000000001E-4</v>
      </c>
      <c r="T579" s="91">
        <f t="shared" si="8"/>
        <v>4.6576276436323437E-4</v>
      </c>
      <c r="U579" s="91">
        <f>R579/'סכום נכסי הקרן'!$C$42</f>
        <v>6.4113069897948704E-5</v>
      </c>
    </row>
    <row r="580" spans="2:21" s="84" customFormat="1">
      <c r="B580" s="89" t="s">
        <v>1902</v>
      </c>
      <c r="C580" s="89" t="s">
        <v>1903</v>
      </c>
      <c r="D580" s="89" t="s">
        <v>121</v>
      </c>
      <c r="E580" s="89" t="s">
        <v>1809</v>
      </c>
      <c r="F580" s="89" t="s">
        <v>1904</v>
      </c>
      <c r="G580" s="89" t="s">
        <v>1905</v>
      </c>
      <c r="H580" s="89" t="s">
        <v>1889</v>
      </c>
      <c r="I580" s="89" t="s">
        <v>847</v>
      </c>
      <c r="J580" s="89" t="s">
        <v>1871</v>
      </c>
      <c r="K580" s="90">
        <v>4.51</v>
      </c>
      <c r="L580" s="89" t="s">
        <v>104</v>
      </c>
      <c r="M580" s="91">
        <v>3.2500000000000001E-2</v>
      </c>
      <c r="N580" s="91">
        <v>5.2600000000000001E-2</v>
      </c>
      <c r="O580" s="90">
        <v>400000</v>
      </c>
      <c r="P580" s="90">
        <v>92.131249999999994</v>
      </c>
      <c r="Q580" s="90">
        <v>0</v>
      </c>
      <c r="R580" s="90">
        <v>1296.839475</v>
      </c>
      <c r="S580" s="91">
        <v>1E-4</v>
      </c>
      <c r="T580" s="91">
        <f t="shared" si="8"/>
        <v>4.5662347995073423E-4</v>
      </c>
      <c r="U580" s="91">
        <f>R580/'סכום נכסי הקרן'!$C$42</f>
        <v>6.2855031202741E-5</v>
      </c>
    </row>
    <row r="581" spans="2:21" s="84" customFormat="1">
      <c r="B581" s="89" t="s">
        <v>1906</v>
      </c>
      <c r="C581" s="89" t="s">
        <v>1907</v>
      </c>
      <c r="D581" s="89" t="s">
        <v>121</v>
      </c>
      <c r="E581" s="89" t="s">
        <v>1809</v>
      </c>
      <c r="F581" s="89" t="s">
        <v>1908</v>
      </c>
      <c r="G581" s="89" t="s">
        <v>1876</v>
      </c>
      <c r="H581" s="89" t="s">
        <v>1909</v>
      </c>
      <c r="I581" s="89" t="s">
        <v>373</v>
      </c>
      <c r="J581" s="89" t="s">
        <v>1910</v>
      </c>
      <c r="K581" s="90">
        <v>2.86</v>
      </c>
      <c r="L581" s="89" t="s">
        <v>104</v>
      </c>
      <c r="M581" s="91">
        <v>3.4000000000000002E-2</v>
      </c>
      <c r="N581" s="91">
        <v>7.7799999999999994E-2</v>
      </c>
      <c r="O581" s="90">
        <v>800000</v>
      </c>
      <c r="P581" s="90">
        <v>90.243333337500005</v>
      </c>
      <c r="Q581" s="90">
        <v>0</v>
      </c>
      <c r="R581" s="90">
        <v>2540.5303201173001</v>
      </c>
      <c r="S581" s="91">
        <v>8.0000000000000004E-4</v>
      </c>
      <c r="T581" s="91">
        <f t="shared" si="8"/>
        <v>8.9453306909269888E-4</v>
      </c>
      <c r="U581" s="91">
        <f>R581/'סכום נכסי הקרן'!$C$42</f>
        <v>1.2313406217256186E-4</v>
      </c>
    </row>
    <row r="582" spans="2:21" s="84" customFormat="1">
      <c r="B582" s="89" t="s">
        <v>1911</v>
      </c>
      <c r="C582" s="89" t="s">
        <v>1912</v>
      </c>
      <c r="D582" s="89" t="s">
        <v>366</v>
      </c>
      <c r="E582" s="89" t="s">
        <v>1809</v>
      </c>
      <c r="F582" s="89" t="s">
        <v>1908</v>
      </c>
      <c r="G582" s="89" t="s">
        <v>1876</v>
      </c>
      <c r="H582" s="89" t="s">
        <v>1913</v>
      </c>
      <c r="I582" s="89" t="s">
        <v>368</v>
      </c>
      <c r="J582" s="89" t="s">
        <v>1914</v>
      </c>
      <c r="K582" s="90">
        <v>1.47</v>
      </c>
      <c r="L582" s="89" t="s">
        <v>104</v>
      </c>
      <c r="M582" s="91">
        <v>4.6300000000000001E-2</v>
      </c>
      <c r="N582" s="91">
        <v>6.83E-2</v>
      </c>
      <c r="O582" s="90">
        <v>2000000</v>
      </c>
      <c r="P582" s="90">
        <v>99.113791665671641</v>
      </c>
      <c r="Q582" s="90">
        <v>0</v>
      </c>
      <c r="R582" s="90">
        <v>6975.6286573827001</v>
      </c>
      <c r="S582" s="91">
        <v>5.0000000000000001E-3</v>
      </c>
      <c r="T582" s="91">
        <f t="shared" si="8"/>
        <v>2.4561527419406756E-3</v>
      </c>
      <c r="U582" s="91">
        <f>R582/'סכום נכסי הקרן'!$C$42</f>
        <v>3.3809377750359111E-4</v>
      </c>
    </row>
    <row r="583" spans="2:21" s="84" customFormat="1">
      <c r="B583" s="89" t="s">
        <v>1915</v>
      </c>
      <c r="C583" s="89" t="s">
        <v>1916</v>
      </c>
      <c r="D583" s="89" t="s">
        <v>121</v>
      </c>
      <c r="E583" s="89" t="s">
        <v>1809</v>
      </c>
      <c r="F583" s="89" t="s">
        <v>1917</v>
      </c>
      <c r="G583" s="89" t="s">
        <v>1876</v>
      </c>
      <c r="H583" s="89" t="s">
        <v>1913</v>
      </c>
      <c r="I583" s="89" t="s">
        <v>368</v>
      </c>
      <c r="J583" s="89" t="s">
        <v>1918</v>
      </c>
      <c r="K583" s="90">
        <v>2.02</v>
      </c>
      <c r="L583" s="89" t="s">
        <v>104</v>
      </c>
      <c r="M583" s="91">
        <v>3.7499999999999999E-2</v>
      </c>
      <c r="N583" s="91">
        <v>5.6599999999999998E-2</v>
      </c>
      <c r="O583" s="90">
        <v>1550000</v>
      </c>
      <c r="P583" s="90">
        <v>97.839333330798482</v>
      </c>
      <c r="Q583" s="90">
        <v>0</v>
      </c>
      <c r="R583" s="90">
        <v>5336.5975167653996</v>
      </c>
      <c r="S583" s="91">
        <v>4.3E-3</v>
      </c>
      <c r="T583" s="91">
        <f t="shared" si="8"/>
        <v>1.8790419139592149E-3</v>
      </c>
      <c r="U583" s="91">
        <f>R583/'סכום נכסי הקרן'!$C$42</f>
        <v>2.5865344932745769E-4</v>
      </c>
    </row>
    <row r="584" spans="2:21" s="84" customFormat="1">
      <c r="B584" s="89" t="s">
        <v>1919</v>
      </c>
      <c r="C584" s="89" t="s">
        <v>1920</v>
      </c>
      <c r="D584" s="89" t="s">
        <v>1874</v>
      </c>
      <c r="E584" s="89" t="s">
        <v>1809</v>
      </c>
      <c r="F584" s="89" t="s">
        <v>1921</v>
      </c>
      <c r="G584" s="89" t="s">
        <v>1922</v>
      </c>
      <c r="H584" s="89" t="s">
        <v>1909</v>
      </c>
      <c r="I584" s="89" t="s">
        <v>847</v>
      </c>
      <c r="J584" s="89" t="s">
        <v>1923</v>
      </c>
      <c r="K584" s="90">
        <v>0.55000000000000004</v>
      </c>
      <c r="L584" s="89" t="s">
        <v>104</v>
      </c>
      <c r="M584" s="91">
        <v>5.2499999999999998E-2</v>
      </c>
      <c r="N584" s="91">
        <v>3.0825999999999998</v>
      </c>
      <c r="O584" s="90">
        <v>250000</v>
      </c>
      <c r="P584" s="90">
        <v>48.318750000000001</v>
      </c>
      <c r="Q584" s="90">
        <v>0</v>
      </c>
      <c r="R584" s="90">
        <v>425.08420312499999</v>
      </c>
      <c r="S584" s="91">
        <v>4.0000000000000002E-4</v>
      </c>
      <c r="T584" s="91">
        <f t="shared" si="8"/>
        <v>1.4967421322752554E-4</v>
      </c>
      <c r="U584" s="91">
        <f>R584/'סכום נכסי הקרן'!$C$42</f>
        <v>2.0602920690098647E-5</v>
      </c>
    </row>
    <row r="585" spans="2:21" s="84" customFormat="1">
      <c r="B585" s="89" t="s">
        <v>1924</v>
      </c>
      <c r="C585" s="89" t="s">
        <v>1925</v>
      </c>
      <c r="D585" s="89" t="s">
        <v>121</v>
      </c>
      <c r="E585" s="89" t="s">
        <v>1809</v>
      </c>
      <c r="F585" s="89" t="s">
        <v>1926</v>
      </c>
      <c r="G585" s="89" t="s">
        <v>1876</v>
      </c>
      <c r="H585" s="89" t="s">
        <v>1909</v>
      </c>
      <c r="I585" s="89" t="s">
        <v>847</v>
      </c>
      <c r="J585" s="89" t="s">
        <v>374</v>
      </c>
      <c r="K585" s="90">
        <v>2.42</v>
      </c>
      <c r="L585" s="89" t="s">
        <v>104</v>
      </c>
      <c r="M585" s="91">
        <v>3.2500000000000001E-2</v>
      </c>
      <c r="N585" s="91">
        <v>6.7400000000000002E-2</v>
      </c>
      <c r="O585" s="90">
        <v>1585000</v>
      </c>
      <c r="P585" s="90">
        <v>93.719583335999999</v>
      </c>
      <c r="Q585" s="90">
        <v>0</v>
      </c>
      <c r="R585" s="90">
        <v>5227.3175381721003</v>
      </c>
      <c r="S585" s="91">
        <v>1.2999999999999999E-3</v>
      </c>
      <c r="T585" s="91">
        <f t="shared" si="8"/>
        <v>1.840563902550583E-3</v>
      </c>
      <c r="U585" s="91">
        <f>R585/'סכום נכסי הקרן'!$C$42</f>
        <v>2.5335688286974963E-4</v>
      </c>
    </row>
    <row r="586" spans="2:21" s="84" customFormat="1">
      <c r="B586" s="89" t="s">
        <v>1927</v>
      </c>
      <c r="C586" s="89" t="s">
        <v>1928</v>
      </c>
      <c r="D586" s="89" t="s">
        <v>121</v>
      </c>
      <c r="E586" s="89" t="s">
        <v>1809</v>
      </c>
      <c r="F586" s="89" t="s">
        <v>1929</v>
      </c>
      <c r="G586" s="89" t="s">
        <v>1881</v>
      </c>
      <c r="H586" s="89" t="s">
        <v>1909</v>
      </c>
      <c r="I586" s="89" t="s">
        <v>847</v>
      </c>
      <c r="J586" s="89" t="s">
        <v>1930</v>
      </c>
      <c r="K586" s="90">
        <v>7.22</v>
      </c>
      <c r="L586" s="89" t="s">
        <v>104</v>
      </c>
      <c r="M586" s="91">
        <v>2.4500000000000001E-2</v>
      </c>
      <c r="N586" s="91">
        <v>5.8799999999999998E-2</v>
      </c>
      <c r="O586" s="90">
        <v>150000</v>
      </c>
      <c r="P586" s="90">
        <v>79.473749999999995</v>
      </c>
      <c r="Q586" s="90">
        <v>0</v>
      </c>
      <c r="R586" s="90">
        <v>419.502189375</v>
      </c>
      <c r="S586" s="91">
        <v>1E-4</v>
      </c>
      <c r="T586" s="91">
        <f t="shared" si="8"/>
        <v>1.4770875906546909E-4</v>
      </c>
      <c r="U586" s="91">
        <f>R586/'סכום נכסי הקרן'!$C$42</f>
        <v>2.0332372441688504E-5</v>
      </c>
    </row>
    <row r="587" spans="2:21" s="84" customFormat="1">
      <c r="B587" s="89" t="s">
        <v>1931</v>
      </c>
      <c r="C587" s="89" t="s">
        <v>1932</v>
      </c>
      <c r="D587" s="89" t="s">
        <v>1933</v>
      </c>
      <c r="E587" s="89" t="s">
        <v>1809</v>
      </c>
      <c r="F587" s="89" t="s">
        <v>1934</v>
      </c>
      <c r="G587" s="89" t="s">
        <v>1922</v>
      </c>
      <c r="H587" s="89" t="s">
        <v>1909</v>
      </c>
      <c r="I587" s="89" t="s">
        <v>847</v>
      </c>
      <c r="J587" s="89" t="s">
        <v>1935</v>
      </c>
      <c r="K587" s="90">
        <v>4.91</v>
      </c>
      <c r="L587" s="89" t="s">
        <v>108</v>
      </c>
      <c r="M587" s="91">
        <v>1.6299999999999999E-2</v>
      </c>
      <c r="N587" s="91">
        <v>8.4099999999999994E-2</v>
      </c>
      <c r="O587" s="90">
        <v>300000</v>
      </c>
      <c r="P587" s="90">
        <v>73.633027999999996</v>
      </c>
      <c r="Q587" s="90">
        <v>0</v>
      </c>
      <c r="R587" s="90">
        <v>829.03426000019999</v>
      </c>
      <c r="S587" s="91">
        <v>8.9999999999999998E-4</v>
      </c>
      <c r="T587" s="91">
        <f t="shared" si="8"/>
        <v>2.9190699087847636E-4</v>
      </c>
      <c r="U587" s="91">
        <f>R587/'סכום נכסי הקרן'!$C$42</f>
        <v>4.0181514586031447E-5</v>
      </c>
    </row>
    <row r="588" spans="2:21" s="84" customFormat="1">
      <c r="B588" s="89" t="s">
        <v>1936</v>
      </c>
      <c r="C588" s="89" t="s">
        <v>1937</v>
      </c>
      <c r="D588" s="89" t="s">
        <v>121</v>
      </c>
      <c r="E588" s="89" t="s">
        <v>1809</v>
      </c>
      <c r="F588" s="89" t="s">
        <v>1938</v>
      </c>
      <c r="G588" s="89" t="s">
        <v>1814</v>
      </c>
      <c r="H588" s="89" t="s">
        <v>1909</v>
      </c>
      <c r="I588" s="89" t="s">
        <v>847</v>
      </c>
      <c r="J588" s="89" t="s">
        <v>1939</v>
      </c>
      <c r="K588" s="90">
        <v>6.47</v>
      </c>
      <c r="L588" s="89" t="s">
        <v>104</v>
      </c>
      <c r="M588" s="91">
        <v>4.4999999999999998E-2</v>
      </c>
      <c r="N588" s="91">
        <v>6.6799999999999998E-2</v>
      </c>
      <c r="O588" s="90">
        <v>100000</v>
      </c>
      <c r="P588" s="90">
        <v>88.414500000000004</v>
      </c>
      <c r="Q588" s="90">
        <v>0</v>
      </c>
      <c r="R588" s="90">
        <v>311.13062550000001</v>
      </c>
      <c r="S588" s="91">
        <v>2.9999999999999997E-4</v>
      </c>
      <c r="T588" s="91">
        <f t="shared" ref="T588:T613" si="9">R588/$R$11</f>
        <v>1.0955060489275949E-4</v>
      </c>
      <c r="U588" s="91">
        <f>R588/'סכום נכסי הקרן'!$C$42</f>
        <v>1.507983489932771E-5</v>
      </c>
    </row>
    <row r="589" spans="2:21" s="84" customFormat="1">
      <c r="B589" s="89" t="s">
        <v>1940</v>
      </c>
      <c r="C589" s="89" t="s">
        <v>1941</v>
      </c>
      <c r="D589" s="89" t="s">
        <v>121</v>
      </c>
      <c r="E589" s="89" t="s">
        <v>1809</v>
      </c>
      <c r="F589" s="89" t="s">
        <v>1942</v>
      </c>
      <c r="G589" s="89" t="s">
        <v>1852</v>
      </c>
      <c r="H589" s="89" t="s">
        <v>1913</v>
      </c>
      <c r="I589" s="89" t="s">
        <v>368</v>
      </c>
      <c r="J589" s="89" t="s">
        <v>475</v>
      </c>
      <c r="K589" s="90">
        <v>7.62</v>
      </c>
      <c r="L589" s="89" t="s">
        <v>104</v>
      </c>
      <c r="M589" s="91">
        <v>3.15E-2</v>
      </c>
      <c r="N589" s="91">
        <v>6.4500000000000002E-2</v>
      </c>
      <c r="O589" s="90">
        <v>400000</v>
      </c>
      <c r="P589" s="90">
        <v>79.683750000000003</v>
      </c>
      <c r="Q589" s="90">
        <v>0</v>
      </c>
      <c r="R589" s="90">
        <v>1121.628465</v>
      </c>
      <c r="S589" s="91">
        <v>5.0000000000000001E-4</v>
      </c>
      <c r="T589" s="91">
        <f t="shared" si="9"/>
        <v>3.9493083205236352E-4</v>
      </c>
      <c r="U589" s="91">
        <f>R589/'סכום נכסי הקרן'!$C$42</f>
        <v>5.4362928893306158E-5</v>
      </c>
    </row>
    <row r="590" spans="2:21" s="84" customFormat="1">
      <c r="B590" s="89" t="s">
        <v>1943</v>
      </c>
      <c r="C590" s="89" t="s">
        <v>1944</v>
      </c>
      <c r="D590" s="89" t="s">
        <v>121</v>
      </c>
      <c r="E590" s="89" t="s">
        <v>1809</v>
      </c>
      <c r="F590" s="89" t="s">
        <v>1908</v>
      </c>
      <c r="G590" s="89" t="s">
        <v>1876</v>
      </c>
      <c r="H590" s="89" t="s">
        <v>1909</v>
      </c>
      <c r="I590" s="89" t="s">
        <v>373</v>
      </c>
      <c r="J590" s="89" t="s">
        <v>1945</v>
      </c>
      <c r="K590" s="90">
        <v>5.23</v>
      </c>
      <c r="L590" s="89" t="s">
        <v>104</v>
      </c>
      <c r="M590" s="91">
        <v>3.1300000000000001E-2</v>
      </c>
      <c r="N590" s="91">
        <v>7.4200000000000002E-2</v>
      </c>
      <c r="O590" s="90">
        <v>600000</v>
      </c>
      <c r="P590" s="90">
        <v>81.298083339285711</v>
      </c>
      <c r="Q590" s="90">
        <v>0</v>
      </c>
      <c r="R590" s="90">
        <v>1716.5277315000001</v>
      </c>
      <c r="S590" s="91">
        <v>8.0000000000000004E-4</v>
      </c>
      <c r="T590" s="91">
        <f t="shared" si="9"/>
        <v>6.0439775415493859E-4</v>
      </c>
      <c r="U590" s="91">
        <f>R590/'סכום נכסי הקרן'!$C$42</f>
        <v>8.3196421919376506E-5</v>
      </c>
    </row>
    <row r="591" spans="2:21" s="84" customFormat="1">
      <c r="B591" s="89" t="s">
        <v>1946</v>
      </c>
      <c r="C591" s="89" t="s">
        <v>1947</v>
      </c>
      <c r="D591" s="89" t="s">
        <v>121</v>
      </c>
      <c r="E591" s="89" t="s">
        <v>1809</v>
      </c>
      <c r="F591" s="89" t="s">
        <v>1908</v>
      </c>
      <c r="G591" s="89" t="s">
        <v>1876</v>
      </c>
      <c r="H591" s="89" t="s">
        <v>1913</v>
      </c>
      <c r="I591" s="89" t="s">
        <v>368</v>
      </c>
      <c r="J591" s="89" t="s">
        <v>1948</v>
      </c>
      <c r="K591" s="90">
        <v>1.91</v>
      </c>
      <c r="L591" s="89" t="s">
        <v>104</v>
      </c>
      <c r="M591" s="91">
        <v>4.1300000000000003E-2</v>
      </c>
      <c r="N591" s="91">
        <v>7.1900000000000006E-2</v>
      </c>
      <c r="O591" s="90">
        <v>675000</v>
      </c>
      <c r="P591" s="90">
        <v>96.292291674074079</v>
      </c>
      <c r="Q591" s="90">
        <v>0</v>
      </c>
      <c r="R591" s="90">
        <v>2287.2548772072</v>
      </c>
      <c r="S591" s="91">
        <v>1.4E-3</v>
      </c>
      <c r="T591" s="91">
        <f t="shared" si="9"/>
        <v>8.0535355508409465E-4</v>
      </c>
      <c r="U591" s="91">
        <f>R591/'סכום נכסי הקרן'!$C$42</f>
        <v>1.1085834403327373E-4</v>
      </c>
    </row>
    <row r="592" spans="2:21" s="84" customFormat="1">
      <c r="B592" s="89" t="s">
        <v>1949</v>
      </c>
      <c r="C592" s="89" t="s">
        <v>1950</v>
      </c>
      <c r="D592" s="89" t="s">
        <v>1933</v>
      </c>
      <c r="E592" s="89" t="s">
        <v>1809</v>
      </c>
      <c r="F592" s="89" t="s">
        <v>1951</v>
      </c>
      <c r="G592" s="89" t="s">
        <v>1922</v>
      </c>
      <c r="H592" s="89" t="s">
        <v>1909</v>
      </c>
      <c r="I592" s="89" t="s">
        <v>847</v>
      </c>
      <c r="J592" s="89" t="s">
        <v>1952</v>
      </c>
      <c r="K592" s="90">
        <v>0.81</v>
      </c>
      <c r="L592" s="89" t="s">
        <v>108</v>
      </c>
      <c r="M592" s="91">
        <v>2.5000000000000001E-2</v>
      </c>
      <c r="N592" s="91">
        <v>1.8744000000000001</v>
      </c>
      <c r="O592" s="90">
        <v>2000000</v>
      </c>
      <c r="P592" s="90">
        <v>43.411054793749997</v>
      </c>
      <c r="Q592" s="90">
        <v>0</v>
      </c>
      <c r="R592" s="90">
        <v>3258.4337729127001</v>
      </c>
      <c r="S592" s="91">
        <v>5.7000000000000002E-3</v>
      </c>
      <c r="T592" s="91">
        <f t="shared" si="9"/>
        <v>1.1473103628160282E-3</v>
      </c>
      <c r="U592" s="91">
        <f>R592/'סכום נכסי הקרן'!$C$42</f>
        <v>1.5792930460301792E-4</v>
      </c>
    </row>
    <row r="593" spans="2:21" s="84" customFormat="1">
      <c r="B593" s="89" t="s">
        <v>1953</v>
      </c>
      <c r="C593" s="89" t="s">
        <v>1954</v>
      </c>
      <c r="D593" s="89" t="s">
        <v>121</v>
      </c>
      <c r="E593" s="89" t="s">
        <v>1809</v>
      </c>
      <c r="F593" s="89" t="s">
        <v>1955</v>
      </c>
      <c r="G593" s="89" t="s">
        <v>1870</v>
      </c>
      <c r="H593" s="89" t="s">
        <v>1909</v>
      </c>
      <c r="I593" s="89" t="s">
        <v>847</v>
      </c>
      <c r="J593" s="89" t="s">
        <v>1866</v>
      </c>
      <c r="K593" s="90">
        <v>6.31</v>
      </c>
      <c r="L593" s="89" t="s">
        <v>104</v>
      </c>
      <c r="M593" s="91">
        <v>3.7499999999999999E-2</v>
      </c>
      <c r="N593" s="91">
        <v>5.2999999999999999E-2</v>
      </c>
      <c r="O593" s="90">
        <v>400000</v>
      </c>
      <c r="P593" s="90">
        <v>92.067083999999994</v>
      </c>
      <c r="Q593" s="90">
        <v>0</v>
      </c>
      <c r="R593" s="90">
        <v>1295.9362652345999</v>
      </c>
      <c r="S593" s="91">
        <v>5.0000000000000001E-4</v>
      </c>
      <c r="T593" s="91">
        <f t="shared" si="9"/>
        <v>4.5630545540401653E-4</v>
      </c>
      <c r="U593" s="91">
        <f>R593/'סכום נכסי הקרן'!$C$42</f>
        <v>6.2811254560310486E-5</v>
      </c>
    </row>
    <row r="594" spans="2:21" s="84" customFormat="1">
      <c r="B594" s="89" t="s">
        <v>1956</v>
      </c>
      <c r="C594" s="89" t="s">
        <v>1957</v>
      </c>
      <c r="D594" s="89" t="s">
        <v>121</v>
      </c>
      <c r="E594" s="89" t="s">
        <v>1809</v>
      </c>
      <c r="F594" s="89" t="s">
        <v>1958</v>
      </c>
      <c r="G594" s="89" t="s">
        <v>1842</v>
      </c>
      <c r="H594" s="89" t="s">
        <v>1909</v>
      </c>
      <c r="I594" s="89" t="s">
        <v>847</v>
      </c>
      <c r="J594" s="89" t="s">
        <v>1866</v>
      </c>
      <c r="K594" s="90">
        <v>5.56</v>
      </c>
      <c r="L594" s="89" t="s">
        <v>104</v>
      </c>
      <c r="M594" s="91">
        <v>4.5999999999999999E-2</v>
      </c>
      <c r="N594" s="91">
        <v>5.6000000000000001E-2</v>
      </c>
      <c r="O594" s="90">
        <v>400000</v>
      </c>
      <c r="P594" s="90">
        <v>95.552778000000004</v>
      </c>
      <c r="Q594" s="90">
        <v>0</v>
      </c>
      <c r="R594" s="90">
        <v>1345.0009003128</v>
      </c>
      <c r="S594" s="91">
        <v>5.0000000000000001E-4</v>
      </c>
      <c r="T594" s="91">
        <f t="shared" si="9"/>
        <v>4.7358135179969077E-4</v>
      </c>
      <c r="U594" s="91">
        <f>R594/'סכום נכסי הקרן'!$C$42</f>
        <v>6.5189312313982254E-5</v>
      </c>
    </row>
    <row r="595" spans="2:21" s="84" customFormat="1">
      <c r="B595" s="89" t="s">
        <v>1959</v>
      </c>
      <c r="C595" s="89" t="s">
        <v>1960</v>
      </c>
      <c r="D595" s="89" t="s">
        <v>121</v>
      </c>
      <c r="E595" s="89" t="s">
        <v>1809</v>
      </c>
      <c r="F595" s="89" t="s">
        <v>1961</v>
      </c>
      <c r="G595" s="89" t="s">
        <v>1962</v>
      </c>
      <c r="H595" s="89" t="s">
        <v>1909</v>
      </c>
      <c r="I595" s="89" t="s">
        <v>847</v>
      </c>
      <c r="J595" s="89" t="s">
        <v>682</v>
      </c>
      <c r="K595" s="90">
        <v>5.54</v>
      </c>
      <c r="L595" s="89" t="s">
        <v>104</v>
      </c>
      <c r="M595" s="91">
        <v>6.7500000000000004E-2</v>
      </c>
      <c r="N595" s="91">
        <v>6.5500000000000003E-2</v>
      </c>
      <c r="O595" s="90">
        <v>3116000</v>
      </c>
      <c r="P595" s="90">
        <v>102.754</v>
      </c>
      <c r="Q595" s="90">
        <v>0</v>
      </c>
      <c r="R595" s="90">
        <v>11267.185718160001</v>
      </c>
      <c r="S595" s="91">
        <v>4.1999999999999997E-3</v>
      </c>
      <c r="T595" s="91">
        <f t="shared" si="9"/>
        <v>3.9672308339298752E-3</v>
      </c>
      <c r="U595" s="91">
        <f>R595/'סכום נכסי הקרן'!$C$42</f>
        <v>5.4609635466411495E-4</v>
      </c>
    </row>
    <row r="596" spans="2:21" s="84" customFormat="1">
      <c r="B596" s="89" t="s">
        <v>1963</v>
      </c>
      <c r="C596" s="89" t="s">
        <v>1964</v>
      </c>
      <c r="D596" s="89" t="s">
        <v>121</v>
      </c>
      <c r="E596" s="89" t="s">
        <v>1809</v>
      </c>
      <c r="F596" s="89" t="s">
        <v>1965</v>
      </c>
      <c r="G596" s="89" t="s">
        <v>1876</v>
      </c>
      <c r="H596" s="89" t="s">
        <v>1909</v>
      </c>
      <c r="I596" s="89" t="s">
        <v>847</v>
      </c>
      <c r="J596" s="89" t="s">
        <v>1948</v>
      </c>
      <c r="K596" s="90">
        <v>2.42</v>
      </c>
      <c r="L596" s="89" t="s">
        <v>104</v>
      </c>
      <c r="M596" s="91">
        <v>3.7499999999999999E-2</v>
      </c>
      <c r="N596" s="91">
        <v>7.2099999999999997E-2</v>
      </c>
      <c r="O596" s="90">
        <v>1900000</v>
      </c>
      <c r="P596" s="90">
        <v>93.962833335294121</v>
      </c>
      <c r="Q596" s="90">
        <v>0</v>
      </c>
      <c r="R596" s="90">
        <v>6282.4489997346</v>
      </c>
      <c r="S596" s="91">
        <v>3.8E-3</v>
      </c>
      <c r="T596" s="91">
        <f t="shared" si="9"/>
        <v>2.2120808166113406E-3</v>
      </c>
      <c r="U596" s="91">
        <f>R596/'סכום נכסי הקרן'!$C$42</f>
        <v>3.0449684445944803E-4</v>
      </c>
    </row>
    <row r="597" spans="2:21" s="84" customFormat="1">
      <c r="B597" s="89" t="s">
        <v>1966</v>
      </c>
      <c r="C597" s="89" t="s">
        <v>1967</v>
      </c>
      <c r="D597" s="89" t="s">
        <v>121</v>
      </c>
      <c r="E597" s="89" t="s">
        <v>1809</v>
      </c>
      <c r="F597" s="89" t="s">
        <v>1968</v>
      </c>
      <c r="G597" s="89" t="s">
        <v>1876</v>
      </c>
      <c r="H597" s="89" t="s">
        <v>1909</v>
      </c>
      <c r="I597" s="89" t="s">
        <v>847</v>
      </c>
      <c r="J597" s="89" t="s">
        <v>1969</v>
      </c>
      <c r="K597" s="90">
        <v>3.62</v>
      </c>
      <c r="L597" s="89" t="s">
        <v>104</v>
      </c>
      <c r="M597" s="91">
        <v>3.3599999999999998E-2</v>
      </c>
      <c r="N597" s="91">
        <v>8.77E-2</v>
      </c>
      <c r="O597" s="90">
        <v>2000000</v>
      </c>
      <c r="P597" s="90">
        <v>83.491500000000002</v>
      </c>
      <c r="Q597" s="90">
        <v>0</v>
      </c>
      <c r="R597" s="90">
        <v>5876.13177</v>
      </c>
      <c r="S597" s="91">
        <v>6.7000000000000002E-3</v>
      </c>
      <c r="T597" s="91">
        <f t="shared" si="9"/>
        <v>2.0690145458954873E-3</v>
      </c>
      <c r="U597" s="91">
        <f>R597/'סכום נכסי הקרן'!$C$42</f>
        <v>2.8480351876608914E-4</v>
      </c>
    </row>
    <row r="598" spans="2:21" s="84" customFormat="1">
      <c r="B598" s="89" t="s">
        <v>1970</v>
      </c>
      <c r="C598" s="89" t="s">
        <v>1971</v>
      </c>
      <c r="D598" s="89" t="s">
        <v>121</v>
      </c>
      <c r="E598" s="89" t="s">
        <v>1809</v>
      </c>
      <c r="F598" s="89" t="s">
        <v>1968</v>
      </c>
      <c r="G598" s="89" t="s">
        <v>1876</v>
      </c>
      <c r="H598" s="89" t="s">
        <v>1909</v>
      </c>
      <c r="I598" s="89" t="s">
        <v>847</v>
      </c>
      <c r="J598" s="89" t="s">
        <v>1972</v>
      </c>
      <c r="K598" s="90">
        <v>2.86</v>
      </c>
      <c r="L598" s="89" t="s">
        <v>104</v>
      </c>
      <c r="M598" s="91">
        <v>3.7100000000000001E-2</v>
      </c>
      <c r="N598" s="91">
        <v>8.4599999999999995E-2</v>
      </c>
      <c r="O598" s="90">
        <v>1500000</v>
      </c>
      <c r="P598" s="90">
        <v>89.446522220000006</v>
      </c>
      <c r="Q598" s="90">
        <v>0</v>
      </c>
      <c r="R598" s="90">
        <v>4721.4346753827003</v>
      </c>
      <c r="S598" s="91">
        <v>3.8E-3</v>
      </c>
      <c r="T598" s="91">
        <f t="shared" si="9"/>
        <v>1.6624400886881654E-3</v>
      </c>
      <c r="U598" s="91">
        <f>R598/'סכום נכסי הקרן'!$C$42</f>
        <v>2.2883782423640593E-4</v>
      </c>
    </row>
    <row r="599" spans="2:21" s="84" customFormat="1">
      <c r="B599" s="89" t="s">
        <v>1973</v>
      </c>
      <c r="C599" s="89" t="s">
        <v>1974</v>
      </c>
      <c r="D599" s="89" t="s">
        <v>121</v>
      </c>
      <c r="E599" s="89" t="s">
        <v>1809</v>
      </c>
      <c r="F599" s="89" t="s">
        <v>1975</v>
      </c>
      <c r="G599" s="89" t="s">
        <v>1820</v>
      </c>
      <c r="H599" s="89" t="s">
        <v>1909</v>
      </c>
      <c r="I599" s="89" t="s">
        <v>847</v>
      </c>
      <c r="J599" s="89" t="s">
        <v>1976</v>
      </c>
      <c r="K599" s="90">
        <v>4.26</v>
      </c>
      <c r="L599" s="89" t="s">
        <v>104</v>
      </c>
      <c r="M599" s="91">
        <v>2.3E-2</v>
      </c>
      <c r="N599" s="91">
        <v>6.1800000000000001E-2</v>
      </c>
      <c r="O599" s="90">
        <v>400000</v>
      </c>
      <c r="P599" s="90">
        <v>85.410111000000001</v>
      </c>
      <c r="Q599" s="90">
        <v>0</v>
      </c>
      <c r="R599" s="90">
        <v>1202.2327238436001</v>
      </c>
      <c r="S599" s="91">
        <v>5.0000000000000001E-4</v>
      </c>
      <c r="T599" s="91">
        <f t="shared" si="9"/>
        <v>4.2331198321373948E-4</v>
      </c>
      <c r="U599" s="91">
        <f>R599/'סכום נכסי הקרן'!$C$42</f>
        <v>5.8269644645221631E-5</v>
      </c>
    </row>
    <row r="600" spans="2:21" s="84" customFormat="1">
      <c r="B600" s="89" t="s">
        <v>1977</v>
      </c>
      <c r="C600" s="89" t="s">
        <v>1978</v>
      </c>
      <c r="D600" s="89" t="s">
        <v>121</v>
      </c>
      <c r="E600" s="89" t="s">
        <v>1809</v>
      </c>
      <c r="F600" s="89" t="s">
        <v>1979</v>
      </c>
      <c r="G600" s="89" t="s">
        <v>1814</v>
      </c>
      <c r="H600" s="89" t="s">
        <v>1980</v>
      </c>
      <c r="I600" s="89" t="s">
        <v>368</v>
      </c>
      <c r="J600" s="89" t="s">
        <v>1981</v>
      </c>
      <c r="K600" s="90">
        <v>1.89</v>
      </c>
      <c r="L600" s="89" t="s">
        <v>104</v>
      </c>
      <c r="M600" s="91">
        <v>5.5E-2</v>
      </c>
      <c r="N600" s="91">
        <v>0.33589999999999998</v>
      </c>
      <c r="O600" s="90">
        <v>3325000</v>
      </c>
      <c r="P600" s="90">
        <v>61.883377776000003</v>
      </c>
      <c r="Q600" s="90">
        <v>0</v>
      </c>
      <c r="R600" s="90">
        <v>7240.7729127609</v>
      </c>
      <c r="S600" s="91">
        <v>1.17E-2</v>
      </c>
      <c r="T600" s="91">
        <f t="shared" si="9"/>
        <v>2.5495113224849176E-3</v>
      </c>
      <c r="U600" s="91">
        <f>R600/'סכום נכסי הקרן'!$C$42</f>
        <v>3.509447515572798E-4</v>
      </c>
    </row>
    <row r="601" spans="2:21" s="84" customFormat="1">
      <c r="B601" s="89" t="s">
        <v>1982</v>
      </c>
      <c r="C601" s="89" t="s">
        <v>1983</v>
      </c>
      <c r="D601" s="89" t="s">
        <v>121</v>
      </c>
      <c r="E601" s="89" t="s">
        <v>1809</v>
      </c>
      <c r="F601" s="89" t="s">
        <v>1984</v>
      </c>
      <c r="G601" s="89" t="s">
        <v>1985</v>
      </c>
      <c r="H601" s="89" t="s">
        <v>1986</v>
      </c>
      <c r="I601" s="89" t="s">
        <v>847</v>
      </c>
      <c r="J601" s="89" t="s">
        <v>1987</v>
      </c>
      <c r="K601" s="90">
        <v>5.46</v>
      </c>
      <c r="L601" s="89" t="s">
        <v>104</v>
      </c>
      <c r="M601" s="91">
        <v>4.1300000000000003E-2</v>
      </c>
      <c r="N601" s="91">
        <v>6.4500000000000002E-2</v>
      </c>
      <c r="O601" s="90">
        <v>2960000</v>
      </c>
      <c r="P601" s="90">
        <v>89.695250000000001</v>
      </c>
      <c r="Q601" s="90">
        <v>0</v>
      </c>
      <c r="R601" s="90">
        <v>9342.8725085999995</v>
      </c>
      <c r="S601" s="91">
        <v>5.8999999999999999E-3</v>
      </c>
      <c r="T601" s="91">
        <f t="shared" si="9"/>
        <v>3.2896708034068577E-3</v>
      </c>
      <c r="U601" s="91">
        <f>R601/'סכום נכסי הקרן'!$C$42</f>
        <v>4.5282901575099266E-4</v>
      </c>
    </row>
    <row r="602" spans="2:21" s="84" customFormat="1">
      <c r="B602" s="89" t="s">
        <v>1988</v>
      </c>
      <c r="C602" s="89" t="s">
        <v>1989</v>
      </c>
      <c r="D602" s="89" t="s">
        <v>366</v>
      </c>
      <c r="E602" s="89" t="s">
        <v>1809</v>
      </c>
      <c r="F602" s="89" t="s">
        <v>1893</v>
      </c>
      <c r="G602" s="89" t="s">
        <v>1820</v>
      </c>
      <c r="H602" s="89" t="s">
        <v>1986</v>
      </c>
      <c r="I602" s="89" t="s">
        <v>847</v>
      </c>
      <c r="J602" s="89" t="s">
        <v>1948</v>
      </c>
      <c r="K602" s="90">
        <v>1.46</v>
      </c>
      <c r="L602" s="89" t="s">
        <v>108</v>
      </c>
      <c r="M602" s="91">
        <v>3.7499999999999999E-2</v>
      </c>
      <c r="N602" s="91">
        <v>6.9400000000000003E-2</v>
      </c>
      <c r="O602" s="90">
        <v>2600000</v>
      </c>
      <c r="P602" s="90">
        <v>97.430583331818184</v>
      </c>
      <c r="Q602" s="90">
        <v>0</v>
      </c>
      <c r="R602" s="90">
        <v>9507.0814602497994</v>
      </c>
      <c r="S602" s="91">
        <v>1.6999999999999999E-3</v>
      </c>
      <c r="T602" s="91">
        <f t="shared" si="9"/>
        <v>3.3474895731057009E-3</v>
      </c>
      <c r="U602" s="91">
        <f>R602/'סכום נכסי הקרן'!$C$42</f>
        <v>4.6078787186132006E-4</v>
      </c>
    </row>
    <row r="603" spans="2:21" s="84" customFormat="1">
      <c r="B603" s="89" t="s">
        <v>1990</v>
      </c>
      <c r="C603" s="89" t="s">
        <v>1991</v>
      </c>
      <c r="D603" s="89" t="s">
        <v>121</v>
      </c>
      <c r="E603" s="89" t="s">
        <v>1809</v>
      </c>
      <c r="F603" s="89" t="s">
        <v>1992</v>
      </c>
      <c r="G603" s="89" t="s">
        <v>1993</v>
      </c>
      <c r="H603" s="89" t="s">
        <v>1980</v>
      </c>
      <c r="I603" s="89" t="s">
        <v>368</v>
      </c>
      <c r="J603" s="89" t="s">
        <v>1994</v>
      </c>
      <c r="K603" s="90">
        <v>5.89</v>
      </c>
      <c r="L603" s="89" t="s">
        <v>104</v>
      </c>
      <c r="M603" s="91">
        <v>3.9E-2</v>
      </c>
      <c r="N603" s="91">
        <v>7.2499999999999995E-2</v>
      </c>
      <c r="O603" s="90">
        <v>2035000</v>
      </c>
      <c r="P603" s="90">
        <v>83.692499999999995</v>
      </c>
      <c r="Q603" s="90">
        <v>0</v>
      </c>
      <c r="R603" s="90">
        <v>5993.3580176249998</v>
      </c>
      <c r="S603" s="91">
        <v>5.7999999999999996E-3</v>
      </c>
      <c r="T603" s="91">
        <f t="shared" si="9"/>
        <v>2.1102904772377948E-3</v>
      </c>
      <c r="U603" s="91">
        <f>R603/'סכום נכסי הקרן'!$C$42</f>
        <v>2.9048522386089249E-4</v>
      </c>
    </row>
    <row r="604" spans="2:21" s="84" customFormat="1">
      <c r="B604" s="89" t="s">
        <v>1995</v>
      </c>
      <c r="C604" s="89" t="s">
        <v>1996</v>
      </c>
      <c r="D604" s="89" t="s">
        <v>121</v>
      </c>
      <c r="E604" s="89" t="s">
        <v>1809</v>
      </c>
      <c r="F604" s="89" t="s">
        <v>1997</v>
      </c>
      <c r="G604" s="89" t="s">
        <v>1998</v>
      </c>
      <c r="H604" s="89" t="s">
        <v>1999</v>
      </c>
      <c r="I604" s="89" t="s">
        <v>368</v>
      </c>
      <c r="J604" s="89" t="s">
        <v>2000</v>
      </c>
      <c r="K604" s="90">
        <v>4.3600000000000003</v>
      </c>
      <c r="L604" s="89" t="s">
        <v>108</v>
      </c>
      <c r="M604" s="91">
        <v>2.63E-2</v>
      </c>
      <c r="N604" s="91">
        <v>0.1202</v>
      </c>
      <c r="O604" s="90">
        <v>500000</v>
      </c>
      <c r="P604" s="90">
        <v>68.586541666666662</v>
      </c>
      <c r="Q604" s="90">
        <v>0</v>
      </c>
      <c r="R604" s="90">
        <v>1287.0264542499001</v>
      </c>
      <c r="S604" s="91">
        <v>1.6999999999999999E-3</v>
      </c>
      <c r="T604" s="91">
        <f t="shared" si="9"/>
        <v>4.5316826766724064E-4</v>
      </c>
      <c r="U604" s="91">
        <f>R604/'סכום נכסי הקרן'!$C$42</f>
        <v>6.2379415108898176E-5</v>
      </c>
    </row>
    <row r="605" spans="2:21" s="84" customFormat="1">
      <c r="B605" s="89" t="s">
        <v>2001</v>
      </c>
      <c r="C605" s="89" t="s">
        <v>2002</v>
      </c>
      <c r="D605" s="89" t="s">
        <v>121</v>
      </c>
      <c r="E605" s="89" t="s">
        <v>1809</v>
      </c>
      <c r="F605" s="89" t="s">
        <v>2003</v>
      </c>
      <c r="G605" s="89" t="s">
        <v>1814</v>
      </c>
      <c r="H605" s="89" t="s">
        <v>1815</v>
      </c>
      <c r="I605" s="89" t="s">
        <v>847</v>
      </c>
      <c r="J605" s="89" t="s">
        <v>2004</v>
      </c>
      <c r="K605" s="90">
        <v>1.21</v>
      </c>
      <c r="L605" s="89" t="s">
        <v>104</v>
      </c>
      <c r="M605" s="91">
        <v>4.4999999999999998E-2</v>
      </c>
      <c r="N605" s="91">
        <v>7.9100000000000004E-2</v>
      </c>
      <c r="O605" s="90">
        <v>100000</v>
      </c>
      <c r="P605" s="90">
        <v>97.322999999999993</v>
      </c>
      <c r="Q605" s="90">
        <v>0</v>
      </c>
      <c r="R605" s="90">
        <v>342.47963700000003</v>
      </c>
      <c r="S605" s="91">
        <v>2.0000000000000001E-4</v>
      </c>
      <c r="T605" s="91">
        <f t="shared" si="9"/>
        <v>1.2058874415370818E-4</v>
      </c>
      <c r="U605" s="91">
        <f>R605/'סכום נכסי הקרן'!$C$42</f>
        <v>1.6599254329406044E-5</v>
      </c>
    </row>
    <row r="606" spans="2:21" s="84" customFormat="1">
      <c r="B606" s="89" t="s">
        <v>2005</v>
      </c>
      <c r="C606" s="89" t="s">
        <v>2006</v>
      </c>
      <c r="D606" s="89" t="s">
        <v>121</v>
      </c>
      <c r="E606" s="89" t="s">
        <v>1809</v>
      </c>
      <c r="F606" s="89" t="s">
        <v>2007</v>
      </c>
      <c r="G606" s="89" t="s">
        <v>1820</v>
      </c>
      <c r="H606" s="89" t="s">
        <v>1815</v>
      </c>
      <c r="I606" s="89" t="s">
        <v>847</v>
      </c>
      <c r="J606" s="89" t="s">
        <v>2008</v>
      </c>
      <c r="K606" s="90">
        <v>6.62</v>
      </c>
      <c r="L606" s="89" t="s">
        <v>104</v>
      </c>
      <c r="M606" s="91">
        <v>3.15E-2</v>
      </c>
      <c r="N606" s="91">
        <v>5.5599999999999997E-2</v>
      </c>
      <c r="O606" s="90">
        <v>50000</v>
      </c>
      <c r="P606" s="90">
        <v>85.962249999999997</v>
      </c>
      <c r="Q606" s="90">
        <v>0</v>
      </c>
      <c r="R606" s="90">
        <v>151.250578875</v>
      </c>
      <c r="S606" s="91">
        <v>1E-4</v>
      </c>
      <c r="T606" s="91">
        <f t="shared" si="9"/>
        <v>5.3256063685496241E-5</v>
      </c>
      <c r="U606" s="91">
        <f>R606/'סכום נכסי הקרן'!$C$42</f>
        <v>7.3307915419684177E-6</v>
      </c>
    </row>
    <row r="607" spans="2:21" s="84" customFormat="1">
      <c r="B607" s="89" t="s">
        <v>2009</v>
      </c>
      <c r="C607" s="89" t="s">
        <v>2010</v>
      </c>
      <c r="D607" s="89" t="s">
        <v>121</v>
      </c>
      <c r="E607" s="89" t="s">
        <v>1809</v>
      </c>
      <c r="F607" s="89" t="s">
        <v>2007</v>
      </c>
      <c r="G607" s="89" t="s">
        <v>1820</v>
      </c>
      <c r="H607" s="89" t="s">
        <v>1815</v>
      </c>
      <c r="I607" s="89" t="s">
        <v>847</v>
      </c>
      <c r="J607" s="89" t="s">
        <v>932</v>
      </c>
      <c r="K607" s="90">
        <v>2.98</v>
      </c>
      <c r="L607" s="89" t="s">
        <v>104</v>
      </c>
      <c r="M607" s="91">
        <v>4.3799999999999999E-2</v>
      </c>
      <c r="N607" s="91">
        <v>6.6900000000000001E-2</v>
      </c>
      <c r="O607" s="90">
        <v>400000</v>
      </c>
      <c r="P607" s="90">
        <v>95.00204166666667</v>
      </c>
      <c r="Q607" s="90">
        <v>0</v>
      </c>
      <c r="R607" s="90">
        <v>1337.2487386173</v>
      </c>
      <c r="S607" s="91">
        <v>5.9999999999999995E-4</v>
      </c>
      <c r="T607" s="91">
        <f t="shared" si="9"/>
        <v>4.7085177800217819E-4</v>
      </c>
      <c r="U607" s="91">
        <f>R607/'סכום נכסי הקרן'!$C$42</f>
        <v>6.4813581643646703E-5</v>
      </c>
    </row>
    <row r="608" spans="2:21" s="84" customFormat="1">
      <c r="B608" s="89" t="s">
        <v>2011</v>
      </c>
      <c r="C608" s="89" t="s">
        <v>2012</v>
      </c>
      <c r="D608" s="89" t="s">
        <v>121</v>
      </c>
      <c r="E608" s="89" t="s">
        <v>1809</v>
      </c>
      <c r="F608" s="89" t="s">
        <v>2013</v>
      </c>
      <c r="G608" s="89" t="s">
        <v>1885</v>
      </c>
      <c r="H608" s="89" t="s">
        <v>2014</v>
      </c>
      <c r="I608" s="89" t="s">
        <v>368</v>
      </c>
      <c r="J608" s="89" t="s">
        <v>1680</v>
      </c>
      <c r="K608" s="90">
        <v>7.22</v>
      </c>
      <c r="L608" s="89" t="s">
        <v>104</v>
      </c>
      <c r="M608" s="91">
        <v>4.4999999999999998E-2</v>
      </c>
      <c r="N608" s="91">
        <v>7.6899999999999996E-2</v>
      </c>
      <c r="O608" s="90">
        <v>500000</v>
      </c>
      <c r="P608" s="90">
        <v>81.802499999999995</v>
      </c>
      <c r="Q608" s="90">
        <v>0</v>
      </c>
      <c r="R608" s="90">
        <v>1439.3149874999999</v>
      </c>
      <c r="S608" s="91">
        <v>1.4E-3</v>
      </c>
      <c r="T608" s="91">
        <f t="shared" si="9"/>
        <v>5.0678980013119785E-4</v>
      </c>
      <c r="U608" s="91">
        <f>R608/'סכום נכסי הקרן'!$C$42</f>
        <v>6.9760514075873012E-5</v>
      </c>
    </row>
    <row r="609" spans="2:21" s="84" customFormat="1">
      <c r="B609" s="89" t="s">
        <v>2015</v>
      </c>
      <c r="C609" s="89" t="s">
        <v>2016</v>
      </c>
      <c r="D609" s="89" t="s">
        <v>121</v>
      </c>
      <c r="E609" s="89" t="s">
        <v>1809</v>
      </c>
      <c r="F609" s="89" t="s">
        <v>2017</v>
      </c>
      <c r="G609" s="89" t="s">
        <v>1814</v>
      </c>
      <c r="H609" s="89" t="s">
        <v>2014</v>
      </c>
      <c r="I609" s="89" t="s">
        <v>368</v>
      </c>
      <c r="J609" s="89" t="s">
        <v>2018</v>
      </c>
      <c r="K609" s="90">
        <v>6.05</v>
      </c>
      <c r="L609" s="89" t="s">
        <v>104</v>
      </c>
      <c r="M609" s="91">
        <v>5.9499999999999997E-2</v>
      </c>
      <c r="N609" s="91">
        <v>0.108</v>
      </c>
      <c r="O609" s="90">
        <v>832000</v>
      </c>
      <c r="P609" s="90">
        <v>78.00922222762496</v>
      </c>
      <c r="Q609" s="90">
        <v>0</v>
      </c>
      <c r="R609" s="90">
        <v>2283.9602489990998</v>
      </c>
      <c r="S609" s="91">
        <v>2.0000000000000001E-4</v>
      </c>
      <c r="T609" s="91">
        <f t="shared" si="9"/>
        <v>8.0419350048479546E-4</v>
      </c>
      <c r="U609" s="91">
        <f>R609/'סכום נכסי הקרן'!$C$42</f>
        <v>1.1069866046193459E-4</v>
      </c>
    </row>
    <row r="610" spans="2:21" s="84" customFormat="1">
      <c r="B610" s="89" t="s">
        <v>2019</v>
      </c>
      <c r="C610" s="89" t="s">
        <v>2020</v>
      </c>
      <c r="D610" s="89" t="s">
        <v>121</v>
      </c>
      <c r="E610" s="89" t="s">
        <v>1809</v>
      </c>
      <c r="F610" s="89" t="s">
        <v>2017</v>
      </c>
      <c r="G610" s="89" t="s">
        <v>1814</v>
      </c>
      <c r="H610" s="89" t="s">
        <v>2014</v>
      </c>
      <c r="I610" s="89" t="s">
        <v>368</v>
      </c>
      <c r="J610" s="89" t="s">
        <v>2018</v>
      </c>
      <c r="K610" s="90">
        <v>5.37</v>
      </c>
      <c r="L610" s="89" t="s">
        <v>104</v>
      </c>
      <c r="M610" s="91">
        <v>6.8400000000000002E-2</v>
      </c>
      <c r="N610" s="91">
        <v>0.1066</v>
      </c>
      <c r="O610" s="90">
        <v>3175000</v>
      </c>
      <c r="P610" s="90">
        <v>85.474000000000004</v>
      </c>
      <c r="Q610" s="90">
        <v>0</v>
      </c>
      <c r="R610" s="90">
        <v>9549.8604405000005</v>
      </c>
      <c r="S610" s="91">
        <v>1.4E-3</v>
      </c>
      <c r="T610" s="91">
        <f t="shared" si="9"/>
        <v>3.3625522598970561E-3</v>
      </c>
      <c r="U610" s="91">
        <f>R610/'סכום נכסי הקרן'!$C$42</f>
        <v>4.628612773909041E-4</v>
      </c>
    </row>
    <row r="611" spans="2:21" s="84" customFormat="1">
      <c r="B611" s="89" t="s">
        <v>2021</v>
      </c>
      <c r="C611" s="89" t="s">
        <v>2022</v>
      </c>
      <c r="D611" s="89" t="s">
        <v>121</v>
      </c>
      <c r="E611" s="89" t="s">
        <v>1809</v>
      </c>
      <c r="F611" s="89" t="s">
        <v>2017</v>
      </c>
      <c r="G611" s="89" t="s">
        <v>1814</v>
      </c>
      <c r="H611" s="89" t="s">
        <v>2014</v>
      </c>
      <c r="I611" s="89" t="s">
        <v>368</v>
      </c>
      <c r="J611" s="89" t="s">
        <v>2023</v>
      </c>
      <c r="K611" s="90">
        <v>2.83</v>
      </c>
      <c r="L611" s="89" t="s">
        <v>104</v>
      </c>
      <c r="M611" s="91">
        <v>4.4999999999999998E-2</v>
      </c>
      <c r="N611" s="91">
        <v>8.3000000000000004E-2</v>
      </c>
      <c r="O611" s="90">
        <v>1024000</v>
      </c>
      <c r="P611" s="90">
        <v>92.266499999999994</v>
      </c>
      <c r="Q611" s="90">
        <v>0</v>
      </c>
      <c r="R611" s="90">
        <v>3324.7827302400001</v>
      </c>
      <c r="S611" s="91">
        <v>8.9999999999999998E-4</v>
      </c>
      <c r="T611" s="91">
        <f t="shared" si="9"/>
        <v>1.1706721530529382E-3</v>
      </c>
      <c r="U611" s="91">
        <f>R611/'סכום נכסי הקרן'!$C$42</f>
        <v>1.6114509642881561E-4</v>
      </c>
    </row>
    <row r="612" spans="2:21" s="84" customFormat="1">
      <c r="B612" s="89" t="s">
        <v>2024</v>
      </c>
      <c r="C612" s="89" t="s">
        <v>2025</v>
      </c>
      <c r="D612" s="89" t="s">
        <v>121</v>
      </c>
      <c r="E612" s="89" t="s">
        <v>1809</v>
      </c>
      <c r="F612" s="89" t="s">
        <v>2026</v>
      </c>
      <c r="G612" s="89" t="s">
        <v>1814</v>
      </c>
      <c r="H612" s="89" t="s">
        <v>2027</v>
      </c>
      <c r="I612" s="89" t="s">
        <v>847</v>
      </c>
      <c r="J612" s="89" t="s">
        <v>1838</v>
      </c>
      <c r="K612" s="90">
        <v>3.78</v>
      </c>
      <c r="L612" s="89" t="s">
        <v>104</v>
      </c>
      <c r="M612" s="91">
        <v>6.5000000000000002E-2</v>
      </c>
      <c r="N612" s="91">
        <v>8.8700000000000001E-2</v>
      </c>
      <c r="O612" s="90">
        <v>2500000</v>
      </c>
      <c r="P612" s="90">
        <v>93.331333334999997</v>
      </c>
      <c r="Q612" s="90">
        <v>0</v>
      </c>
      <c r="R612" s="90">
        <v>8210.8240502345998</v>
      </c>
      <c r="S612" s="91">
        <v>5.5999999999999999E-3</v>
      </c>
      <c r="T612" s="91">
        <f t="shared" si="9"/>
        <v>2.8910710410641263E-3</v>
      </c>
      <c r="U612" s="91">
        <f>R612/'סכום נכסי הקרן'!$C$42</f>
        <v>3.9796105210146535E-4</v>
      </c>
    </row>
    <row r="613" spans="2:21" s="84" customFormat="1">
      <c r="B613" s="89" t="s">
        <v>2028</v>
      </c>
      <c r="C613" s="89" t="s">
        <v>2029</v>
      </c>
      <c r="D613" s="89" t="s">
        <v>121</v>
      </c>
      <c r="E613" s="89" t="s">
        <v>1809</v>
      </c>
      <c r="F613" s="89" t="s">
        <v>2030</v>
      </c>
      <c r="G613" s="89" t="s">
        <v>1814</v>
      </c>
      <c r="H613" s="89" t="s">
        <v>2031</v>
      </c>
      <c r="I613" s="89" t="s">
        <v>368</v>
      </c>
      <c r="J613" s="89" t="s">
        <v>1726</v>
      </c>
      <c r="K613" s="90">
        <v>2.98</v>
      </c>
      <c r="L613" s="89" t="s">
        <v>104</v>
      </c>
      <c r="M613" s="91">
        <v>0.09</v>
      </c>
      <c r="N613" s="91">
        <v>9.8199999999999996E-2</v>
      </c>
      <c r="O613" s="90">
        <v>1350000</v>
      </c>
      <c r="P613" s="90">
        <v>102.386</v>
      </c>
      <c r="Q613" s="90">
        <v>0</v>
      </c>
      <c r="R613" s="90">
        <v>4864.0005090000004</v>
      </c>
      <c r="S613" s="91">
        <v>2.2000000000000001E-3</v>
      </c>
      <c r="T613" s="91">
        <f t="shared" si="9"/>
        <v>1.7126382113728631E-3</v>
      </c>
      <c r="U613" s="91">
        <f>R613/'סכום נכסי הקרן'!$C$42</f>
        <v>2.3574768478060333E-4</v>
      </c>
    </row>
    <row r="614" spans="2:21" s="84" customFormat="1">
      <c r="B614" s="89" t="s">
        <v>256</v>
      </c>
    </row>
    <row r="615" spans="2:21" s="84" customFormat="1">
      <c r="B615" s="89" t="s">
        <v>383</v>
      </c>
    </row>
    <row r="616" spans="2:21" s="84" customFormat="1">
      <c r="B616" s="89" t="s">
        <v>384</v>
      </c>
    </row>
    <row r="617" spans="2:21" s="84" customFormat="1">
      <c r="B617" s="89" t="s">
        <v>385</v>
      </c>
    </row>
    <row r="618" spans="2:21" s="84" customFormat="1">
      <c r="B618" s="89" t="s">
        <v>386</v>
      </c>
    </row>
    <row r="619" spans="2:21" s="84" customFormat="1">
      <c r="B619" s="97"/>
    </row>
    <row r="620" spans="2:21">
      <c r="C620" s="14"/>
      <c r="D620" s="14"/>
      <c r="E620" s="14"/>
      <c r="F620" s="14"/>
      <c r="P620" s="87"/>
      <c r="Q620" s="87"/>
      <c r="R620" s="88"/>
    </row>
    <row r="621" spans="2:21">
      <c r="C621" s="14"/>
      <c r="D621" s="14"/>
      <c r="E621" s="14"/>
      <c r="F621" s="14"/>
      <c r="R621" s="86"/>
    </row>
    <row r="622" spans="2:21">
      <c r="C622" s="14"/>
      <c r="D622" s="14"/>
      <c r="E622" s="14"/>
      <c r="F622" s="14"/>
      <c r="R622" s="80"/>
    </row>
    <row r="623" spans="2:21">
      <c r="C623" s="14"/>
      <c r="D623" s="14"/>
      <c r="E623" s="14"/>
      <c r="F623" s="14"/>
    </row>
    <row r="624" spans="2:21">
      <c r="C624" s="14"/>
      <c r="D624" s="14"/>
      <c r="E624" s="14"/>
      <c r="F624" s="14"/>
    </row>
    <row r="625" spans="3:6">
      <c r="C625" s="14"/>
      <c r="D625" s="14"/>
      <c r="E625" s="14"/>
      <c r="F625" s="14"/>
    </row>
    <row r="626" spans="3:6">
      <c r="C626" s="14"/>
      <c r="D626" s="14"/>
      <c r="E626" s="14"/>
      <c r="F626" s="14"/>
    </row>
    <row r="627" spans="3:6">
      <c r="C627" s="14"/>
      <c r="D627" s="14"/>
      <c r="E627" s="14"/>
      <c r="F627" s="14"/>
    </row>
    <row r="628" spans="3:6">
      <c r="C628" s="14"/>
      <c r="D628" s="14"/>
      <c r="E628" s="14"/>
      <c r="F628" s="14"/>
    </row>
    <row r="629" spans="3:6">
      <c r="C629" s="14"/>
      <c r="D629" s="14"/>
      <c r="E629" s="14"/>
      <c r="F629" s="14"/>
    </row>
    <row r="630" spans="3:6">
      <c r="C630" s="14"/>
      <c r="D630" s="14"/>
      <c r="E630" s="14"/>
      <c r="F630" s="14"/>
    </row>
    <row r="631" spans="3:6">
      <c r="C631" s="14"/>
      <c r="D631" s="14"/>
      <c r="E631" s="14"/>
      <c r="F631" s="14"/>
    </row>
    <row r="632" spans="3:6">
      <c r="C632" s="14"/>
      <c r="D632" s="14"/>
      <c r="E632" s="14"/>
      <c r="F632" s="14"/>
    </row>
    <row r="633" spans="3:6">
      <c r="C633" s="14"/>
      <c r="D633" s="14"/>
      <c r="E633" s="14"/>
      <c r="F633" s="14"/>
    </row>
    <row r="634" spans="3:6">
      <c r="C634" s="14"/>
      <c r="D634" s="14"/>
      <c r="E634" s="14"/>
      <c r="F634" s="14"/>
    </row>
    <row r="635" spans="3:6">
      <c r="C635" s="14"/>
      <c r="D635" s="14"/>
      <c r="E635" s="14"/>
      <c r="F635" s="14"/>
    </row>
    <row r="636" spans="3:6">
      <c r="C636" s="14"/>
      <c r="D636" s="14"/>
      <c r="E636" s="14"/>
      <c r="F636" s="14"/>
    </row>
    <row r="637" spans="3:6">
      <c r="C637" s="14"/>
      <c r="D637" s="14"/>
      <c r="E637" s="14"/>
      <c r="F637" s="14"/>
    </row>
    <row r="638" spans="3:6">
      <c r="C638" s="14"/>
      <c r="D638" s="14"/>
      <c r="E638" s="14"/>
      <c r="F638" s="14"/>
    </row>
    <row r="639" spans="3:6">
      <c r="C639" s="14"/>
      <c r="D639" s="14"/>
      <c r="E639" s="14"/>
      <c r="F639" s="14"/>
    </row>
    <row r="640" spans="3:6">
      <c r="C640" s="14"/>
      <c r="D640" s="14"/>
      <c r="E640" s="14"/>
      <c r="F640" s="14"/>
    </row>
    <row r="641" spans="3:6">
      <c r="C641" s="14"/>
      <c r="D641" s="14"/>
      <c r="E641" s="14"/>
      <c r="F641" s="14"/>
    </row>
    <row r="642" spans="3:6">
      <c r="C642" s="14"/>
      <c r="D642" s="14"/>
      <c r="E642" s="14"/>
      <c r="F642" s="14"/>
    </row>
    <row r="643" spans="3:6">
      <c r="C643" s="14"/>
      <c r="D643" s="14"/>
      <c r="E643" s="14"/>
      <c r="F643" s="14"/>
    </row>
    <row r="644" spans="3:6">
      <c r="C644" s="14"/>
      <c r="D644" s="14"/>
      <c r="E644" s="14"/>
      <c r="F644" s="14"/>
    </row>
    <row r="645" spans="3:6">
      <c r="C645" s="14"/>
      <c r="D645" s="14"/>
      <c r="E645" s="14"/>
      <c r="F645" s="14"/>
    </row>
    <row r="646" spans="3:6">
      <c r="C646" s="14"/>
      <c r="D646" s="14"/>
      <c r="E646" s="14"/>
      <c r="F646" s="14"/>
    </row>
    <row r="647" spans="3:6">
      <c r="C647" s="14"/>
      <c r="D647" s="14"/>
      <c r="E647" s="14"/>
      <c r="F647" s="14"/>
    </row>
    <row r="648" spans="3:6">
      <c r="C648" s="14"/>
      <c r="D648" s="14"/>
      <c r="E648" s="14"/>
      <c r="F648" s="14"/>
    </row>
    <row r="649" spans="3:6">
      <c r="C649" s="14"/>
      <c r="D649" s="14"/>
      <c r="E649" s="14"/>
      <c r="F649" s="14"/>
    </row>
    <row r="650" spans="3:6">
      <c r="C650" s="14"/>
      <c r="D650" s="14"/>
      <c r="E650" s="14"/>
      <c r="F650" s="14"/>
    </row>
    <row r="651" spans="3:6">
      <c r="C651" s="14"/>
      <c r="D651" s="14"/>
      <c r="E651" s="14"/>
      <c r="F651" s="14"/>
    </row>
    <row r="652" spans="3:6">
      <c r="C652" s="14"/>
      <c r="D652" s="14"/>
      <c r="E652" s="14"/>
      <c r="F652" s="14"/>
    </row>
    <row r="653" spans="3:6">
      <c r="C653" s="14"/>
      <c r="D653" s="14"/>
      <c r="E653" s="14"/>
      <c r="F653" s="14"/>
    </row>
    <row r="654" spans="3:6">
      <c r="C654" s="14"/>
      <c r="D654" s="14"/>
      <c r="E654" s="14"/>
      <c r="F654" s="14"/>
    </row>
    <row r="655" spans="3:6">
      <c r="C655" s="14"/>
      <c r="D655" s="14"/>
      <c r="E655" s="14"/>
      <c r="F655" s="14"/>
    </row>
    <row r="656" spans="3:6">
      <c r="C656" s="14"/>
      <c r="D656" s="14"/>
      <c r="E656" s="14"/>
      <c r="F656" s="14"/>
    </row>
    <row r="657" spans="3:6">
      <c r="C657" s="14"/>
      <c r="D657" s="14"/>
      <c r="E657" s="14"/>
      <c r="F657" s="14"/>
    </row>
    <row r="658" spans="3:6">
      <c r="C658" s="14"/>
      <c r="D658" s="14"/>
      <c r="E658" s="14"/>
      <c r="F658" s="14"/>
    </row>
    <row r="659" spans="3:6">
      <c r="C659" s="14"/>
      <c r="D659" s="14"/>
      <c r="E659" s="14"/>
      <c r="F659" s="14"/>
    </row>
    <row r="660" spans="3:6">
      <c r="C660" s="14"/>
      <c r="D660" s="14"/>
      <c r="E660" s="14"/>
      <c r="F660" s="14"/>
    </row>
    <row r="661" spans="3:6">
      <c r="C661" s="14"/>
      <c r="D661" s="14"/>
      <c r="E661" s="14"/>
      <c r="F661" s="14"/>
    </row>
    <row r="662" spans="3:6">
      <c r="C662" s="14"/>
      <c r="D662" s="14"/>
      <c r="E662" s="14"/>
      <c r="F662" s="14"/>
    </row>
    <row r="663" spans="3:6">
      <c r="C663" s="14"/>
      <c r="D663" s="14"/>
      <c r="E663" s="14"/>
      <c r="F663" s="14"/>
    </row>
    <row r="664" spans="3:6">
      <c r="C664" s="14"/>
      <c r="D664" s="14"/>
      <c r="E664" s="14"/>
      <c r="F664" s="14"/>
    </row>
    <row r="665" spans="3:6">
      <c r="C665" s="14"/>
      <c r="D665" s="14"/>
      <c r="E665" s="14"/>
      <c r="F665" s="14"/>
    </row>
    <row r="666" spans="3:6">
      <c r="C666" s="14"/>
      <c r="D666" s="14"/>
      <c r="E666" s="14"/>
      <c r="F666" s="14"/>
    </row>
    <row r="667" spans="3:6">
      <c r="C667" s="14"/>
      <c r="D667" s="14"/>
      <c r="E667" s="14"/>
      <c r="F667" s="14"/>
    </row>
    <row r="668" spans="3:6">
      <c r="C668" s="14"/>
      <c r="D668" s="14"/>
      <c r="E668" s="14"/>
      <c r="F668" s="14"/>
    </row>
    <row r="669" spans="3:6">
      <c r="C669" s="14"/>
      <c r="D669" s="14"/>
      <c r="E669" s="14"/>
      <c r="F669" s="14"/>
    </row>
    <row r="670" spans="3:6">
      <c r="C670" s="14"/>
      <c r="D670" s="14"/>
      <c r="E670" s="14"/>
      <c r="F670" s="14"/>
    </row>
    <row r="671" spans="3:6">
      <c r="C671" s="14"/>
      <c r="D671" s="14"/>
      <c r="E671" s="14"/>
      <c r="F671" s="14"/>
    </row>
    <row r="672" spans="3:6">
      <c r="C672" s="14"/>
      <c r="D672" s="14"/>
      <c r="E672" s="14"/>
      <c r="F672" s="14"/>
    </row>
    <row r="673" spans="3:6">
      <c r="C673" s="14"/>
      <c r="D673" s="14"/>
      <c r="E673" s="14"/>
      <c r="F673" s="14"/>
    </row>
    <row r="674" spans="3:6">
      <c r="C674" s="14"/>
      <c r="D674" s="14"/>
      <c r="E674" s="14"/>
      <c r="F674" s="14"/>
    </row>
    <row r="675" spans="3:6">
      <c r="C675" s="14"/>
      <c r="D675" s="14"/>
      <c r="E675" s="14"/>
      <c r="F675" s="14"/>
    </row>
    <row r="676" spans="3:6">
      <c r="C676" s="14"/>
      <c r="D676" s="14"/>
      <c r="E676" s="14"/>
      <c r="F676" s="14"/>
    </row>
    <row r="677" spans="3:6">
      <c r="C677" s="14"/>
      <c r="D677" s="14"/>
      <c r="E677" s="14"/>
      <c r="F677" s="14"/>
    </row>
    <row r="678" spans="3:6">
      <c r="C678" s="14"/>
      <c r="D678" s="14"/>
      <c r="E678" s="14"/>
      <c r="F678" s="14"/>
    </row>
    <row r="679" spans="3:6">
      <c r="C679" s="14"/>
      <c r="D679" s="14"/>
      <c r="E679" s="14"/>
      <c r="F679" s="14"/>
    </row>
    <row r="680" spans="3:6">
      <c r="C680" s="14"/>
      <c r="D680" s="14"/>
      <c r="E680" s="14"/>
      <c r="F680" s="14"/>
    </row>
    <row r="681" spans="3:6">
      <c r="C681" s="14"/>
      <c r="D681" s="14"/>
      <c r="E681" s="14"/>
      <c r="F681" s="14"/>
    </row>
    <row r="682" spans="3:6">
      <c r="C682" s="14"/>
      <c r="D682" s="14"/>
      <c r="E682" s="14"/>
      <c r="F682" s="14"/>
    </row>
    <row r="683" spans="3:6">
      <c r="C683" s="14"/>
      <c r="D683" s="14"/>
      <c r="E683" s="14"/>
      <c r="F683" s="14"/>
    </row>
    <row r="684" spans="3:6">
      <c r="C684" s="14"/>
      <c r="D684" s="14"/>
      <c r="E684" s="14"/>
      <c r="F684" s="14"/>
    </row>
    <row r="685" spans="3:6">
      <c r="C685" s="14"/>
      <c r="D685" s="14"/>
      <c r="E685" s="14"/>
      <c r="F685" s="14"/>
    </row>
    <row r="686" spans="3:6">
      <c r="C686" s="14"/>
      <c r="D686" s="14"/>
      <c r="E686" s="14"/>
      <c r="F686" s="14"/>
    </row>
    <row r="687" spans="3:6">
      <c r="C687" s="14"/>
      <c r="D687" s="14"/>
      <c r="E687" s="14"/>
      <c r="F687" s="14"/>
    </row>
    <row r="688" spans="3:6">
      <c r="C688" s="14"/>
      <c r="D688" s="14"/>
      <c r="E688" s="14"/>
      <c r="F688" s="14"/>
    </row>
    <row r="689" spans="3:6">
      <c r="C689" s="14"/>
      <c r="D689" s="14"/>
      <c r="E689" s="14"/>
      <c r="F689" s="14"/>
    </row>
    <row r="690" spans="3:6">
      <c r="C690" s="14"/>
      <c r="D690" s="14"/>
      <c r="E690" s="14"/>
      <c r="F690" s="14"/>
    </row>
    <row r="691" spans="3:6">
      <c r="C691" s="14"/>
      <c r="D691" s="14"/>
      <c r="E691" s="14"/>
      <c r="F691" s="14"/>
    </row>
    <row r="692" spans="3:6">
      <c r="C692" s="14"/>
      <c r="D692" s="14"/>
      <c r="E692" s="14"/>
      <c r="F692" s="14"/>
    </row>
    <row r="693" spans="3:6">
      <c r="C693" s="14"/>
      <c r="D693" s="14"/>
      <c r="E693" s="14"/>
      <c r="F693" s="14"/>
    </row>
    <row r="694" spans="3:6">
      <c r="C694" s="14"/>
      <c r="D694" s="14"/>
      <c r="E694" s="14"/>
      <c r="F694" s="14"/>
    </row>
    <row r="695" spans="3:6">
      <c r="C695" s="14"/>
      <c r="D695" s="14"/>
      <c r="E695" s="14"/>
      <c r="F695" s="14"/>
    </row>
    <row r="696" spans="3:6">
      <c r="C696" s="14"/>
      <c r="D696" s="14"/>
      <c r="E696" s="14"/>
      <c r="F696" s="14"/>
    </row>
    <row r="697" spans="3:6">
      <c r="C697" s="14"/>
      <c r="D697" s="14"/>
      <c r="E697" s="14"/>
      <c r="F697" s="14"/>
    </row>
    <row r="698" spans="3:6">
      <c r="C698" s="14"/>
      <c r="D698" s="14"/>
      <c r="E698" s="14"/>
      <c r="F698" s="14"/>
    </row>
    <row r="699" spans="3:6">
      <c r="C699" s="14"/>
      <c r="D699" s="14"/>
      <c r="E699" s="14"/>
      <c r="F699" s="14"/>
    </row>
    <row r="700" spans="3:6">
      <c r="C700" s="14"/>
      <c r="D700" s="14"/>
      <c r="E700" s="14"/>
      <c r="F700" s="14"/>
    </row>
    <row r="701" spans="3:6">
      <c r="C701" s="14"/>
      <c r="D701" s="14"/>
      <c r="E701" s="14"/>
      <c r="F701" s="14"/>
    </row>
    <row r="702" spans="3:6">
      <c r="C702" s="14"/>
      <c r="D702" s="14"/>
      <c r="E702" s="14"/>
      <c r="F702" s="14"/>
    </row>
    <row r="703" spans="3:6">
      <c r="C703" s="14"/>
      <c r="D703" s="14"/>
      <c r="E703" s="14"/>
      <c r="F703" s="14"/>
    </row>
    <row r="704" spans="3:6">
      <c r="C704" s="14"/>
      <c r="D704" s="14"/>
      <c r="E704" s="14"/>
      <c r="F704" s="14"/>
    </row>
    <row r="705" spans="3:6">
      <c r="C705" s="14"/>
      <c r="D705" s="14"/>
      <c r="E705" s="14"/>
      <c r="F705" s="14"/>
    </row>
    <row r="706" spans="3:6">
      <c r="C706" s="14"/>
      <c r="D706" s="14"/>
      <c r="E706" s="14"/>
      <c r="F706" s="14"/>
    </row>
    <row r="707" spans="3:6">
      <c r="C707" s="14"/>
      <c r="D707" s="14"/>
      <c r="E707" s="14"/>
      <c r="F707" s="14"/>
    </row>
    <row r="708" spans="3:6">
      <c r="C708" s="14"/>
      <c r="D708" s="14"/>
      <c r="E708" s="14"/>
      <c r="F708" s="14"/>
    </row>
    <row r="709" spans="3:6">
      <c r="C709" s="14"/>
      <c r="D709" s="14"/>
      <c r="E709" s="14"/>
      <c r="F709" s="14"/>
    </row>
    <row r="710" spans="3:6">
      <c r="C710" s="14"/>
      <c r="D710" s="14"/>
      <c r="E710" s="14"/>
      <c r="F710" s="14"/>
    </row>
    <row r="711" spans="3:6">
      <c r="C711" s="14"/>
      <c r="D711" s="14"/>
      <c r="E711" s="14"/>
      <c r="F711" s="14"/>
    </row>
    <row r="712" spans="3:6">
      <c r="C712" s="14"/>
      <c r="D712" s="14"/>
      <c r="E712" s="14"/>
      <c r="F712" s="14"/>
    </row>
    <row r="713" spans="3:6">
      <c r="C713" s="14"/>
      <c r="D713" s="14"/>
      <c r="E713" s="14"/>
      <c r="F713" s="14"/>
    </row>
    <row r="714" spans="3:6">
      <c r="C714" s="14"/>
      <c r="D714" s="14"/>
      <c r="E714" s="14"/>
      <c r="F714" s="14"/>
    </row>
    <row r="715" spans="3:6">
      <c r="C715" s="14"/>
      <c r="D715" s="14"/>
      <c r="E715" s="14"/>
      <c r="F715" s="14"/>
    </row>
    <row r="716" spans="3:6">
      <c r="C716" s="14"/>
      <c r="D716" s="14"/>
      <c r="E716" s="14"/>
      <c r="F716" s="14"/>
    </row>
    <row r="717" spans="3:6">
      <c r="C717" s="14"/>
      <c r="D717" s="14"/>
      <c r="E717" s="14"/>
      <c r="F717" s="14"/>
    </row>
    <row r="718" spans="3:6">
      <c r="C718" s="14"/>
      <c r="D718" s="14"/>
      <c r="E718" s="14"/>
      <c r="F718" s="14"/>
    </row>
    <row r="719" spans="3:6">
      <c r="C719" s="14"/>
      <c r="D719" s="14"/>
      <c r="E719" s="14"/>
      <c r="F719" s="14"/>
    </row>
    <row r="720" spans="3:6">
      <c r="C720" s="14"/>
      <c r="D720" s="14"/>
      <c r="E720" s="14"/>
      <c r="F720" s="14"/>
    </row>
    <row r="721" spans="3:6">
      <c r="C721" s="14"/>
      <c r="D721" s="14"/>
      <c r="E721" s="14"/>
      <c r="F721" s="14"/>
    </row>
    <row r="722" spans="3:6">
      <c r="C722" s="14"/>
      <c r="D722" s="14"/>
      <c r="E722" s="14"/>
      <c r="F722" s="14"/>
    </row>
    <row r="723" spans="3:6">
      <c r="C723" s="14"/>
      <c r="D723" s="14"/>
      <c r="E723" s="14"/>
      <c r="F723" s="14"/>
    </row>
    <row r="724" spans="3:6">
      <c r="C724" s="14"/>
      <c r="D724" s="14"/>
      <c r="E724" s="14"/>
      <c r="F724" s="14"/>
    </row>
    <row r="725" spans="3:6">
      <c r="C725" s="14"/>
      <c r="D725" s="14"/>
      <c r="E725" s="14"/>
      <c r="F725" s="14"/>
    </row>
    <row r="726" spans="3:6">
      <c r="C726" s="14"/>
      <c r="D726" s="14"/>
      <c r="E726" s="14"/>
      <c r="F726" s="14"/>
    </row>
    <row r="727" spans="3:6">
      <c r="C727" s="14"/>
      <c r="D727" s="14"/>
      <c r="E727" s="14"/>
      <c r="F727" s="14"/>
    </row>
    <row r="728" spans="3:6">
      <c r="C728" s="14"/>
      <c r="D728" s="14"/>
      <c r="E728" s="14"/>
      <c r="F728" s="14"/>
    </row>
    <row r="729" spans="3:6">
      <c r="C729" s="14"/>
      <c r="D729" s="14"/>
      <c r="E729" s="14"/>
      <c r="F729" s="14"/>
    </row>
    <row r="730" spans="3:6">
      <c r="C730" s="14"/>
      <c r="D730" s="14"/>
      <c r="E730" s="14"/>
      <c r="F730" s="14"/>
    </row>
    <row r="731" spans="3:6">
      <c r="C731" s="14"/>
      <c r="D731" s="14"/>
      <c r="E731" s="14"/>
      <c r="F731" s="14"/>
    </row>
    <row r="732" spans="3:6">
      <c r="C732" s="14"/>
      <c r="D732" s="14"/>
      <c r="E732" s="14"/>
      <c r="F732" s="14"/>
    </row>
    <row r="733" spans="3:6">
      <c r="C733" s="14"/>
      <c r="D733" s="14"/>
      <c r="E733" s="14"/>
      <c r="F733" s="14"/>
    </row>
    <row r="734" spans="3:6">
      <c r="C734" s="14"/>
      <c r="D734" s="14"/>
      <c r="E734" s="14"/>
      <c r="F734" s="14"/>
    </row>
    <row r="735" spans="3:6">
      <c r="C735" s="14"/>
      <c r="D735" s="14"/>
      <c r="E735" s="14"/>
      <c r="F735" s="14"/>
    </row>
    <row r="736" spans="3:6">
      <c r="C736" s="14"/>
      <c r="D736" s="14"/>
      <c r="E736" s="14"/>
      <c r="F736" s="14"/>
    </row>
    <row r="737" spans="3:6">
      <c r="C737" s="14"/>
      <c r="D737" s="14"/>
      <c r="E737" s="14"/>
      <c r="F737" s="14"/>
    </row>
    <row r="738" spans="3:6">
      <c r="C738" s="14"/>
      <c r="D738" s="14"/>
      <c r="E738" s="14"/>
      <c r="F738" s="14"/>
    </row>
    <row r="739" spans="3:6">
      <c r="C739" s="14"/>
      <c r="D739" s="14"/>
      <c r="E739" s="14"/>
      <c r="F739" s="14"/>
    </row>
    <row r="740" spans="3:6">
      <c r="C740" s="14"/>
      <c r="D740" s="14"/>
      <c r="E740" s="14"/>
      <c r="F740" s="14"/>
    </row>
    <row r="741" spans="3:6">
      <c r="C741" s="14"/>
      <c r="D741" s="14"/>
      <c r="E741" s="14"/>
      <c r="F741" s="14"/>
    </row>
    <row r="742" spans="3:6">
      <c r="C742" s="14"/>
      <c r="D742" s="14"/>
      <c r="E742" s="14"/>
      <c r="F742" s="14"/>
    </row>
    <row r="743" spans="3:6">
      <c r="C743" s="14"/>
      <c r="D743" s="14"/>
      <c r="E743" s="14"/>
      <c r="F743" s="14"/>
    </row>
    <row r="744" spans="3:6">
      <c r="C744" s="14"/>
      <c r="D744" s="14"/>
      <c r="E744" s="14"/>
      <c r="F744" s="14"/>
    </row>
    <row r="745" spans="3:6">
      <c r="C745" s="14"/>
      <c r="D745" s="14"/>
      <c r="E745" s="14"/>
      <c r="F745" s="14"/>
    </row>
    <row r="746" spans="3:6">
      <c r="C746" s="14"/>
      <c r="D746" s="14"/>
      <c r="E746" s="14"/>
      <c r="F746" s="14"/>
    </row>
    <row r="747" spans="3:6">
      <c r="C747" s="14"/>
      <c r="D747" s="14"/>
      <c r="E747" s="14"/>
      <c r="F747" s="14"/>
    </row>
    <row r="748" spans="3:6">
      <c r="C748" s="14"/>
      <c r="D748" s="14"/>
      <c r="E748" s="14"/>
      <c r="F748" s="14"/>
    </row>
    <row r="749" spans="3:6">
      <c r="C749" s="14"/>
      <c r="D749" s="14"/>
      <c r="E749" s="14"/>
      <c r="F749" s="14"/>
    </row>
    <row r="750" spans="3:6">
      <c r="C750" s="14"/>
      <c r="D750" s="14"/>
      <c r="E750" s="14"/>
      <c r="F750" s="14"/>
    </row>
    <row r="751" spans="3:6">
      <c r="C751" s="14"/>
      <c r="D751" s="14"/>
      <c r="E751" s="14"/>
      <c r="F751" s="14"/>
    </row>
    <row r="752" spans="3:6">
      <c r="C752" s="14"/>
      <c r="D752" s="14"/>
      <c r="E752" s="14"/>
      <c r="F752" s="14"/>
    </row>
    <row r="753" spans="2:6">
      <c r="C753" s="14"/>
      <c r="D753" s="14"/>
      <c r="E753" s="14"/>
      <c r="F753" s="14"/>
    </row>
    <row r="754" spans="2:6">
      <c r="C754" s="14"/>
      <c r="D754" s="14"/>
      <c r="E754" s="14"/>
      <c r="F754" s="14"/>
    </row>
    <row r="755" spans="2:6">
      <c r="C755" s="14"/>
      <c r="D755" s="14"/>
      <c r="E755" s="14"/>
      <c r="F755" s="14"/>
    </row>
    <row r="756" spans="2:6">
      <c r="C756" s="14"/>
      <c r="D756" s="14"/>
      <c r="E756" s="14"/>
      <c r="F756" s="14"/>
    </row>
    <row r="757" spans="2:6">
      <c r="C757" s="14"/>
      <c r="D757" s="14"/>
      <c r="E757" s="14"/>
      <c r="F757" s="14"/>
    </row>
    <row r="758" spans="2:6">
      <c r="C758" s="14"/>
      <c r="D758" s="14"/>
      <c r="E758" s="14"/>
      <c r="F758" s="14"/>
    </row>
    <row r="759" spans="2:6">
      <c r="C759" s="14"/>
      <c r="D759" s="14"/>
      <c r="E759" s="14"/>
      <c r="F759" s="14"/>
    </row>
    <row r="760" spans="2:6">
      <c r="C760" s="14"/>
      <c r="D760" s="14"/>
      <c r="E760" s="14"/>
      <c r="F760" s="14"/>
    </row>
    <row r="761" spans="2:6">
      <c r="C761" s="14"/>
      <c r="D761" s="14"/>
      <c r="E761" s="14"/>
      <c r="F761" s="14"/>
    </row>
    <row r="762" spans="2:6">
      <c r="C762" s="14"/>
      <c r="D762" s="14"/>
      <c r="E762" s="14"/>
      <c r="F762" s="14"/>
    </row>
    <row r="763" spans="2:6">
      <c r="C763" s="14"/>
      <c r="D763" s="14"/>
      <c r="E763" s="14"/>
      <c r="F763" s="14"/>
    </row>
    <row r="764" spans="2:6">
      <c r="C764" s="14"/>
      <c r="D764" s="14"/>
      <c r="E764" s="14"/>
      <c r="F764" s="14"/>
    </row>
    <row r="765" spans="2:6">
      <c r="C765" s="14"/>
      <c r="D765" s="14"/>
      <c r="E765" s="14"/>
      <c r="F765" s="14"/>
    </row>
    <row r="766" spans="2:6">
      <c r="C766" s="14"/>
      <c r="D766" s="14"/>
      <c r="E766" s="14"/>
      <c r="F766" s="14"/>
    </row>
    <row r="767" spans="2:6">
      <c r="B767" s="14"/>
      <c r="C767" s="14"/>
      <c r="D767" s="14"/>
      <c r="E767" s="14"/>
      <c r="F767" s="14"/>
    </row>
    <row r="768" spans="2:6">
      <c r="B768" s="14"/>
      <c r="C768" s="14"/>
      <c r="D768" s="14"/>
      <c r="E768" s="14"/>
      <c r="F768" s="14"/>
    </row>
    <row r="769" spans="2:6">
      <c r="B769" s="17"/>
      <c r="C769" s="14"/>
      <c r="D769" s="14"/>
      <c r="E769" s="14"/>
      <c r="F769" s="14"/>
    </row>
    <row r="770" spans="2:6">
      <c r="C770" s="14"/>
      <c r="D770" s="14"/>
      <c r="E770" s="14"/>
      <c r="F770" s="14"/>
    </row>
    <row r="771" spans="2:6">
      <c r="C771" s="14"/>
      <c r="D771" s="14"/>
      <c r="E771" s="14"/>
      <c r="F771" s="14"/>
    </row>
    <row r="772" spans="2:6">
      <c r="C772" s="14"/>
      <c r="D772" s="14"/>
      <c r="E772" s="14"/>
      <c r="F772" s="14"/>
    </row>
    <row r="773" spans="2:6">
      <c r="C773" s="14"/>
      <c r="D773" s="14"/>
      <c r="E773" s="14"/>
      <c r="F773" s="14"/>
    </row>
    <row r="774" spans="2:6">
      <c r="C774" s="14"/>
      <c r="D774" s="14"/>
      <c r="E774" s="14"/>
      <c r="F774" s="14"/>
    </row>
    <row r="775" spans="2:6">
      <c r="C775" s="14"/>
      <c r="D775" s="14"/>
      <c r="E775" s="14"/>
      <c r="F775" s="14"/>
    </row>
    <row r="776" spans="2:6">
      <c r="C776" s="14"/>
      <c r="D776" s="14"/>
      <c r="E776" s="14"/>
      <c r="F776" s="14"/>
    </row>
    <row r="777" spans="2:6">
      <c r="C777" s="14"/>
      <c r="D777" s="14"/>
      <c r="E777" s="14"/>
      <c r="F777" s="14"/>
    </row>
    <row r="778" spans="2:6">
      <c r="C778" s="14"/>
      <c r="D778" s="14"/>
      <c r="E778" s="14"/>
      <c r="F778" s="14"/>
    </row>
    <row r="779" spans="2:6">
      <c r="C779" s="14"/>
      <c r="D779" s="14"/>
      <c r="E779" s="14"/>
      <c r="F779" s="14"/>
    </row>
    <row r="780" spans="2:6">
      <c r="C780" s="14"/>
      <c r="D780" s="14"/>
      <c r="E780" s="14"/>
      <c r="F780" s="14"/>
    </row>
    <row r="781" spans="2:6">
      <c r="C781" s="14"/>
      <c r="D781" s="14"/>
      <c r="E781" s="14"/>
      <c r="F781" s="14"/>
    </row>
    <row r="782" spans="2:6">
      <c r="C782" s="14"/>
      <c r="D782" s="14"/>
      <c r="E782" s="14"/>
      <c r="F782" s="14"/>
    </row>
    <row r="783" spans="2:6">
      <c r="C783" s="14"/>
      <c r="D783" s="14"/>
      <c r="E783" s="14"/>
      <c r="F783" s="14"/>
    </row>
    <row r="784" spans="2:6">
      <c r="C784" s="14"/>
      <c r="D784" s="14"/>
      <c r="E784" s="14"/>
      <c r="F784" s="14"/>
    </row>
    <row r="785" spans="3:6">
      <c r="C785" s="14"/>
      <c r="D785" s="14"/>
      <c r="E785" s="14"/>
      <c r="F785" s="14"/>
    </row>
    <row r="786" spans="3:6">
      <c r="C786" s="14"/>
      <c r="D786" s="14"/>
      <c r="E786" s="14"/>
      <c r="F786" s="14"/>
    </row>
    <row r="787" spans="3:6">
      <c r="C787" s="14"/>
      <c r="D787" s="14"/>
      <c r="E787" s="14"/>
      <c r="F787" s="14"/>
    </row>
    <row r="788" spans="3:6">
      <c r="C788" s="14"/>
      <c r="D788" s="14"/>
      <c r="E788" s="14"/>
      <c r="F788" s="14"/>
    </row>
    <row r="789" spans="3:6">
      <c r="C789" s="14"/>
      <c r="D789" s="14"/>
      <c r="E789" s="14"/>
      <c r="F789" s="14"/>
    </row>
    <row r="790" spans="3:6">
      <c r="C790" s="14"/>
      <c r="D790" s="14"/>
      <c r="E790" s="14"/>
      <c r="F790" s="14"/>
    </row>
    <row r="791" spans="3:6">
      <c r="C791" s="14"/>
      <c r="D791" s="14"/>
      <c r="E791" s="14"/>
      <c r="F791" s="14"/>
    </row>
    <row r="792" spans="3:6">
      <c r="C792" s="14"/>
      <c r="D792" s="14"/>
      <c r="E792" s="14"/>
      <c r="F792" s="14"/>
    </row>
    <row r="793" spans="3:6">
      <c r="C793" s="14"/>
      <c r="D793" s="14"/>
      <c r="E793" s="14"/>
      <c r="F793" s="14"/>
    </row>
    <row r="794" spans="3:6">
      <c r="C794" s="14"/>
      <c r="D794" s="14"/>
      <c r="E794" s="14"/>
      <c r="F794" s="14"/>
    </row>
    <row r="795" spans="3:6">
      <c r="C795" s="14"/>
      <c r="D795" s="14"/>
      <c r="E795" s="14"/>
      <c r="F795" s="14"/>
    </row>
    <row r="796" spans="3:6">
      <c r="C796" s="14"/>
      <c r="D796" s="14"/>
      <c r="E796" s="14"/>
      <c r="F796" s="14"/>
    </row>
    <row r="797" spans="3:6">
      <c r="C797" s="14"/>
      <c r="D797" s="14"/>
      <c r="E797" s="14"/>
      <c r="F797" s="14"/>
    </row>
    <row r="798" spans="3:6">
      <c r="C798" s="14"/>
      <c r="D798" s="14"/>
      <c r="E798" s="14"/>
      <c r="F798" s="14"/>
    </row>
    <row r="799" spans="3:6">
      <c r="C799" s="14"/>
      <c r="D799" s="14"/>
      <c r="E799" s="14"/>
      <c r="F799" s="14"/>
    </row>
    <row r="800" spans="3:6">
      <c r="C800" s="14"/>
      <c r="D800" s="14"/>
      <c r="E800" s="14"/>
      <c r="F800" s="14"/>
    </row>
    <row r="801" spans="3:6">
      <c r="C801" s="14"/>
      <c r="D801" s="14"/>
      <c r="E801" s="14"/>
      <c r="F801" s="14"/>
    </row>
  </sheetData>
  <mergeCells count="2">
    <mergeCell ref="B6:U6"/>
    <mergeCell ref="B7:U7"/>
  </mergeCells>
  <dataValidations count="5">
    <dataValidation allowBlank="1" showInputMessage="1" showErrorMessage="1" sqref="H2 Q9"/>
    <dataValidation type="list" allowBlank="1" showInputMessage="1" showErrorMessage="1" sqref="L12:L799">
      <formula1>$BN$7:$BN$11</formula1>
    </dataValidation>
    <dataValidation type="list" allowBlank="1" showInputMessage="1" showErrorMessage="1" sqref="E12:E793">
      <formula1>$BI$7:$BI$11</formula1>
    </dataValidation>
    <dataValidation type="list" allowBlank="1" showInputMessage="1" showErrorMessage="1" sqref="I12:I799">
      <formula1>$BM$7:$BM$10</formula1>
    </dataValidation>
    <dataValidation type="list" allowBlank="1" showInputMessage="1" showErrorMessage="1" sqref="G12:G799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5"/>
  <sheetViews>
    <sheetView rightToLeft="1" topLeftCell="A10" workbookViewId="0">
      <selection activeCell="J339" sqref="J339"/>
    </sheetView>
  </sheetViews>
  <sheetFormatPr defaultColWidth="9.140625" defaultRowHeight="18"/>
  <cols>
    <col min="1" max="1" width="6.28515625" style="14" customWidth="1"/>
    <col min="2" max="2" width="38.42578125" style="13" customWidth="1"/>
    <col min="3" max="7" width="10.7109375" style="13" customWidth="1"/>
    <col min="8" max="8" width="10.7109375" style="14" customWidth="1"/>
    <col min="9" max="9" width="14.7109375" style="14" customWidth="1"/>
    <col min="10" max="11" width="11.7109375" style="14" customWidth="1"/>
    <col min="12" max="12" width="14.7109375" style="14" customWidth="1"/>
    <col min="13" max="15" width="10.7109375" style="14" customWidth="1"/>
    <col min="16" max="16" width="7.7109375" style="14" customWidth="1"/>
    <col min="17" max="17" width="7.140625" style="14" customWidth="1"/>
    <col min="18" max="18" width="6" style="14" customWidth="1"/>
    <col min="19" max="19" width="7.85546875" style="14" customWidth="1"/>
    <col min="20" max="20" width="8.140625" style="14" customWidth="1"/>
    <col min="21" max="21" width="6.28515625" style="14" customWidth="1"/>
    <col min="22" max="22" width="8" style="14" customWidth="1"/>
    <col min="23" max="23" width="8.7109375" style="14" customWidth="1"/>
    <col min="24" max="24" width="10" style="14" customWidth="1"/>
    <col min="25" max="25" width="9.5703125" style="14" customWidth="1"/>
    <col min="26" max="26" width="6.140625" style="14" customWidth="1"/>
    <col min="27" max="28" width="5.7109375" style="14" customWidth="1"/>
    <col min="29" max="29" width="6.85546875" style="14" customWidth="1"/>
    <col min="30" max="30" width="6.42578125" style="14" customWidth="1"/>
    <col min="31" max="31" width="6.7109375" style="14" customWidth="1"/>
    <col min="32" max="32" width="7.28515625" style="14" customWidth="1"/>
    <col min="33" max="44" width="5.7109375" style="14" customWidth="1"/>
    <col min="45" max="16384" width="9.140625" style="14"/>
  </cols>
  <sheetData>
    <row r="1" spans="2:62">
      <c r="B1" s="2" t="s">
        <v>0</v>
      </c>
      <c r="C1" t="s">
        <v>195</v>
      </c>
    </row>
    <row r="2" spans="2:62">
      <c r="B2" s="2" t="s">
        <v>1</v>
      </c>
    </row>
    <row r="3" spans="2:62">
      <c r="B3" s="2" t="s">
        <v>2</v>
      </c>
      <c r="C3" t="s">
        <v>196</v>
      </c>
    </row>
    <row r="4" spans="2:62">
      <c r="B4" s="2" t="s">
        <v>3</v>
      </c>
    </row>
    <row r="6" spans="2:62" ht="26.25" customHeight="1">
      <c r="B6" s="111" t="s">
        <v>66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3"/>
      <c r="BJ6" s="17"/>
    </row>
    <row r="7" spans="2:62" ht="26.25" customHeight="1">
      <c r="B7" s="111" t="s">
        <v>89</v>
      </c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3"/>
      <c r="BF7" s="17"/>
      <c r="BJ7" s="17"/>
    </row>
    <row r="8" spans="2:62" s="17" customFormat="1" ht="63">
      <c r="B8" s="4" t="s">
        <v>46</v>
      </c>
      <c r="C8" s="26" t="s">
        <v>47</v>
      </c>
      <c r="D8" s="27" t="s">
        <v>68</v>
      </c>
      <c r="E8" s="27" t="s">
        <v>81</v>
      </c>
      <c r="F8" s="27" t="s">
        <v>48</v>
      </c>
      <c r="G8" s="27" t="s">
        <v>82</v>
      </c>
      <c r="H8" s="27" t="s">
        <v>51</v>
      </c>
      <c r="I8" s="36" t="s">
        <v>185</v>
      </c>
      <c r="J8" s="36" t="s">
        <v>186</v>
      </c>
      <c r="K8" s="36" t="s">
        <v>190</v>
      </c>
      <c r="L8" s="36" t="s">
        <v>54</v>
      </c>
      <c r="M8" s="36" t="s">
        <v>71</v>
      </c>
      <c r="N8" s="36" t="s">
        <v>55</v>
      </c>
      <c r="O8" s="44" t="s">
        <v>181</v>
      </c>
      <c r="BF8" s="14"/>
      <c r="BG8" s="14"/>
      <c r="BH8" s="14"/>
      <c r="BJ8" s="21"/>
    </row>
    <row r="9" spans="2:62" s="17" customFormat="1" ht="24" customHeight="1">
      <c r="B9" s="18"/>
      <c r="C9" s="19"/>
      <c r="D9" s="19"/>
      <c r="E9" s="19"/>
      <c r="F9" s="19"/>
      <c r="G9" s="19"/>
      <c r="H9" s="19"/>
      <c r="I9" s="19" t="s">
        <v>182</v>
      </c>
      <c r="J9" s="19"/>
      <c r="K9" s="19" t="s">
        <v>183</v>
      </c>
      <c r="L9" s="19" t="s">
        <v>6</v>
      </c>
      <c r="M9" s="19" t="s">
        <v>7</v>
      </c>
      <c r="N9" s="19" t="s">
        <v>7</v>
      </c>
      <c r="O9" s="43" t="s">
        <v>7</v>
      </c>
      <c r="BF9" s="14"/>
      <c r="BH9" s="14"/>
      <c r="BJ9" s="21"/>
    </row>
    <row r="10" spans="2:62" s="21" customFormat="1" ht="18" customHeight="1">
      <c r="B10" s="20"/>
      <c r="C10" s="6" t="s">
        <v>8</v>
      </c>
      <c r="D10" s="6" t="s">
        <v>9</v>
      </c>
      <c r="E10" s="6" t="s">
        <v>57</v>
      </c>
      <c r="F10" s="6" t="s">
        <v>58</v>
      </c>
      <c r="G10" s="6" t="s">
        <v>59</v>
      </c>
      <c r="H10" s="6" t="s">
        <v>60</v>
      </c>
      <c r="I10" s="6" t="s">
        <v>61</v>
      </c>
      <c r="J10" s="6" t="s">
        <v>62</v>
      </c>
      <c r="K10" s="6" t="s">
        <v>63</v>
      </c>
      <c r="L10" s="6" t="s">
        <v>64</v>
      </c>
      <c r="M10" s="32" t="s">
        <v>74</v>
      </c>
      <c r="N10" s="32" t="s">
        <v>75</v>
      </c>
      <c r="O10" s="32" t="s">
        <v>76</v>
      </c>
      <c r="BF10" s="14"/>
      <c r="BG10" s="17"/>
      <c r="BH10" s="14"/>
      <c r="BJ10" s="14"/>
    </row>
    <row r="11" spans="2:62" s="21" customFormat="1" ht="18" customHeight="1">
      <c r="B11" s="22" t="s">
        <v>90</v>
      </c>
      <c r="C11" s="6"/>
      <c r="D11" s="6"/>
      <c r="E11" s="6"/>
      <c r="F11" s="6"/>
      <c r="G11" s="6"/>
      <c r="H11" s="6"/>
      <c r="I11" s="73">
        <f>I12+I264</f>
        <v>187678014.12</v>
      </c>
      <c r="J11" s="6"/>
      <c r="K11" s="73">
        <v>1126.2030516</v>
      </c>
      <c r="L11" s="73">
        <v>3466414.4190409584</v>
      </c>
      <c r="M11" s="6"/>
      <c r="N11" s="74">
        <f>L11/$L$11</f>
        <v>1</v>
      </c>
      <c r="O11" s="74">
        <f>L11/'סכום נכסי הקרן'!$C$42</f>
        <v>0.16800968097493388</v>
      </c>
      <c r="BF11" s="14"/>
      <c r="BG11" s="17"/>
      <c r="BH11" s="14"/>
      <c r="BJ11" s="14"/>
    </row>
    <row r="12" spans="2:62" s="84" customFormat="1">
      <c r="B12" s="92" t="s">
        <v>203</v>
      </c>
      <c r="C12" s="97"/>
      <c r="D12" s="97"/>
      <c r="I12" s="93">
        <f>I13+I50+I145+I262</f>
        <v>173146920.68000001</v>
      </c>
      <c r="K12" s="93">
        <v>677.46488160000001</v>
      </c>
      <c r="L12" s="93">
        <v>2697854.6778595978</v>
      </c>
      <c r="N12" s="94">
        <f t="shared" ref="N12:N75" si="0">L12/$L$11</f>
        <v>0.77828394177001048</v>
      </c>
      <c r="O12" s="94">
        <f>L12/'סכום נכסי הקרן'!$C$42</f>
        <v>0.13075923676469348</v>
      </c>
    </row>
    <row r="13" spans="2:62" s="84" customFormat="1">
      <c r="B13" s="92" t="s">
        <v>2032</v>
      </c>
      <c r="C13" s="97"/>
      <c r="D13" s="97"/>
      <c r="I13" s="93">
        <f>SUM(I14:I49)</f>
        <v>48883277.809999995</v>
      </c>
      <c r="K13" s="93">
        <v>352.60983160000001</v>
      </c>
      <c r="L13" s="93">
        <v>1612751.5672509901</v>
      </c>
      <c r="N13" s="94">
        <f t="shared" si="0"/>
        <v>0.46525065162208296</v>
      </c>
      <c r="O13" s="94">
        <f>L13/'סכום נכסי הקרן'!$C$42</f>
        <v>7.8166613552406269E-2</v>
      </c>
    </row>
    <row r="14" spans="2:62" s="84" customFormat="1">
      <c r="B14" s="89" t="s">
        <v>2033</v>
      </c>
      <c r="C14" s="89">
        <v>11415710</v>
      </c>
      <c r="D14" s="89" t="s">
        <v>98</v>
      </c>
      <c r="E14" s="89" t="s">
        <v>121</v>
      </c>
      <c r="F14" s="89" t="s">
        <v>863</v>
      </c>
      <c r="G14" s="89" t="s">
        <v>486</v>
      </c>
      <c r="H14" s="89" t="s">
        <v>100</v>
      </c>
      <c r="I14" s="90">
        <v>84000</v>
      </c>
      <c r="J14" s="90">
        <f>L14*1000/I14*100</f>
        <v>3861.1530054644768</v>
      </c>
      <c r="K14" s="90">
        <v>0</v>
      </c>
      <c r="L14" s="90">
        <f>3243368.52459016/1000</f>
        <v>3243.3685245901602</v>
      </c>
      <c r="M14" s="91">
        <v>4.8999999999999998E-3</v>
      </c>
      <c r="N14" s="91">
        <f t="shared" si="0"/>
        <v>9.3565515616782268E-4</v>
      </c>
      <c r="O14" s="91">
        <f>L14/'סכום נכסי הקרן'!$C$42</f>
        <v>1.5719912429030782E-4</v>
      </c>
    </row>
    <row r="15" spans="2:62" s="84" customFormat="1">
      <c r="B15" s="89" t="s">
        <v>2033</v>
      </c>
      <c r="C15" s="89">
        <v>1141571</v>
      </c>
      <c r="D15" s="89" t="s">
        <v>98</v>
      </c>
      <c r="E15" s="89" t="s">
        <v>121</v>
      </c>
      <c r="F15" s="89" t="s">
        <v>863</v>
      </c>
      <c r="G15" s="89" t="s">
        <v>486</v>
      </c>
      <c r="H15" s="89" t="s">
        <v>100</v>
      </c>
      <c r="I15" s="90">
        <v>1024426.1299999999</v>
      </c>
      <c r="J15" s="90">
        <f>L15*1000/I15*100</f>
        <v>3920.0000000000005</v>
      </c>
      <c r="K15" s="90">
        <v>0</v>
      </c>
      <c r="L15" s="90">
        <f>40157504.296/1000</f>
        <v>40157.504295999999</v>
      </c>
      <c r="M15" s="91">
        <v>0</v>
      </c>
      <c r="N15" s="91">
        <f t="shared" si="0"/>
        <v>1.1584738418873253E-2</v>
      </c>
      <c r="O15" s="91">
        <f>L15/'סכום נכסי הקרן'!$C$42</f>
        <v>1.9463482059329552E-3</v>
      </c>
    </row>
    <row r="16" spans="2:62" s="84" customFormat="1">
      <c r="B16" s="89" t="s">
        <v>2034</v>
      </c>
      <c r="C16" s="89" t="s">
        <v>2035</v>
      </c>
      <c r="D16" s="89" t="s">
        <v>98</v>
      </c>
      <c r="E16" s="89" t="s">
        <v>121</v>
      </c>
      <c r="F16" s="89" t="s">
        <v>2036</v>
      </c>
      <c r="G16" s="89" t="s">
        <v>920</v>
      </c>
      <c r="H16" s="89" t="s">
        <v>100</v>
      </c>
      <c r="I16" s="90">
        <v>101752</v>
      </c>
      <c r="J16" s="90">
        <v>30960</v>
      </c>
      <c r="K16" s="90">
        <v>0</v>
      </c>
      <c r="L16" s="90">
        <v>31502.4192</v>
      </c>
      <c r="M16" s="91">
        <v>1.8E-3</v>
      </c>
      <c r="N16" s="91">
        <f t="shared" si="0"/>
        <v>9.0878975770922604E-3</v>
      </c>
      <c r="O16" s="91">
        <f>L16/'סכום נכסי הקרן'!$C$42</f>
        <v>1.5268547726601453E-3</v>
      </c>
    </row>
    <row r="17" spans="2:15" s="84" customFormat="1">
      <c r="B17" s="89" t="s">
        <v>2037</v>
      </c>
      <c r="C17" s="89" t="s">
        <v>2038</v>
      </c>
      <c r="D17" s="89" t="s">
        <v>98</v>
      </c>
      <c r="E17" s="89" t="s">
        <v>121</v>
      </c>
      <c r="F17" s="89" t="s">
        <v>1376</v>
      </c>
      <c r="G17" s="89" t="s">
        <v>920</v>
      </c>
      <c r="H17" s="89" t="s">
        <v>100</v>
      </c>
      <c r="I17" s="90">
        <v>2566553</v>
      </c>
      <c r="J17" s="90">
        <v>1108</v>
      </c>
      <c r="K17" s="90">
        <v>0</v>
      </c>
      <c r="L17" s="90">
        <v>28437.40724</v>
      </c>
      <c r="M17" s="91">
        <v>4.7000000000000002E-3</v>
      </c>
      <c r="N17" s="91">
        <f t="shared" si="0"/>
        <v>8.2036951738354708E-3</v>
      </c>
      <c r="O17" s="91">
        <f>L17/'סכום נכסי הקרן'!$C$42</f>
        <v>1.3783002089717024E-3</v>
      </c>
    </row>
    <row r="18" spans="2:15" s="84" customFormat="1">
      <c r="B18" s="89" t="s">
        <v>2039</v>
      </c>
      <c r="C18" s="89" t="s">
        <v>2040</v>
      </c>
      <c r="D18" s="89" t="s">
        <v>98</v>
      </c>
      <c r="E18" s="89" t="s">
        <v>121</v>
      </c>
      <c r="F18" s="89" t="s">
        <v>673</v>
      </c>
      <c r="G18" s="89" t="s">
        <v>674</v>
      </c>
      <c r="H18" s="89" t="s">
        <v>100</v>
      </c>
      <c r="I18" s="90">
        <v>1274878</v>
      </c>
      <c r="J18" s="90">
        <v>3750</v>
      </c>
      <c r="K18" s="90">
        <v>0</v>
      </c>
      <c r="L18" s="90">
        <v>47807.925000000003</v>
      </c>
      <c r="M18" s="91">
        <v>4.8999999999999998E-3</v>
      </c>
      <c r="N18" s="91">
        <f t="shared" si="0"/>
        <v>1.3791751135522586E-2</v>
      </c>
      <c r="O18" s="91">
        <f>L18/'סכום נכסי הקרן'!$C$42</f>
        <v>2.3171477083648319E-3</v>
      </c>
    </row>
    <row r="19" spans="2:15" s="84" customFormat="1">
      <c r="B19" s="89" t="s">
        <v>2041</v>
      </c>
      <c r="C19" s="89" t="s">
        <v>2042</v>
      </c>
      <c r="D19" s="89" t="s">
        <v>98</v>
      </c>
      <c r="E19" s="89" t="s">
        <v>121</v>
      </c>
      <c r="F19" s="89" t="s">
        <v>1058</v>
      </c>
      <c r="G19" s="89" t="s">
        <v>674</v>
      </c>
      <c r="H19" s="89" t="s">
        <v>100</v>
      </c>
      <c r="I19" s="90">
        <v>1591714</v>
      </c>
      <c r="J19" s="90">
        <v>3101</v>
      </c>
      <c r="K19" s="90">
        <v>0</v>
      </c>
      <c r="L19" s="90">
        <v>49359.051140000003</v>
      </c>
      <c r="M19" s="91">
        <v>7.1000000000000004E-3</v>
      </c>
      <c r="N19" s="91">
        <f t="shared" si="0"/>
        <v>1.4239223928008011E-2</v>
      </c>
      <c r="O19" s="91">
        <f>L19/'סכום נכסי הקרן'!$C$42</f>
        <v>2.3923274694752708E-3</v>
      </c>
    </row>
    <row r="20" spans="2:15">
      <c r="B20" t="s">
        <v>2043</v>
      </c>
      <c r="C20" t="s">
        <v>2044</v>
      </c>
      <c r="D20" t="s">
        <v>98</v>
      </c>
      <c r="E20" t="s">
        <v>121</v>
      </c>
      <c r="F20" t="s">
        <v>1041</v>
      </c>
      <c r="G20" t="s">
        <v>1035</v>
      </c>
      <c r="H20" t="s">
        <v>100</v>
      </c>
      <c r="I20" s="75">
        <v>69975</v>
      </c>
      <c r="J20" s="75">
        <v>57240</v>
      </c>
      <c r="K20" s="75">
        <v>123.58468000000001</v>
      </c>
      <c r="L20" s="75">
        <v>40177.274680000002</v>
      </c>
      <c r="M20" s="76">
        <v>1.6000000000000001E-3</v>
      </c>
      <c r="N20" s="76">
        <f t="shared" si="0"/>
        <v>1.159044182925933E-2</v>
      </c>
      <c r="O20" s="76">
        <f>L20/'סכום נכסי הקרן'!$C$42</f>
        <v>1.9473064340923892E-3</v>
      </c>
    </row>
    <row r="21" spans="2:15">
      <c r="B21" t="s">
        <v>2045</v>
      </c>
      <c r="C21" t="s">
        <v>2046</v>
      </c>
      <c r="D21" t="s">
        <v>98</v>
      </c>
      <c r="E21" t="s">
        <v>121</v>
      </c>
      <c r="F21" t="s">
        <v>840</v>
      </c>
      <c r="G21" t="s">
        <v>736</v>
      </c>
      <c r="H21" t="s">
        <v>100</v>
      </c>
      <c r="I21" s="75">
        <v>209</v>
      </c>
      <c r="J21" s="75">
        <v>6569</v>
      </c>
      <c r="K21" s="75">
        <v>0</v>
      </c>
      <c r="L21" s="75">
        <v>13.72921</v>
      </c>
      <c r="M21" s="76">
        <v>0</v>
      </c>
      <c r="N21" s="76">
        <f t="shared" si="0"/>
        <v>3.9606372292319321E-6</v>
      </c>
      <c r="O21" s="76">
        <f>L21/'סכום נכסי הקרן'!$C$42</f>
        <v>6.6542539734070304E-7</v>
      </c>
    </row>
    <row r="22" spans="2:15">
      <c r="B22" t="s">
        <v>2047</v>
      </c>
      <c r="C22" t="s">
        <v>2048</v>
      </c>
      <c r="D22" t="s">
        <v>98</v>
      </c>
      <c r="E22" t="s">
        <v>121</v>
      </c>
      <c r="F22" t="s">
        <v>856</v>
      </c>
      <c r="G22" t="s">
        <v>736</v>
      </c>
      <c r="H22" t="s">
        <v>100</v>
      </c>
      <c r="I22" s="75">
        <v>631241.19999999995</v>
      </c>
      <c r="J22" s="75">
        <v>985</v>
      </c>
      <c r="K22" s="75">
        <v>0</v>
      </c>
      <c r="L22" s="75">
        <v>6217.7258199999997</v>
      </c>
      <c r="M22" s="76">
        <v>1.2999999999999999E-3</v>
      </c>
      <c r="N22" s="76">
        <f t="shared" si="0"/>
        <v>1.7937052724700578E-3</v>
      </c>
      <c r="O22" s="76">
        <f>L22/'סכום נכסי הקרן'!$C$42</f>
        <v>3.0135985059075128E-4</v>
      </c>
    </row>
    <row r="23" spans="2:15">
      <c r="B23" t="s">
        <v>2049</v>
      </c>
      <c r="C23" t="s">
        <v>2050</v>
      </c>
      <c r="D23" t="s">
        <v>98</v>
      </c>
      <c r="E23" t="s">
        <v>121</v>
      </c>
      <c r="F23" t="s">
        <v>2051</v>
      </c>
      <c r="G23" t="s">
        <v>399</v>
      </c>
      <c r="H23" t="s">
        <v>100</v>
      </c>
      <c r="I23" s="75">
        <v>670796</v>
      </c>
      <c r="J23" s="75">
        <v>13900</v>
      </c>
      <c r="K23" s="75">
        <v>0</v>
      </c>
      <c r="L23" s="75">
        <v>93240.644</v>
      </c>
      <c r="M23" s="76">
        <v>6.7000000000000002E-3</v>
      </c>
      <c r="N23" s="76">
        <f t="shared" si="0"/>
        <v>2.6898296836013216E-2</v>
      </c>
      <c r="O23" s="76">
        <f>L23/'סכום נכסי הקרן'!$C$42</f>
        <v>4.5191742701876543E-3</v>
      </c>
    </row>
    <row r="24" spans="2:15">
      <c r="B24" t="s">
        <v>2052</v>
      </c>
      <c r="C24" t="s">
        <v>2053</v>
      </c>
      <c r="D24" t="s">
        <v>98</v>
      </c>
      <c r="E24" t="s">
        <v>121</v>
      </c>
      <c r="F24" t="s">
        <v>2054</v>
      </c>
      <c r="G24" t="s">
        <v>399</v>
      </c>
      <c r="H24" t="s">
        <v>100</v>
      </c>
      <c r="I24" s="75">
        <v>7360199</v>
      </c>
      <c r="J24" s="75">
        <v>1848</v>
      </c>
      <c r="K24" s="75">
        <v>0</v>
      </c>
      <c r="L24" s="75">
        <v>136016.47751999999</v>
      </c>
      <c r="M24" s="76">
        <v>5.8999999999999999E-3</v>
      </c>
      <c r="N24" s="76">
        <f t="shared" si="0"/>
        <v>3.9238377492565132E-2</v>
      </c>
      <c r="O24" s="76">
        <f>L24/'סכום נכסי הקרן'!$C$42</f>
        <v>6.5924272844998947E-3</v>
      </c>
    </row>
    <row r="25" spans="2:15">
      <c r="B25" t="s">
        <v>2055</v>
      </c>
      <c r="C25" t="s">
        <v>2056</v>
      </c>
      <c r="D25" t="s">
        <v>98</v>
      </c>
      <c r="E25" t="s">
        <v>121</v>
      </c>
      <c r="F25" t="s">
        <v>411</v>
      </c>
      <c r="G25" t="s">
        <v>399</v>
      </c>
      <c r="H25" t="s">
        <v>100</v>
      </c>
      <c r="I25" s="75">
        <v>7241426</v>
      </c>
      <c r="J25" s="75">
        <v>2931</v>
      </c>
      <c r="K25" s="75">
        <v>0</v>
      </c>
      <c r="L25" s="75">
        <v>212246.19605999999</v>
      </c>
      <c r="M25" s="76">
        <v>4.4999999999999997E-3</v>
      </c>
      <c r="N25" s="76">
        <f t="shared" si="0"/>
        <v>6.1229319522251885E-2</v>
      </c>
      <c r="O25" s="76">
        <f>L25/'סכום נכסי הקרן'!$C$42</f>
        <v>1.028711843924583E-2</v>
      </c>
    </row>
    <row r="26" spans="2:15">
      <c r="B26" t="s">
        <v>2057</v>
      </c>
      <c r="C26" t="s">
        <v>2058</v>
      </c>
      <c r="D26" t="s">
        <v>98</v>
      </c>
      <c r="E26" t="s">
        <v>121</v>
      </c>
      <c r="F26" t="s">
        <v>2059</v>
      </c>
      <c r="G26" t="s">
        <v>399</v>
      </c>
      <c r="H26" t="s">
        <v>100</v>
      </c>
      <c r="I26" s="75">
        <v>540957.22</v>
      </c>
      <c r="J26" s="75">
        <v>11390</v>
      </c>
      <c r="K26" s="75">
        <v>0</v>
      </c>
      <c r="L26" s="75">
        <v>61615.027357999999</v>
      </c>
      <c r="M26" s="76">
        <v>2.0999999999999999E-3</v>
      </c>
      <c r="N26" s="76">
        <f t="shared" si="0"/>
        <v>1.7774858949221321E-2</v>
      </c>
      <c r="O26" s="76">
        <f>L26/'סכום נכסי הקרן'!$C$42</f>
        <v>2.9863483814331223E-3</v>
      </c>
    </row>
    <row r="27" spans="2:15">
      <c r="B27" t="s">
        <v>2060</v>
      </c>
      <c r="C27" t="s">
        <v>2061</v>
      </c>
      <c r="D27" t="s">
        <v>98</v>
      </c>
      <c r="E27" t="s">
        <v>121</v>
      </c>
      <c r="F27" t="s">
        <v>469</v>
      </c>
      <c r="G27" t="s">
        <v>399</v>
      </c>
      <c r="H27" t="s">
        <v>100</v>
      </c>
      <c r="I27" s="75">
        <v>5598215</v>
      </c>
      <c r="J27" s="75">
        <v>3172</v>
      </c>
      <c r="K27" s="75">
        <v>0</v>
      </c>
      <c r="L27" s="75">
        <v>177575.3798</v>
      </c>
      <c r="M27" s="76">
        <v>4.1999999999999997E-3</v>
      </c>
      <c r="N27" s="76">
        <f t="shared" si="0"/>
        <v>5.1227394746739256E-2</v>
      </c>
      <c r="O27" s="76">
        <f>L27/'סכום נכסי הקרן'!$C$42</f>
        <v>8.6066982485766656E-3</v>
      </c>
    </row>
    <row r="28" spans="2:15">
      <c r="B28" t="s">
        <v>2062</v>
      </c>
      <c r="C28" t="s">
        <v>2063</v>
      </c>
      <c r="D28" t="s">
        <v>98</v>
      </c>
      <c r="E28" t="s">
        <v>121</v>
      </c>
      <c r="F28" t="s">
        <v>1244</v>
      </c>
      <c r="G28" t="s">
        <v>746</v>
      </c>
      <c r="H28" t="s">
        <v>100</v>
      </c>
      <c r="I28" s="75">
        <v>5877</v>
      </c>
      <c r="J28" s="75">
        <v>190000</v>
      </c>
      <c r="K28" s="75">
        <v>0</v>
      </c>
      <c r="L28" s="75">
        <v>11166.3</v>
      </c>
      <c r="M28" s="76">
        <v>1.5E-3</v>
      </c>
      <c r="N28" s="76">
        <f t="shared" si="0"/>
        <v>3.2212824694773058E-3</v>
      </c>
      <c r="O28" s="76">
        <f>L28/'סכום נכסי הקרן'!$C$42</f>
        <v>5.4120664002702934E-4</v>
      </c>
    </row>
    <row r="29" spans="2:15">
      <c r="B29" t="s">
        <v>2064</v>
      </c>
      <c r="C29" t="s">
        <v>2065</v>
      </c>
      <c r="D29" t="s">
        <v>98</v>
      </c>
      <c r="E29" t="s">
        <v>121</v>
      </c>
      <c r="F29" t="s">
        <v>1436</v>
      </c>
      <c r="G29" t="s">
        <v>746</v>
      </c>
      <c r="H29" t="s">
        <v>100</v>
      </c>
      <c r="I29" s="75">
        <v>31707</v>
      </c>
      <c r="J29" s="75">
        <v>124000</v>
      </c>
      <c r="K29" s="75">
        <v>0</v>
      </c>
      <c r="L29" s="75">
        <v>39316.68</v>
      </c>
      <c r="M29" s="76">
        <v>4.1000000000000003E-3</v>
      </c>
      <c r="N29" s="76">
        <f t="shared" si="0"/>
        <v>1.1342175299073911E-2</v>
      </c>
      <c r="O29" s="76">
        <f>L29/'סכום נכסי הקרן'!$C$42</f>
        <v>1.9055952535591831E-3</v>
      </c>
    </row>
    <row r="30" spans="2:15">
      <c r="B30" t="s">
        <v>2066</v>
      </c>
      <c r="C30" t="s">
        <v>2067</v>
      </c>
      <c r="D30" t="s">
        <v>98</v>
      </c>
      <c r="E30" t="s">
        <v>121</v>
      </c>
      <c r="F30" t="s">
        <v>2068</v>
      </c>
      <c r="G30" t="s">
        <v>746</v>
      </c>
      <c r="H30" t="s">
        <v>100</v>
      </c>
      <c r="I30" s="75">
        <v>154677</v>
      </c>
      <c r="J30" s="75">
        <v>11660</v>
      </c>
      <c r="K30" s="75">
        <v>0</v>
      </c>
      <c r="L30" s="75">
        <v>18035.338199999998</v>
      </c>
      <c r="M30" s="76">
        <v>2.8999999999999998E-3</v>
      </c>
      <c r="N30" s="76">
        <f t="shared" si="0"/>
        <v>5.2028799848431789E-3</v>
      </c>
      <c r="O30" s="76">
        <f>L30/'סכום נכסי הקרן'!$C$42</f>
        <v>8.7413420640437129E-4</v>
      </c>
    </row>
    <row r="31" spans="2:15">
      <c r="B31" t="s">
        <v>2069</v>
      </c>
      <c r="C31" t="s">
        <v>2070</v>
      </c>
      <c r="D31" t="s">
        <v>98</v>
      </c>
      <c r="E31" t="s">
        <v>121</v>
      </c>
      <c r="F31" t="s">
        <v>2071</v>
      </c>
      <c r="G31" t="s">
        <v>2072</v>
      </c>
      <c r="H31" t="s">
        <v>100</v>
      </c>
      <c r="I31" s="75">
        <v>1879</v>
      </c>
      <c r="J31" s="75">
        <v>406.9</v>
      </c>
      <c r="K31" s="75">
        <v>0</v>
      </c>
      <c r="L31" s="75">
        <v>7.645651</v>
      </c>
      <c r="M31" s="76">
        <v>0</v>
      </c>
      <c r="N31" s="76">
        <f t="shared" si="0"/>
        <v>2.2056367403743081E-6</v>
      </c>
      <c r="O31" s="76">
        <f>L31/'סכום נכסי הקרן'!$C$42</f>
        <v>3.7056832509688059E-7</v>
      </c>
    </row>
    <row r="32" spans="2:15">
      <c r="B32" t="s">
        <v>2073</v>
      </c>
      <c r="C32" t="s">
        <v>2074</v>
      </c>
      <c r="D32" t="s">
        <v>98</v>
      </c>
      <c r="E32" t="s">
        <v>121</v>
      </c>
      <c r="F32" t="s">
        <v>2003</v>
      </c>
      <c r="G32" t="s">
        <v>1078</v>
      </c>
      <c r="H32" t="s">
        <v>100</v>
      </c>
      <c r="I32" s="75">
        <v>651</v>
      </c>
      <c r="J32" s="75">
        <v>5612</v>
      </c>
      <c r="K32" s="75">
        <v>0.72632160000000001</v>
      </c>
      <c r="L32" s="75">
        <v>37.2604416</v>
      </c>
      <c r="M32" s="76">
        <v>0</v>
      </c>
      <c r="N32" s="76">
        <f t="shared" si="0"/>
        <v>1.0748986444127684E-5</v>
      </c>
      <c r="O32" s="76">
        <f>L32/'סכום נכסי הקרן'!$C$42</f>
        <v>1.8059337832817812E-6</v>
      </c>
    </row>
    <row r="33" spans="2:15">
      <c r="B33" t="s">
        <v>2075</v>
      </c>
      <c r="C33" t="s">
        <v>2076</v>
      </c>
      <c r="D33" t="s">
        <v>98</v>
      </c>
      <c r="E33" t="s">
        <v>121</v>
      </c>
      <c r="F33" t="s">
        <v>1602</v>
      </c>
      <c r="G33" t="s">
        <v>1078</v>
      </c>
      <c r="H33" t="s">
        <v>100</v>
      </c>
      <c r="I33" s="75">
        <v>57656</v>
      </c>
      <c r="J33" s="75">
        <v>38700</v>
      </c>
      <c r="K33" s="75">
        <v>0</v>
      </c>
      <c r="L33" s="75">
        <v>22312.871999999999</v>
      </c>
      <c r="M33" s="76">
        <v>3.0999999999999999E-3</v>
      </c>
      <c r="N33" s="76">
        <f t="shared" si="0"/>
        <v>6.4368737556120678E-3</v>
      </c>
      <c r="O33" s="76">
        <f>L33/'סכום נכסי הקרן'!$C$42</f>
        <v>1.0814571061563082E-3</v>
      </c>
    </row>
    <row r="34" spans="2:15">
      <c r="B34" t="s">
        <v>2077</v>
      </c>
      <c r="C34" t="s">
        <v>2078</v>
      </c>
      <c r="D34" t="s">
        <v>98</v>
      </c>
      <c r="E34" t="s">
        <v>121</v>
      </c>
      <c r="F34" t="s">
        <v>2079</v>
      </c>
      <c r="G34" t="s">
        <v>1078</v>
      </c>
      <c r="H34" t="s">
        <v>100</v>
      </c>
      <c r="I34" s="75">
        <v>1517198</v>
      </c>
      <c r="J34" s="75">
        <v>785</v>
      </c>
      <c r="K34" s="75">
        <v>228.29883000000001</v>
      </c>
      <c r="L34" s="75">
        <v>12138.30313</v>
      </c>
      <c r="M34" s="76">
        <v>1.2999999999999999E-3</v>
      </c>
      <c r="N34" s="76">
        <f t="shared" si="0"/>
        <v>3.5016883911296055E-3</v>
      </c>
      <c r="O34" s="76">
        <f>L34/'סכום נכסי הקרן'!$C$42</f>
        <v>5.8831754946731451E-4</v>
      </c>
    </row>
    <row r="35" spans="2:15">
      <c r="B35" t="s">
        <v>2080</v>
      </c>
      <c r="C35" t="s">
        <v>2081</v>
      </c>
      <c r="D35" t="s">
        <v>98</v>
      </c>
      <c r="E35" t="s">
        <v>121</v>
      </c>
      <c r="F35" t="s">
        <v>1038</v>
      </c>
      <c r="G35" t="s">
        <v>640</v>
      </c>
      <c r="H35" t="s">
        <v>100</v>
      </c>
      <c r="I35" s="75">
        <v>2788278</v>
      </c>
      <c r="J35" s="75">
        <v>2545</v>
      </c>
      <c r="K35" s="75">
        <v>0</v>
      </c>
      <c r="L35" s="75">
        <v>70961.675099999993</v>
      </c>
      <c r="M35" s="76">
        <v>2.0999999999999999E-3</v>
      </c>
      <c r="N35" s="76">
        <f t="shared" si="0"/>
        <v>2.0471203532448013E-2</v>
      </c>
      <c r="O35" s="76">
        <f>L35/'סכום נכסי הקרן'!$C$42</f>
        <v>3.4393603746595302E-3</v>
      </c>
    </row>
    <row r="36" spans="2:15">
      <c r="B36" t="s">
        <v>2082</v>
      </c>
      <c r="C36" t="s">
        <v>2083</v>
      </c>
      <c r="D36" t="s">
        <v>98</v>
      </c>
      <c r="E36" t="s">
        <v>121</v>
      </c>
      <c r="F36" t="s">
        <v>1069</v>
      </c>
      <c r="G36" t="s">
        <v>1070</v>
      </c>
      <c r="H36" t="s">
        <v>100</v>
      </c>
      <c r="I36" s="75">
        <v>143499</v>
      </c>
      <c r="J36" s="75">
        <v>15340</v>
      </c>
      <c r="K36" s="75">
        <v>0</v>
      </c>
      <c r="L36" s="75">
        <v>22012.746599999999</v>
      </c>
      <c r="M36" s="76">
        <v>1.2999999999999999E-3</v>
      </c>
      <c r="N36" s="76">
        <f t="shared" si="0"/>
        <v>6.3502928210442287E-3</v>
      </c>
      <c r="O36" s="76">
        <f>L36/'סכום נכסי הקרן'!$C$42</f>
        <v>1.0669106709610538E-3</v>
      </c>
    </row>
    <row r="37" spans="2:15">
      <c r="B37" t="s">
        <v>2084</v>
      </c>
      <c r="C37" t="s">
        <v>2085</v>
      </c>
      <c r="D37" t="s">
        <v>98</v>
      </c>
      <c r="E37" t="s">
        <v>121</v>
      </c>
      <c r="F37" t="s">
        <v>2086</v>
      </c>
      <c r="G37" t="s">
        <v>1070</v>
      </c>
      <c r="H37" t="s">
        <v>100</v>
      </c>
      <c r="I37" s="75">
        <v>78132</v>
      </c>
      <c r="J37" s="75">
        <v>28560</v>
      </c>
      <c r="K37" s="75">
        <v>0</v>
      </c>
      <c r="L37" s="75">
        <v>22314.499199999998</v>
      </c>
      <c r="M37" s="76">
        <v>2.7000000000000001E-3</v>
      </c>
      <c r="N37" s="76">
        <f t="shared" si="0"/>
        <v>6.4373431743841173E-3</v>
      </c>
      <c r="O37" s="76">
        <f>L37/'סכום נכסי הקרן'!$C$42</f>
        <v>1.0815359730544437E-3</v>
      </c>
    </row>
    <row r="38" spans="2:15">
      <c r="B38" t="s">
        <v>2087</v>
      </c>
      <c r="C38" t="s">
        <v>2088</v>
      </c>
      <c r="D38" t="s">
        <v>98</v>
      </c>
      <c r="E38" t="s">
        <v>121</v>
      </c>
      <c r="F38" t="s">
        <v>1028</v>
      </c>
      <c r="G38" t="s">
        <v>1029</v>
      </c>
      <c r="H38" t="s">
        <v>100</v>
      </c>
      <c r="I38" s="75">
        <v>378681</v>
      </c>
      <c r="J38" s="75">
        <v>9329</v>
      </c>
      <c r="K38" s="75">
        <v>0</v>
      </c>
      <c r="L38" s="75">
        <v>35327.15049</v>
      </c>
      <c r="M38" s="76">
        <v>3.2000000000000002E-3</v>
      </c>
      <c r="N38" s="76">
        <f t="shared" si="0"/>
        <v>1.0191265734399364E-2</v>
      </c>
      <c r="O38" s="76">
        <f>L38/'סכום נכסי הקרן'!$C$42</f>
        <v>1.7122313047672126E-3</v>
      </c>
    </row>
    <row r="39" spans="2:15">
      <c r="B39" t="s">
        <v>2089</v>
      </c>
      <c r="C39" t="s">
        <v>2090</v>
      </c>
      <c r="D39" t="s">
        <v>98</v>
      </c>
      <c r="E39" t="s">
        <v>121</v>
      </c>
      <c r="F39" t="s">
        <v>1343</v>
      </c>
      <c r="G39" t="s">
        <v>1344</v>
      </c>
      <c r="H39" t="s">
        <v>100</v>
      </c>
      <c r="I39" s="75">
        <v>739</v>
      </c>
      <c r="J39" s="75">
        <v>2778</v>
      </c>
      <c r="K39" s="75">
        <v>0</v>
      </c>
      <c r="L39" s="75">
        <v>20.529419999999998</v>
      </c>
      <c r="M39" s="76">
        <v>0</v>
      </c>
      <c r="N39" s="76">
        <f t="shared" si="0"/>
        <v>5.9223790113588917E-6</v>
      </c>
      <c r="O39" s="76">
        <f>L39/'סכום נכסי הקרן'!$C$42</f>
        <v>9.9501700831105175E-7</v>
      </c>
    </row>
    <row r="40" spans="2:15">
      <c r="B40" t="s">
        <v>2091</v>
      </c>
      <c r="C40" t="s">
        <v>2092</v>
      </c>
      <c r="D40" t="s">
        <v>98</v>
      </c>
      <c r="E40" t="s">
        <v>121</v>
      </c>
      <c r="F40" t="s">
        <v>534</v>
      </c>
      <c r="G40" t="s">
        <v>464</v>
      </c>
      <c r="H40" t="s">
        <v>100</v>
      </c>
      <c r="I40" s="75">
        <v>97468.73</v>
      </c>
      <c r="J40" s="75">
        <v>5626</v>
      </c>
      <c r="K40" s="75">
        <v>0</v>
      </c>
      <c r="L40" s="75">
        <v>5483.5907497999997</v>
      </c>
      <c r="M40" s="76">
        <v>6.9999999999999999E-4</v>
      </c>
      <c r="N40" s="76">
        <f t="shared" si="0"/>
        <v>1.5819201304029674E-3</v>
      </c>
      <c r="O40" s="76">
        <f>L40/'סכום נכסי הקרן'!$C$42</f>
        <v>2.6577789643682839E-4</v>
      </c>
    </row>
    <row r="41" spans="2:15">
      <c r="B41" t="s">
        <v>2093</v>
      </c>
      <c r="C41" t="s">
        <v>2094</v>
      </c>
      <c r="D41" t="s">
        <v>98</v>
      </c>
      <c r="E41" t="s">
        <v>121</v>
      </c>
      <c r="F41" t="s">
        <v>644</v>
      </c>
      <c r="G41" t="s">
        <v>464</v>
      </c>
      <c r="H41" t="s">
        <v>100</v>
      </c>
      <c r="I41" s="75">
        <v>1391214</v>
      </c>
      <c r="J41" s="75">
        <v>3580</v>
      </c>
      <c r="K41" s="75">
        <v>0</v>
      </c>
      <c r="L41" s="75">
        <v>49805.461199999998</v>
      </c>
      <c r="M41" s="76">
        <v>7.7000000000000002E-3</v>
      </c>
      <c r="N41" s="76">
        <f t="shared" si="0"/>
        <v>1.4368005431323907E-2</v>
      </c>
      <c r="O41" s="76">
        <f>L41/'סכום נכסי הקרן'!$C$42</f>
        <v>2.413964008762847E-3</v>
      </c>
    </row>
    <row r="42" spans="2:15">
      <c r="B42" t="s">
        <v>2095</v>
      </c>
      <c r="C42" t="s">
        <v>2096</v>
      </c>
      <c r="D42" t="s">
        <v>98</v>
      </c>
      <c r="E42" t="s">
        <v>121</v>
      </c>
      <c r="F42" t="s">
        <v>527</v>
      </c>
      <c r="G42" t="s">
        <v>464</v>
      </c>
      <c r="H42" t="s">
        <v>100</v>
      </c>
      <c r="I42" s="75">
        <v>1801257</v>
      </c>
      <c r="J42" s="75">
        <v>2065</v>
      </c>
      <c r="K42" s="75">
        <v>0</v>
      </c>
      <c r="L42" s="75">
        <v>37195.957049999997</v>
      </c>
      <c r="M42" s="76">
        <v>3.8E-3</v>
      </c>
      <c r="N42" s="76">
        <f t="shared" si="0"/>
        <v>1.0730383778028157E-2</v>
      </c>
      <c r="O42" s="76">
        <f>L42/'סכום נכסי הקרן'!$C$42</f>
        <v>1.8028083552851164E-3</v>
      </c>
    </row>
    <row r="43" spans="2:15">
      <c r="B43" t="s">
        <v>2097</v>
      </c>
      <c r="C43" t="s">
        <v>2098</v>
      </c>
      <c r="D43" t="s">
        <v>98</v>
      </c>
      <c r="E43" t="s">
        <v>121</v>
      </c>
      <c r="F43" t="s">
        <v>539</v>
      </c>
      <c r="G43" t="s">
        <v>464</v>
      </c>
      <c r="H43" t="s">
        <v>100</v>
      </c>
      <c r="I43" s="75">
        <v>168832.13</v>
      </c>
      <c r="J43" s="75">
        <v>36000</v>
      </c>
      <c r="K43" s="75">
        <v>0</v>
      </c>
      <c r="L43" s="75">
        <v>60779.566800000001</v>
      </c>
      <c r="M43" s="76">
        <v>7.0000000000000001E-3</v>
      </c>
      <c r="N43" s="76">
        <f t="shared" si="0"/>
        <v>1.7533843174127945E-2</v>
      </c>
      <c r="O43" s="76">
        <f>L43/'סכום נכסי הקרן'!$C$42</f>
        <v>2.9458553979497585E-3</v>
      </c>
    </row>
    <row r="44" spans="2:15">
      <c r="B44" t="s">
        <v>2099</v>
      </c>
      <c r="C44" t="s">
        <v>2100</v>
      </c>
      <c r="D44" t="s">
        <v>98</v>
      </c>
      <c r="E44" t="s">
        <v>121</v>
      </c>
      <c r="F44" t="s">
        <v>566</v>
      </c>
      <c r="G44" t="s">
        <v>464</v>
      </c>
      <c r="H44" t="s">
        <v>100</v>
      </c>
      <c r="I44" s="75">
        <v>3105542.4</v>
      </c>
      <c r="J44" s="75">
        <v>1120</v>
      </c>
      <c r="K44" s="75">
        <v>0</v>
      </c>
      <c r="L44" s="75">
        <v>34782.07488</v>
      </c>
      <c r="M44" s="76">
        <v>3.8999999999999998E-3</v>
      </c>
      <c r="N44" s="76">
        <f t="shared" si="0"/>
        <v>1.0034020943642117E-2</v>
      </c>
      <c r="O44" s="76">
        <f>L44/'סכום נכסי הקרן'!$C$42</f>
        <v>1.6858126576371171E-3</v>
      </c>
    </row>
    <row r="45" spans="2:15">
      <c r="B45" t="s">
        <v>2101</v>
      </c>
      <c r="C45" t="s">
        <v>2102</v>
      </c>
      <c r="D45" t="s">
        <v>98</v>
      </c>
      <c r="E45" t="s">
        <v>121</v>
      </c>
      <c r="F45" t="s">
        <v>584</v>
      </c>
      <c r="G45" t="s">
        <v>464</v>
      </c>
      <c r="H45" t="s">
        <v>100</v>
      </c>
      <c r="I45" s="75">
        <v>227419</v>
      </c>
      <c r="J45" s="75">
        <v>25160</v>
      </c>
      <c r="K45" s="75">
        <v>0</v>
      </c>
      <c r="L45" s="75">
        <v>57218.6204</v>
      </c>
      <c r="M45" s="76">
        <v>4.7999999999999996E-3</v>
      </c>
      <c r="N45" s="76">
        <f t="shared" si="0"/>
        <v>1.6506572349139517E-2</v>
      </c>
      <c r="O45" s="76">
        <f>L45/'סכום נכסי הקרן'!$C$42</f>
        <v>2.7732639543685948E-3</v>
      </c>
    </row>
    <row r="46" spans="2:15">
      <c r="B46" t="s">
        <v>2103</v>
      </c>
      <c r="C46" t="s">
        <v>2104</v>
      </c>
      <c r="D46" t="s">
        <v>98</v>
      </c>
      <c r="E46" t="s">
        <v>121</v>
      </c>
      <c r="F46" t="s">
        <v>502</v>
      </c>
      <c r="G46" t="s">
        <v>464</v>
      </c>
      <c r="H46" t="s">
        <v>100</v>
      </c>
      <c r="I46" s="75">
        <v>224860</v>
      </c>
      <c r="J46" s="75">
        <v>23360</v>
      </c>
      <c r="K46" s="75">
        <v>0</v>
      </c>
      <c r="L46" s="75">
        <v>52527.296000000002</v>
      </c>
      <c r="M46" s="76">
        <v>1.9E-3</v>
      </c>
      <c r="N46" s="76">
        <f t="shared" si="0"/>
        <v>1.5153207219387392E-2</v>
      </c>
      <c r="O46" s="76">
        <f>L46/'סכום נכסי הקרן'!$C$42</f>
        <v>2.5458855106763405E-3</v>
      </c>
    </row>
    <row r="47" spans="2:15">
      <c r="B47" t="s">
        <v>2105</v>
      </c>
      <c r="C47" t="s">
        <v>2106</v>
      </c>
      <c r="D47" t="s">
        <v>98</v>
      </c>
      <c r="E47" t="s">
        <v>121</v>
      </c>
      <c r="F47" t="s">
        <v>1819</v>
      </c>
      <c r="G47" t="s">
        <v>2107</v>
      </c>
      <c r="H47" t="s">
        <v>100</v>
      </c>
      <c r="I47" s="75">
        <v>1063741</v>
      </c>
      <c r="J47" s="75">
        <v>3299</v>
      </c>
      <c r="K47" s="75">
        <v>0</v>
      </c>
      <c r="L47" s="75">
        <v>35092.815589999998</v>
      </c>
      <c r="M47" s="76">
        <v>8.9999999999999998E-4</v>
      </c>
      <c r="N47" s="76">
        <f t="shared" si="0"/>
        <v>1.0123664209690488E-2</v>
      </c>
      <c r="O47" s="76">
        <f>L47/'סכום נכסי הקרן'!$C$42</f>
        <v>1.7008735941674551E-3</v>
      </c>
    </row>
    <row r="48" spans="2:15">
      <c r="B48" t="s">
        <v>2108</v>
      </c>
      <c r="C48" t="s">
        <v>2109</v>
      </c>
      <c r="D48" t="s">
        <v>98</v>
      </c>
      <c r="E48" t="s">
        <v>121</v>
      </c>
      <c r="F48" t="s">
        <v>2110</v>
      </c>
      <c r="G48" t="s">
        <v>127</v>
      </c>
      <c r="H48" t="s">
        <v>100</v>
      </c>
      <c r="I48" s="75">
        <v>84328</v>
      </c>
      <c r="J48" s="75">
        <v>68000</v>
      </c>
      <c r="K48" s="75">
        <v>0</v>
      </c>
      <c r="L48" s="75">
        <v>57343.040000000001</v>
      </c>
      <c r="M48" s="76">
        <v>1.1000000000000001E-3</v>
      </c>
      <c r="N48" s="76">
        <f t="shared" si="0"/>
        <v>1.6542465230070476E-2</v>
      </c>
      <c r="O48" s="76">
        <f>L48/'סכום נכסי הקרן'!$C$42</f>
        <v>2.7792943058430769E-3</v>
      </c>
    </row>
    <row r="49" spans="2:15">
      <c r="B49" t="s">
        <v>2111</v>
      </c>
      <c r="C49" t="s">
        <v>2112</v>
      </c>
      <c r="D49" t="s">
        <v>98</v>
      </c>
      <c r="E49" t="s">
        <v>121</v>
      </c>
      <c r="F49" t="s">
        <v>651</v>
      </c>
      <c r="G49" t="s">
        <v>130</v>
      </c>
      <c r="H49" t="s">
        <v>100</v>
      </c>
      <c r="I49" s="75">
        <v>6803300</v>
      </c>
      <c r="J49" s="75">
        <v>606.5</v>
      </c>
      <c r="K49" s="75">
        <v>0</v>
      </c>
      <c r="L49" s="75">
        <v>41262.014499999997</v>
      </c>
      <c r="M49" s="76">
        <v>2.5000000000000001E-3</v>
      </c>
      <c r="N49" s="76">
        <f t="shared" si="0"/>
        <v>1.1903370316413531E-2</v>
      </c>
      <c r="O49" s="76">
        <f>L49/'סכום נכסי הקרן'!$C$42</f>
        <v>1.9998814493871349E-3</v>
      </c>
    </row>
    <row r="50" spans="2:15">
      <c r="B50" s="77" t="s">
        <v>2113</v>
      </c>
      <c r="E50" s="14"/>
      <c r="F50" s="14"/>
      <c r="G50" s="14"/>
      <c r="I50" s="79">
        <f>SUM(I51:I144)</f>
        <v>64012595.020000018</v>
      </c>
      <c r="K50" s="79">
        <v>189.69864999999999</v>
      </c>
      <c r="L50" s="79">
        <v>795924.59090386773</v>
      </c>
      <c r="N50" s="78">
        <f t="shared" si="0"/>
        <v>0.22961033929811359</v>
      </c>
      <c r="O50" s="78">
        <f>L50/'סכום נכסי הקרן'!$C$42</f>
        <v>3.857675985402239E-2</v>
      </c>
    </row>
    <row r="51" spans="2:15" s="84" customFormat="1">
      <c r="B51" s="89" t="s">
        <v>2114</v>
      </c>
      <c r="C51" s="89" t="s">
        <v>2115</v>
      </c>
      <c r="D51" s="89" t="s">
        <v>98</v>
      </c>
      <c r="E51" s="89" t="s">
        <v>121</v>
      </c>
      <c r="F51" s="89" t="s">
        <v>1254</v>
      </c>
      <c r="G51" s="89" t="s">
        <v>99</v>
      </c>
      <c r="H51" s="89" t="s">
        <v>100</v>
      </c>
      <c r="I51" s="90">
        <v>53</v>
      </c>
      <c r="J51" s="90">
        <v>14730</v>
      </c>
      <c r="K51" s="90">
        <v>0</v>
      </c>
      <c r="L51" s="90">
        <v>7.8068999999999997</v>
      </c>
      <c r="M51" s="91">
        <v>0</v>
      </c>
      <c r="N51" s="91">
        <f t="shared" si="0"/>
        <v>2.2521542597782954E-6</v>
      </c>
      <c r="O51" s="91">
        <f>L51/'סכום נכסי הקרן'!$C$42</f>
        <v>3.7838371869168977E-7</v>
      </c>
    </row>
    <row r="52" spans="2:15" s="84" customFormat="1">
      <c r="B52" s="89" t="s">
        <v>2116</v>
      </c>
      <c r="C52" s="89" t="s">
        <v>2117</v>
      </c>
      <c r="D52" s="89" t="s">
        <v>98</v>
      </c>
      <c r="E52" s="89" t="s">
        <v>121</v>
      </c>
      <c r="F52" s="89" t="s">
        <v>1404</v>
      </c>
      <c r="G52" s="89" t="s">
        <v>486</v>
      </c>
      <c r="H52" s="89" t="s">
        <v>100</v>
      </c>
      <c r="I52" s="90">
        <v>15690451</v>
      </c>
      <c r="J52" s="90">
        <v>123.1</v>
      </c>
      <c r="K52" s="90">
        <v>0</v>
      </c>
      <c r="L52" s="90">
        <v>19314.945180999999</v>
      </c>
      <c r="M52" s="91">
        <v>4.8999999999999998E-3</v>
      </c>
      <c r="N52" s="91">
        <f t="shared" si="0"/>
        <v>5.5720242435247551E-3</v>
      </c>
      <c r="O52" s="91">
        <f>L52/'סכום נכסי הקרן'!$C$42</f>
        <v>9.3615401553919138E-4</v>
      </c>
    </row>
    <row r="53" spans="2:15" s="84" customFormat="1">
      <c r="B53" s="89" t="s">
        <v>2118</v>
      </c>
      <c r="C53" s="89" t="s">
        <v>2119</v>
      </c>
      <c r="D53" s="89" t="s">
        <v>98</v>
      </c>
      <c r="E53" s="89" t="s">
        <v>121</v>
      </c>
      <c r="F53" s="89" t="s">
        <v>766</v>
      </c>
      <c r="G53" s="89" t="s">
        <v>486</v>
      </c>
      <c r="H53" s="89" t="s">
        <v>100</v>
      </c>
      <c r="I53" s="90">
        <v>4110967</v>
      </c>
      <c r="J53" s="90">
        <v>114</v>
      </c>
      <c r="K53" s="90">
        <v>0</v>
      </c>
      <c r="L53" s="90">
        <v>4686.5023799999999</v>
      </c>
      <c r="M53" s="91">
        <v>3.2000000000000002E-3</v>
      </c>
      <c r="N53" s="91">
        <f t="shared" si="0"/>
        <v>1.3519740612250855E-3</v>
      </c>
      <c r="O53" s="91">
        <f>L53/'סכום נכסי הקרן'!$C$42</f>
        <v>2.2714473071281234E-4</v>
      </c>
    </row>
    <row r="54" spans="2:15" s="84" customFormat="1">
      <c r="B54" s="89" t="s">
        <v>2120</v>
      </c>
      <c r="C54" s="89" t="s">
        <v>2121</v>
      </c>
      <c r="D54" s="89" t="s">
        <v>98</v>
      </c>
      <c r="E54" s="89" t="s">
        <v>121</v>
      </c>
      <c r="F54" s="89" t="s">
        <v>795</v>
      </c>
      <c r="G54" s="89" t="s">
        <v>486</v>
      </c>
      <c r="H54" s="89" t="s">
        <v>100</v>
      </c>
      <c r="I54" s="90">
        <v>37485.339999999997</v>
      </c>
      <c r="J54" s="90">
        <v>43790</v>
      </c>
      <c r="K54" s="90">
        <v>0</v>
      </c>
      <c r="L54" s="90">
        <v>16414.830386000001</v>
      </c>
      <c r="M54" s="91">
        <v>2.7000000000000001E-3</v>
      </c>
      <c r="N54" s="91">
        <f t="shared" si="0"/>
        <v>4.7353917915392927E-3</v>
      </c>
      <c r="O54" s="91">
        <f>L54/'סכום נכסי הקרן'!$C$42</f>
        <v>7.9559166418783722E-4</v>
      </c>
    </row>
    <row r="55" spans="2:15" s="84" customFormat="1">
      <c r="B55" s="89" t="s">
        <v>2122</v>
      </c>
      <c r="C55" s="89">
        <v>7200111</v>
      </c>
      <c r="D55" s="89" t="s">
        <v>98</v>
      </c>
      <c r="E55" s="89" t="s">
        <v>121</v>
      </c>
      <c r="F55" s="89" t="s">
        <v>1368</v>
      </c>
      <c r="G55" s="89" t="s">
        <v>920</v>
      </c>
      <c r="H55" s="89" t="s">
        <v>100</v>
      </c>
      <c r="I55" s="90">
        <v>9416155</v>
      </c>
      <c r="J55" s="90">
        <f>L55*1000/I55*100</f>
        <v>720</v>
      </c>
      <c r="K55" s="90">
        <v>0</v>
      </c>
      <c r="L55" s="90">
        <f>67796316/1000</f>
        <v>67796.316000000006</v>
      </c>
      <c r="M55" s="91">
        <v>0</v>
      </c>
      <c r="N55" s="91">
        <f t="shared" si="0"/>
        <v>1.955805273241305E-2</v>
      </c>
      <c r="O55" s="91">
        <f>L55/'סכום נכסי הקרן'!$C$42</f>
        <v>3.2859422000636501E-3</v>
      </c>
    </row>
    <row r="56" spans="2:15" s="84" customFormat="1">
      <c r="B56" s="89" t="s">
        <v>2122</v>
      </c>
      <c r="C56" s="89">
        <v>7200110</v>
      </c>
      <c r="D56" s="89" t="s">
        <v>98</v>
      </c>
      <c r="E56" s="89" t="s">
        <v>121</v>
      </c>
      <c r="F56" s="89" t="s">
        <v>1368</v>
      </c>
      <c r="G56" s="89" t="s">
        <v>920</v>
      </c>
      <c r="H56" s="89" t="s">
        <v>100</v>
      </c>
      <c r="I56" s="90">
        <v>1321000</v>
      </c>
      <c r="J56" s="90">
        <f>L56*1000/I56*100</f>
        <v>709.06229508196748</v>
      </c>
      <c r="K56" s="90">
        <v>0</v>
      </c>
      <c r="L56" s="90">
        <f>9366712.91803279/1000</f>
        <v>9366.7129180327902</v>
      </c>
      <c r="M56" s="91">
        <v>1.06E-2</v>
      </c>
      <c r="N56" s="91">
        <f t="shared" si="0"/>
        <v>2.7021330359640748E-3</v>
      </c>
      <c r="O56" s="91">
        <f>L56/'סכום נכסי הקרן'!$C$42</f>
        <v>4.5398450932415381E-4</v>
      </c>
    </row>
    <row r="57" spans="2:15" s="84" customFormat="1">
      <c r="B57" s="89" t="s">
        <v>2123</v>
      </c>
      <c r="C57" s="89">
        <v>11667680</v>
      </c>
      <c r="D57" s="89" t="s">
        <v>98</v>
      </c>
      <c r="E57" s="89" t="s">
        <v>121</v>
      </c>
      <c r="F57" s="89" t="s">
        <v>919</v>
      </c>
      <c r="G57" s="89" t="s">
        <v>920</v>
      </c>
      <c r="H57" s="89" t="s">
        <v>100</v>
      </c>
      <c r="I57" s="90">
        <v>85600</v>
      </c>
      <c r="J57" s="90">
        <f t="shared" ref="J57:J58" si="1">L57*1000/I57*100</f>
        <v>744.35628415300471</v>
      </c>
      <c r="K57" s="90">
        <v>0</v>
      </c>
      <c r="L57" s="90">
        <f>637168.979234972/1000</f>
        <v>637.16897923497208</v>
      </c>
      <c r="M57" s="91">
        <v>8.0000000000000004E-4</v>
      </c>
      <c r="N57" s="91">
        <f t="shared" si="0"/>
        <v>1.8381211886698057E-4</v>
      </c>
      <c r="O57" s="91">
        <f>L57/'סכום נכסי הקרן'!$C$42</f>
        <v>3.0882215450168035E-5</v>
      </c>
    </row>
    <row r="58" spans="2:15" s="84" customFormat="1">
      <c r="B58" s="89" t="s">
        <v>2123</v>
      </c>
      <c r="C58" s="89">
        <v>1166768</v>
      </c>
      <c r="D58" s="89" t="s">
        <v>98</v>
      </c>
      <c r="E58" s="89" t="s">
        <v>121</v>
      </c>
      <c r="F58" s="89" t="s">
        <v>919</v>
      </c>
      <c r="G58" s="89" t="s">
        <v>920</v>
      </c>
      <c r="H58" s="89" t="s">
        <v>100</v>
      </c>
      <c r="I58" s="90">
        <v>48745</v>
      </c>
      <c r="J58" s="90">
        <f t="shared" si="1"/>
        <v>832.4</v>
      </c>
      <c r="K58" s="90">
        <v>0</v>
      </c>
      <c r="L58" s="90">
        <f>405753.38/1000</f>
        <v>405.75337999999999</v>
      </c>
      <c r="M58" s="91">
        <v>0</v>
      </c>
      <c r="N58" s="91">
        <f t="shared" si="0"/>
        <v>1.1705276142725556E-4</v>
      </c>
      <c r="O58" s="91">
        <f>L58/'סכום נכסי הקרן'!$C$42</f>
        <v>1.9665997104628254E-5</v>
      </c>
    </row>
    <row r="59" spans="2:15" s="84" customFormat="1">
      <c r="B59" s="89" t="s">
        <v>2124</v>
      </c>
      <c r="C59" s="89" t="s">
        <v>2125</v>
      </c>
      <c r="D59" s="89" t="s">
        <v>98</v>
      </c>
      <c r="E59" s="89" t="s">
        <v>121</v>
      </c>
      <c r="F59" s="89" t="s">
        <v>952</v>
      </c>
      <c r="G59" s="89" t="s">
        <v>920</v>
      </c>
      <c r="H59" s="89" t="s">
        <v>100</v>
      </c>
      <c r="I59" s="90">
        <v>128657</v>
      </c>
      <c r="J59" s="90">
        <v>9351</v>
      </c>
      <c r="K59" s="90">
        <v>0</v>
      </c>
      <c r="L59" s="90">
        <v>12030.71607</v>
      </c>
      <c r="M59" s="91">
        <v>3.8E-3</v>
      </c>
      <c r="N59" s="91">
        <f t="shared" si="0"/>
        <v>3.4706514039162402E-3</v>
      </c>
      <c r="O59" s="91">
        <f>L59/'סכום נכסי הקרן'!$C$42</f>
        <v>5.8310303514717387E-4</v>
      </c>
    </row>
    <row r="60" spans="2:15" s="84" customFormat="1">
      <c r="B60" s="89" t="s">
        <v>2126</v>
      </c>
      <c r="C60" s="89" t="s">
        <v>2127</v>
      </c>
      <c r="D60" s="89" t="s">
        <v>98</v>
      </c>
      <c r="E60" s="89" t="s">
        <v>121</v>
      </c>
      <c r="F60" s="89" t="s">
        <v>2128</v>
      </c>
      <c r="G60" s="89" t="s">
        <v>920</v>
      </c>
      <c r="H60" s="89" t="s">
        <v>100</v>
      </c>
      <c r="I60" s="90">
        <v>405632</v>
      </c>
      <c r="J60" s="90">
        <v>306</v>
      </c>
      <c r="K60" s="90">
        <v>0</v>
      </c>
      <c r="L60" s="90">
        <v>1241.2339199999999</v>
      </c>
      <c r="M60" s="91">
        <v>4.0000000000000002E-4</v>
      </c>
      <c r="N60" s="91">
        <f t="shared" si="0"/>
        <v>3.5807430097853333E-4</v>
      </c>
      <c r="O60" s="91">
        <f>L60/'סכום נכסי הקרן'!$C$42</f>
        <v>6.0159949072725843E-5</v>
      </c>
    </row>
    <row r="61" spans="2:15" s="84" customFormat="1">
      <c r="B61" s="89" t="s">
        <v>2129</v>
      </c>
      <c r="C61" s="89" t="s">
        <v>2130</v>
      </c>
      <c r="D61" s="89" t="s">
        <v>98</v>
      </c>
      <c r="E61" s="89" t="s">
        <v>121</v>
      </c>
      <c r="F61" s="89" t="s">
        <v>781</v>
      </c>
      <c r="G61" s="89" t="s">
        <v>782</v>
      </c>
      <c r="H61" s="89" t="s">
        <v>100</v>
      </c>
      <c r="I61" s="90">
        <v>5110</v>
      </c>
      <c r="J61" s="90">
        <v>56000</v>
      </c>
      <c r="K61" s="90">
        <v>0</v>
      </c>
      <c r="L61" s="90">
        <v>2861.6</v>
      </c>
      <c r="M61" s="91">
        <v>1.6999999999999999E-3</v>
      </c>
      <c r="N61" s="91">
        <f t="shared" si="0"/>
        <v>8.255216064995799E-4</v>
      </c>
      <c r="O61" s="91">
        <f>L61/'סכום נכסי הקרן'!$C$42</f>
        <v>1.3869562174590933E-4</v>
      </c>
    </row>
    <row r="62" spans="2:15" s="84" customFormat="1">
      <c r="B62" s="89" t="s">
        <v>2131</v>
      </c>
      <c r="C62" s="89" t="s">
        <v>2132</v>
      </c>
      <c r="D62" s="89" t="s">
        <v>98</v>
      </c>
      <c r="E62" s="89" t="s">
        <v>121</v>
      </c>
      <c r="F62" s="89" t="s">
        <v>2133</v>
      </c>
      <c r="G62" s="89" t="s">
        <v>674</v>
      </c>
      <c r="H62" s="89" t="s">
        <v>100</v>
      </c>
      <c r="I62" s="90">
        <v>40716</v>
      </c>
      <c r="J62" s="90">
        <v>7600</v>
      </c>
      <c r="K62" s="90">
        <v>0</v>
      </c>
      <c r="L62" s="90">
        <v>3094.4160000000002</v>
      </c>
      <c r="M62" s="91">
        <v>2.8E-3</v>
      </c>
      <c r="N62" s="91">
        <f t="shared" si="0"/>
        <v>8.9268495509435433E-4</v>
      </c>
      <c r="O62" s="91">
        <f>L62/'סכום נכסי הקרן'!$C$42</f>
        <v>1.4997971451652565E-4</v>
      </c>
    </row>
    <row r="63" spans="2:15">
      <c r="B63" t="s">
        <v>2134</v>
      </c>
      <c r="C63" t="s">
        <v>2135</v>
      </c>
      <c r="D63" t="s">
        <v>98</v>
      </c>
      <c r="E63" t="s">
        <v>121</v>
      </c>
      <c r="F63" t="s">
        <v>2136</v>
      </c>
      <c r="G63" t="s">
        <v>674</v>
      </c>
      <c r="H63" t="s">
        <v>100</v>
      </c>
      <c r="I63" s="75">
        <v>749345</v>
      </c>
      <c r="J63" s="75">
        <v>5918</v>
      </c>
      <c r="K63" s="75">
        <v>0</v>
      </c>
      <c r="L63" s="75">
        <v>44346.237099999998</v>
      </c>
      <c r="M63" s="76">
        <v>1.01E-2</v>
      </c>
      <c r="N63" s="76">
        <f t="shared" si="0"/>
        <v>1.2793114653691387E-2</v>
      </c>
      <c r="O63" s="76">
        <f>L63/'סכום נכסי הקרן'!$C$42</f>
        <v>2.1493671116424415E-3</v>
      </c>
    </row>
    <row r="64" spans="2:15">
      <c r="B64" t="s">
        <v>2137</v>
      </c>
      <c r="C64" t="s">
        <v>2138</v>
      </c>
      <c r="D64" t="s">
        <v>98</v>
      </c>
      <c r="E64" t="s">
        <v>121</v>
      </c>
      <c r="F64" t="s">
        <v>2139</v>
      </c>
      <c r="G64" t="s">
        <v>674</v>
      </c>
      <c r="H64" t="s">
        <v>100</v>
      </c>
      <c r="I64" s="75">
        <v>1143708</v>
      </c>
      <c r="J64" s="75">
        <v>401</v>
      </c>
      <c r="K64" s="75">
        <v>0</v>
      </c>
      <c r="L64" s="75">
        <v>4586.26908</v>
      </c>
      <c r="M64" s="76">
        <v>1.1000000000000001E-3</v>
      </c>
      <c r="N64" s="76">
        <f t="shared" si="0"/>
        <v>1.3230585052980677E-3</v>
      </c>
      <c r="O64" s="76">
        <f>L64/'סכום נכסי הקרן'!$C$42</f>
        <v>2.2228663738630122E-4</v>
      </c>
    </row>
    <row r="65" spans="2:15">
      <c r="B65" t="s">
        <v>2140</v>
      </c>
      <c r="C65" t="s">
        <v>2141</v>
      </c>
      <c r="D65" t="s">
        <v>98</v>
      </c>
      <c r="E65" t="s">
        <v>121</v>
      </c>
      <c r="F65" t="s">
        <v>1090</v>
      </c>
      <c r="G65" t="s">
        <v>674</v>
      </c>
      <c r="H65" t="s">
        <v>100</v>
      </c>
      <c r="I65" s="75">
        <v>114768</v>
      </c>
      <c r="J65" s="75">
        <v>6853</v>
      </c>
      <c r="K65" s="75">
        <v>0</v>
      </c>
      <c r="L65" s="75">
        <v>7865.0510400000003</v>
      </c>
      <c r="M65" s="76">
        <v>1.8E-3</v>
      </c>
      <c r="N65" s="76">
        <f t="shared" si="0"/>
        <v>2.2689298188922256E-3</v>
      </c>
      <c r="O65" s="76">
        <f>L65/'סכום נכסי הקרן'!$C$42</f>
        <v>3.812021750265973E-4</v>
      </c>
    </row>
    <row r="66" spans="2:15">
      <c r="B66" t="s">
        <v>2142</v>
      </c>
      <c r="C66" t="s">
        <v>2143</v>
      </c>
      <c r="D66" t="s">
        <v>98</v>
      </c>
      <c r="E66" t="s">
        <v>121</v>
      </c>
      <c r="F66" t="s">
        <v>2144</v>
      </c>
      <c r="G66" t="s">
        <v>1035</v>
      </c>
      <c r="H66" t="s">
        <v>100</v>
      </c>
      <c r="I66" s="75">
        <v>171</v>
      </c>
      <c r="J66" s="75">
        <v>4550</v>
      </c>
      <c r="K66" s="75">
        <v>0</v>
      </c>
      <c r="L66" s="75">
        <v>7.7805</v>
      </c>
      <c r="M66" s="76">
        <v>0</v>
      </c>
      <c r="N66" s="76">
        <f t="shared" si="0"/>
        <v>2.2445383209987356E-6</v>
      </c>
      <c r="O66" s="76">
        <f>L66/'סכום נכסי הקרן'!$C$42</f>
        <v>3.7710416724701131E-7</v>
      </c>
    </row>
    <row r="67" spans="2:15">
      <c r="B67" t="s">
        <v>2145</v>
      </c>
      <c r="C67" t="s">
        <v>2146</v>
      </c>
      <c r="D67" t="s">
        <v>98</v>
      </c>
      <c r="E67" t="s">
        <v>121</v>
      </c>
      <c r="F67" t="s">
        <v>1501</v>
      </c>
      <c r="G67" t="s">
        <v>736</v>
      </c>
      <c r="H67" t="s">
        <v>100</v>
      </c>
      <c r="I67" s="75">
        <v>239960</v>
      </c>
      <c r="J67" s="75">
        <v>554.9</v>
      </c>
      <c r="K67" s="75">
        <v>0</v>
      </c>
      <c r="L67" s="75">
        <v>1331.5380399999999</v>
      </c>
      <c r="M67" s="76">
        <v>8.9999999999999998E-4</v>
      </c>
      <c r="N67" s="76">
        <f t="shared" si="0"/>
        <v>3.8412546194300455E-4</v>
      </c>
      <c r="O67" s="76">
        <f>L67/'סכום נכסי הקרן'!$C$42</f>
        <v>6.4536796315393298E-5</v>
      </c>
    </row>
    <row r="68" spans="2:15">
      <c r="B68" t="s">
        <v>2147</v>
      </c>
      <c r="C68" t="s">
        <v>2148</v>
      </c>
      <c r="D68" t="s">
        <v>98</v>
      </c>
      <c r="E68" t="s">
        <v>121</v>
      </c>
      <c r="F68" t="s">
        <v>735</v>
      </c>
      <c r="G68" t="s">
        <v>736</v>
      </c>
      <c r="H68" t="s">
        <v>100</v>
      </c>
      <c r="I68" s="75">
        <v>266722</v>
      </c>
      <c r="J68" s="75">
        <v>1129</v>
      </c>
      <c r="K68" s="75">
        <v>0</v>
      </c>
      <c r="L68" s="75">
        <v>3011.2913800000001</v>
      </c>
      <c r="M68" s="76">
        <v>1.2999999999999999E-3</v>
      </c>
      <c r="N68" s="76">
        <f t="shared" si="0"/>
        <v>8.6870495445063494E-4</v>
      </c>
      <c r="O68" s="76">
        <f>L68/'סכום נכסי הקרן'!$C$42</f>
        <v>1.4595084225859566E-4</v>
      </c>
    </row>
    <row r="69" spans="2:15">
      <c r="B69" t="s">
        <v>2149</v>
      </c>
      <c r="C69" t="s">
        <v>2150</v>
      </c>
      <c r="D69" t="s">
        <v>98</v>
      </c>
      <c r="E69" t="s">
        <v>121</v>
      </c>
      <c r="F69" t="s">
        <v>1386</v>
      </c>
      <c r="G69" t="s">
        <v>736</v>
      </c>
      <c r="H69" t="s">
        <v>100</v>
      </c>
      <c r="I69" s="75">
        <v>115500</v>
      </c>
      <c r="J69" s="75">
        <v>15550</v>
      </c>
      <c r="K69" s="75">
        <v>0</v>
      </c>
      <c r="L69" s="75">
        <v>17960.25</v>
      </c>
      <c r="M69" s="76">
        <v>9.1000000000000004E-3</v>
      </c>
      <c r="N69" s="76">
        <f t="shared" si="0"/>
        <v>5.1812183509694154E-3</v>
      </c>
      <c r="O69" s="76">
        <f>L69/'סכום נכסי הקרן'!$C$42</f>
        <v>8.7049484220784457E-4</v>
      </c>
    </row>
    <row r="70" spans="2:15">
      <c r="B70" t="s">
        <v>2151</v>
      </c>
      <c r="C70" t="s">
        <v>2152</v>
      </c>
      <c r="D70" t="s">
        <v>98</v>
      </c>
      <c r="E70" t="s">
        <v>121</v>
      </c>
      <c r="F70" t="s">
        <v>1536</v>
      </c>
      <c r="G70" t="s">
        <v>736</v>
      </c>
      <c r="H70" t="s">
        <v>100</v>
      </c>
      <c r="I70" s="75">
        <v>118</v>
      </c>
      <c r="J70" s="75">
        <v>4084</v>
      </c>
      <c r="K70" s="75">
        <v>0</v>
      </c>
      <c r="L70" s="75">
        <v>4.8191199999999998</v>
      </c>
      <c r="M70" s="76">
        <v>0</v>
      </c>
      <c r="N70" s="76">
        <f t="shared" si="0"/>
        <v>1.390231927702773E-6</v>
      </c>
      <c r="O70" s="76">
        <f>L70/'סכום נכסי הקרן'!$C$42</f>
        <v>2.3357242265451026E-7</v>
      </c>
    </row>
    <row r="71" spans="2:15">
      <c r="B71" t="s">
        <v>2153</v>
      </c>
      <c r="C71" t="s">
        <v>2154</v>
      </c>
      <c r="D71" t="s">
        <v>98</v>
      </c>
      <c r="E71" t="s">
        <v>121</v>
      </c>
      <c r="F71" t="s">
        <v>2155</v>
      </c>
      <c r="G71" t="s">
        <v>736</v>
      </c>
      <c r="H71" t="s">
        <v>100</v>
      </c>
      <c r="I71" s="75">
        <v>4833.8</v>
      </c>
      <c r="J71" s="75">
        <v>17600</v>
      </c>
      <c r="K71" s="75">
        <v>0</v>
      </c>
      <c r="L71" s="75">
        <v>850.74879999999996</v>
      </c>
      <c r="M71" s="76">
        <v>5.0000000000000001E-4</v>
      </c>
      <c r="N71" s="76">
        <f t="shared" si="0"/>
        <v>2.45426165817581E-4</v>
      </c>
      <c r="O71" s="76">
        <f>L71/'סכום נכסי הקרן'!$C$42</f>
        <v>4.1233971821913005E-5</v>
      </c>
    </row>
    <row r="72" spans="2:15">
      <c r="B72" t="s">
        <v>2156</v>
      </c>
      <c r="C72" t="s">
        <v>2157</v>
      </c>
      <c r="D72" t="s">
        <v>98</v>
      </c>
      <c r="E72" t="s">
        <v>121</v>
      </c>
      <c r="F72" t="s">
        <v>1257</v>
      </c>
      <c r="G72" t="s">
        <v>736</v>
      </c>
      <c r="H72" t="s">
        <v>100</v>
      </c>
      <c r="I72" s="75">
        <v>88609</v>
      </c>
      <c r="J72" s="75">
        <v>21860</v>
      </c>
      <c r="K72" s="75">
        <v>0</v>
      </c>
      <c r="L72" s="75">
        <v>19369.9274</v>
      </c>
      <c r="M72" s="76">
        <v>4.7000000000000002E-3</v>
      </c>
      <c r="N72" s="76">
        <f t="shared" si="0"/>
        <v>5.5878856531409813E-3</v>
      </c>
      <c r="O72" s="76">
        <f>L72/'סכום נכסי הקרן'!$C$42</f>
        <v>9.3881888590862631E-4</v>
      </c>
    </row>
    <row r="73" spans="2:15">
      <c r="B73" t="s">
        <v>2158</v>
      </c>
      <c r="C73" t="s">
        <v>2159</v>
      </c>
      <c r="D73" t="s">
        <v>98</v>
      </c>
      <c r="E73" t="s">
        <v>121</v>
      </c>
      <c r="F73" t="s">
        <v>2160</v>
      </c>
      <c r="G73" t="s">
        <v>736</v>
      </c>
      <c r="H73" t="s">
        <v>100</v>
      </c>
      <c r="I73" s="75">
        <v>43557</v>
      </c>
      <c r="J73" s="75">
        <v>8599</v>
      </c>
      <c r="K73" s="75">
        <v>48.905180000000001</v>
      </c>
      <c r="L73" s="75">
        <v>3794.3716100000001</v>
      </c>
      <c r="M73" s="76">
        <v>1.4E-3</v>
      </c>
      <c r="N73" s="76">
        <f t="shared" si="0"/>
        <v>1.0946099200250202E-3</v>
      </c>
      <c r="O73" s="76">
        <f>L73/'סכום נכסי הקרן'!$C$42</f>
        <v>1.8390506345540152E-4</v>
      </c>
    </row>
    <row r="74" spans="2:15">
      <c r="B74" t="s">
        <v>2161</v>
      </c>
      <c r="C74" t="s">
        <v>2162</v>
      </c>
      <c r="D74" t="s">
        <v>98</v>
      </c>
      <c r="E74" t="s">
        <v>121</v>
      </c>
      <c r="F74" t="s">
        <v>924</v>
      </c>
      <c r="G74" t="s">
        <v>736</v>
      </c>
      <c r="H74" t="s">
        <v>100</v>
      </c>
      <c r="I74" s="75">
        <v>1453155.2</v>
      </c>
      <c r="J74" s="75">
        <v>1890</v>
      </c>
      <c r="K74" s="75">
        <v>0</v>
      </c>
      <c r="L74" s="75">
        <v>27464.633279999998</v>
      </c>
      <c r="M74" s="76">
        <v>2.3400000000000001E-2</v>
      </c>
      <c r="N74" s="76">
        <f t="shared" si="0"/>
        <v>7.9230668811949342E-3</v>
      </c>
      <c r="O74" s="76">
        <f>L74/'סכום נכסי הקרן'!$C$42</f>
        <v>1.3311519390526254E-3</v>
      </c>
    </row>
    <row r="75" spans="2:15">
      <c r="B75" t="s">
        <v>2163</v>
      </c>
      <c r="C75" t="s">
        <v>2164</v>
      </c>
      <c r="D75" t="s">
        <v>98</v>
      </c>
      <c r="E75" t="s">
        <v>121</v>
      </c>
      <c r="F75" t="s">
        <v>1702</v>
      </c>
      <c r="G75" t="s">
        <v>736</v>
      </c>
      <c r="H75" t="s">
        <v>100</v>
      </c>
      <c r="I75" s="75">
        <v>86858</v>
      </c>
      <c r="J75" s="75">
        <v>765</v>
      </c>
      <c r="K75" s="75">
        <v>0</v>
      </c>
      <c r="L75" s="75">
        <v>664.46370000000002</v>
      </c>
      <c r="M75" s="76">
        <v>2.9999999999999997E-4</v>
      </c>
      <c r="N75" s="76">
        <f t="shared" si="0"/>
        <v>1.9168616895605777E-4</v>
      </c>
      <c r="O75" s="76">
        <f>L75/'סכום נכסי הקרן'!$C$42</f>
        <v>3.2205132093614544E-5</v>
      </c>
    </row>
    <row r="76" spans="2:15">
      <c r="B76" t="s">
        <v>2165</v>
      </c>
      <c r="C76" t="s">
        <v>2166</v>
      </c>
      <c r="D76" t="s">
        <v>98</v>
      </c>
      <c r="E76" t="s">
        <v>121</v>
      </c>
      <c r="F76" t="s">
        <v>1481</v>
      </c>
      <c r="G76" t="s">
        <v>736</v>
      </c>
      <c r="H76" t="s">
        <v>100</v>
      </c>
      <c r="I76" s="75">
        <v>10616</v>
      </c>
      <c r="J76" s="75">
        <v>8101</v>
      </c>
      <c r="K76" s="75">
        <v>0</v>
      </c>
      <c r="L76" s="75">
        <v>860.00216</v>
      </c>
      <c r="M76" s="76">
        <v>5.0000000000000001E-4</v>
      </c>
      <c r="N76" s="76">
        <f t="shared" ref="N76:N139" si="2">L76/$L$11</f>
        <v>2.4809559851702152E-4</v>
      </c>
      <c r="O76" s="76">
        <f>L76/'סכום נכסי הקרן'!$C$42</f>
        <v>4.1682462358130066E-5</v>
      </c>
    </row>
    <row r="77" spans="2:15">
      <c r="B77" t="s">
        <v>2167</v>
      </c>
      <c r="C77" t="s">
        <v>2168</v>
      </c>
      <c r="D77" t="s">
        <v>98</v>
      </c>
      <c r="E77" t="s">
        <v>121</v>
      </c>
      <c r="F77" t="s">
        <v>1494</v>
      </c>
      <c r="G77" t="s">
        <v>736</v>
      </c>
      <c r="H77" t="s">
        <v>100</v>
      </c>
      <c r="I77" s="75">
        <v>65</v>
      </c>
      <c r="J77" s="75">
        <v>3382</v>
      </c>
      <c r="K77" s="75">
        <v>0</v>
      </c>
      <c r="L77" s="75">
        <v>2.1983000000000001</v>
      </c>
      <c r="M77" s="76">
        <v>0</v>
      </c>
      <c r="N77" s="76">
        <f t="shared" si="2"/>
        <v>6.3417114466313483E-7</v>
      </c>
      <c r="O77" s="76">
        <f>L77/'סכום נכסי הקרן'!$C$42</f>
        <v>1.0654689169836193E-7</v>
      </c>
    </row>
    <row r="78" spans="2:15">
      <c r="B78" t="s">
        <v>2169</v>
      </c>
      <c r="C78" t="s">
        <v>2170</v>
      </c>
      <c r="D78" t="s">
        <v>98</v>
      </c>
      <c r="E78" t="s">
        <v>121</v>
      </c>
      <c r="F78" t="s">
        <v>2171</v>
      </c>
      <c r="G78" t="s">
        <v>399</v>
      </c>
      <c r="H78" t="s">
        <v>100</v>
      </c>
      <c r="I78" s="75">
        <v>148166</v>
      </c>
      <c r="J78" s="75">
        <v>14660</v>
      </c>
      <c r="K78" s="75">
        <v>0</v>
      </c>
      <c r="L78" s="75">
        <v>21721.135600000001</v>
      </c>
      <c r="M78" s="76">
        <v>4.1999999999999997E-3</v>
      </c>
      <c r="N78" s="76">
        <f t="shared" si="2"/>
        <v>6.2661681421258102E-3</v>
      </c>
      <c r="O78" s="76">
        <f>L78/'סכום נכסי הקרן'!$C$42</f>
        <v>1.0527769104938516E-3</v>
      </c>
    </row>
    <row r="79" spans="2:15">
      <c r="B79" t="s">
        <v>2172</v>
      </c>
      <c r="C79" t="s">
        <v>2173</v>
      </c>
      <c r="D79" t="s">
        <v>98</v>
      </c>
      <c r="E79" t="s">
        <v>121</v>
      </c>
      <c r="F79" t="s">
        <v>1123</v>
      </c>
      <c r="G79" t="s">
        <v>746</v>
      </c>
      <c r="H79" t="s">
        <v>100</v>
      </c>
      <c r="I79" s="75">
        <v>99538</v>
      </c>
      <c r="J79" s="75">
        <v>18000</v>
      </c>
      <c r="K79" s="75">
        <v>0</v>
      </c>
      <c r="L79" s="75">
        <v>17916.84</v>
      </c>
      <c r="M79" s="76">
        <v>2.8999999999999998E-3</v>
      </c>
      <c r="N79" s="76">
        <f t="shared" si="2"/>
        <v>5.1686953243625716E-3</v>
      </c>
      <c r="O79" s="76">
        <f>L79/'סכום נכסי הקרן'!$C$42</f>
        <v>8.6839085250278801E-4</v>
      </c>
    </row>
    <row r="80" spans="2:15">
      <c r="B80" t="s">
        <v>2174</v>
      </c>
      <c r="C80" t="s">
        <v>2175</v>
      </c>
      <c r="D80" t="s">
        <v>98</v>
      </c>
      <c r="E80" t="s">
        <v>121</v>
      </c>
      <c r="F80" t="s">
        <v>1048</v>
      </c>
      <c r="G80" t="s">
        <v>746</v>
      </c>
      <c r="H80" t="s">
        <v>100</v>
      </c>
      <c r="I80" s="75">
        <v>99.99</v>
      </c>
      <c r="J80" s="75">
        <v>10470</v>
      </c>
      <c r="K80" s="75">
        <v>0</v>
      </c>
      <c r="L80" s="75">
        <v>10.468953000000001</v>
      </c>
      <c r="M80" s="76">
        <v>0</v>
      </c>
      <c r="N80" s="76">
        <f t="shared" si="2"/>
        <v>3.0201100429579946E-6</v>
      </c>
      <c r="O80" s="76">
        <f>L80/'סכום נכסי הקרן'!$C$42</f>
        <v>5.0740772482656658E-7</v>
      </c>
    </row>
    <row r="81" spans="2:15">
      <c r="B81" t="s">
        <v>2176</v>
      </c>
      <c r="C81" t="s">
        <v>2177</v>
      </c>
      <c r="D81" t="s">
        <v>98</v>
      </c>
      <c r="E81" t="s">
        <v>121</v>
      </c>
      <c r="F81" t="s">
        <v>2178</v>
      </c>
      <c r="G81" t="s">
        <v>746</v>
      </c>
      <c r="H81" t="s">
        <v>100</v>
      </c>
      <c r="I81" s="75">
        <v>41715</v>
      </c>
      <c r="J81" s="75">
        <v>8082</v>
      </c>
      <c r="K81" s="75">
        <v>0</v>
      </c>
      <c r="L81" s="75">
        <v>3371.4063000000001</v>
      </c>
      <c r="M81" s="76">
        <v>1.6999999999999999E-3</v>
      </c>
      <c r="N81" s="76">
        <f t="shared" si="2"/>
        <v>9.7259181749329211E-4</v>
      </c>
      <c r="O81" s="76">
        <f>L81/'סכום נכסי הקרן'!$C$42</f>
        <v>1.6340484097587913E-4</v>
      </c>
    </row>
    <row r="82" spans="2:15">
      <c r="B82" t="s">
        <v>2179</v>
      </c>
      <c r="C82" t="s">
        <v>2180</v>
      </c>
      <c r="D82" t="s">
        <v>98</v>
      </c>
      <c r="E82" t="s">
        <v>121</v>
      </c>
      <c r="F82" t="s">
        <v>2181</v>
      </c>
      <c r="G82" t="s">
        <v>746</v>
      </c>
      <c r="H82" t="s">
        <v>100</v>
      </c>
      <c r="I82" s="75">
        <v>16205</v>
      </c>
      <c r="J82" s="75">
        <v>43690</v>
      </c>
      <c r="K82" s="75">
        <v>50.853000000000002</v>
      </c>
      <c r="L82" s="75">
        <v>7130.8175000000001</v>
      </c>
      <c r="M82" s="76">
        <v>2.0999999999999999E-3</v>
      </c>
      <c r="N82" s="76">
        <f t="shared" si="2"/>
        <v>2.0571162700081485E-3</v>
      </c>
      <c r="O82" s="76">
        <f>L82/'סכום נכסי הקרן'!$C$42</f>
        <v>3.4561544825241502E-4</v>
      </c>
    </row>
    <row r="83" spans="2:15">
      <c r="B83" t="s">
        <v>2182</v>
      </c>
      <c r="C83" t="s">
        <v>2183</v>
      </c>
      <c r="D83" t="s">
        <v>98</v>
      </c>
      <c r="E83" t="s">
        <v>121</v>
      </c>
      <c r="F83" t="s">
        <v>1077</v>
      </c>
      <c r="G83" t="s">
        <v>1078</v>
      </c>
      <c r="H83" t="s">
        <v>100</v>
      </c>
      <c r="I83" s="75">
        <v>10706979.300000001</v>
      </c>
      <c r="J83" s="75">
        <v>118.6</v>
      </c>
      <c r="K83" s="75">
        <v>0</v>
      </c>
      <c r="L83" s="75">
        <v>12698.477449800001</v>
      </c>
      <c r="M83" s="76">
        <v>4.1000000000000003E-3</v>
      </c>
      <c r="N83" s="76">
        <f t="shared" si="2"/>
        <v>3.663288895882578E-3</v>
      </c>
      <c r="O83" s="76">
        <f>L83/'סכום נכסי הקרן'!$C$42</f>
        <v>6.1546799871624975E-4</v>
      </c>
    </row>
    <row r="84" spans="2:15">
      <c r="B84" t="s">
        <v>2184</v>
      </c>
      <c r="C84" t="s">
        <v>2185</v>
      </c>
      <c r="D84" t="s">
        <v>98</v>
      </c>
      <c r="E84" t="s">
        <v>121</v>
      </c>
      <c r="F84" t="s">
        <v>1561</v>
      </c>
      <c r="G84" t="s">
        <v>1078</v>
      </c>
      <c r="H84" t="s">
        <v>100</v>
      </c>
      <c r="I84" s="75">
        <v>273985</v>
      </c>
      <c r="J84" s="75">
        <v>1781</v>
      </c>
      <c r="K84" s="75">
        <v>0</v>
      </c>
      <c r="L84" s="75">
        <v>4879.6728499999999</v>
      </c>
      <c r="M84" s="76">
        <v>2.8999999999999998E-3</v>
      </c>
      <c r="N84" s="76">
        <f t="shared" si="2"/>
        <v>1.4077003670409504E-3</v>
      </c>
      <c r="O84" s="76">
        <f>L84/'סכום נכסי הקרן'!$C$42</f>
        <v>2.3650728957484742E-4</v>
      </c>
    </row>
    <row r="85" spans="2:15">
      <c r="B85" t="s">
        <v>2186</v>
      </c>
      <c r="C85" t="s">
        <v>2187</v>
      </c>
      <c r="D85" t="s">
        <v>98</v>
      </c>
      <c r="E85" t="s">
        <v>121</v>
      </c>
      <c r="F85" t="s">
        <v>1093</v>
      </c>
      <c r="G85" t="s">
        <v>1078</v>
      </c>
      <c r="H85" t="s">
        <v>100</v>
      </c>
      <c r="I85" s="75">
        <v>151</v>
      </c>
      <c r="J85" s="75">
        <v>1623</v>
      </c>
      <c r="K85" s="75">
        <v>0</v>
      </c>
      <c r="L85" s="75">
        <v>2.4507300000000001</v>
      </c>
      <c r="M85" s="76">
        <v>0</v>
      </c>
      <c r="N85" s="76">
        <f t="shared" si="2"/>
        <v>7.0699278959208679E-7</v>
      </c>
      <c r="O85" s="76">
        <f>L85/'סכום נכסי הקרן'!$C$42</f>
        <v>1.1878163303094505E-7</v>
      </c>
    </row>
    <row r="86" spans="2:15">
      <c r="B86" t="s">
        <v>2188</v>
      </c>
      <c r="C86" t="s">
        <v>2189</v>
      </c>
      <c r="D86" t="s">
        <v>98</v>
      </c>
      <c r="E86" t="s">
        <v>121</v>
      </c>
      <c r="F86" t="s">
        <v>2190</v>
      </c>
      <c r="G86" t="s">
        <v>1078</v>
      </c>
      <c r="H86" t="s">
        <v>100</v>
      </c>
      <c r="I86" s="75">
        <v>20315</v>
      </c>
      <c r="J86" s="75">
        <v>232.4</v>
      </c>
      <c r="K86" s="75">
        <v>0</v>
      </c>
      <c r="L86" s="75">
        <v>47.212060000000001</v>
      </c>
      <c r="M86" s="76">
        <v>0</v>
      </c>
      <c r="N86" s="76">
        <f t="shared" si="2"/>
        <v>1.3619854493064915E-5</v>
      </c>
      <c r="O86" s="76">
        <f>L86/'סכום נכסי הקרן'!$C$42</f>
        <v>2.2882674083048562E-6</v>
      </c>
    </row>
    <row r="87" spans="2:15">
      <c r="B87" t="s">
        <v>2191</v>
      </c>
      <c r="C87" t="s">
        <v>2192</v>
      </c>
      <c r="D87" t="s">
        <v>98</v>
      </c>
      <c r="E87" t="s">
        <v>121</v>
      </c>
      <c r="F87" t="s">
        <v>2193</v>
      </c>
      <c r="G87" t="s">
        <v>640</v>
      </c>
      <c r="H87" t="s">
        <v>100</v>
      </c>
      <c r="I87" s="75">
        <v>279095</v>
      </c>
      <c r="J87" s="75">
        <v>881.2</v>
      </c>
      <c r="K87" s="75">
        <v>0</v>
      </c>
      <c r="L87" s="75">
        <v>2459.3851399999999</v>
      </c>
      <c r="M87" s="76">
        <v>2.5999999999999999E-3</v>
      </c>
      <c r="N87" s="76">
        <f t="shared" si="2"/>
        <v>7.0948964627271253E-4</v>
      </c>
      <c r="O87" s="76">
        <f>L87/'סכום נכסי הקרן'!$C$42</f>
        <v>1.1920112912529712E-4</v>
      </c>
    </row>
    <row r="88" spans="2:15">
      <c r="B88" t="s">
        <v>2194</v>
      </c>
      <c r="C88" t="s">
        <v>2195</v>
      </c>
      <c r="D88" t="s">
        <v>98</v>
      </c>
      <c r="E88" t="s">
        <v>121</v>
      </c>
      <c r="F88" t="s">
        <v>2196</v>
      </c>
      <c r="G88" t="s">
        <v>640</v>
      </c>
      <c r="H88" t="s">
        <v>100</v>
      </c>
      <c r="I88" s="75">
        <v>15</v>
      </c>
      <c r="J88" s="75">
        <v>15650</v>
      </c>
      <c r="K88" s="75">
        <v>0</v>
      </c>
      <c r="L88" s="75">
        <v>2.3475000000000001</v>
      </c>
      <c r="M88" s="76">
        <v>0</v>
      </c>
      <c r="N88" s="76">
        <f t="shared" si="2"/>
        <v>6.7721273806883E-7</v>
      </c>
      <c r="O88" s="76">
        <f>L88/'סכום נכסי הקרן'!$C$42</f>
        <v>1.1377829607510559E-7</v>
      </c>
    </row>
    <row r="89" spans="2:15">
      <c r="B89" t="s">
        <v>2197</v>
      </c>
      <c r="C89" t="s">
        <v>2198</v>
      </c>
      <c r="D89" t="s">
        <v>98</v>
      </c>
      <c r="E89" t="s">
        <v>121</v>
      </c>
      <c r="F89" t="s">
        <v>2199</v>
      </c>
      <c r="G89" t="s">
        <v>1070</v>
      </c>
      <c r="H89" t="s">
        <v>100</v>
      </c>
      <c r="I89" s="75">
        <v>156761</v>
      </c>
      <c r="J89" s="75">
        <v>7615</v>
      </c>
      <c r="K89" s="75">
        <v>0</v>
      </c>
      <c r="L89" s="75">
        <v>11937.35015</v>
      </c>
      <c r="M89" s="76">
        <v>3.3999999999999998E-3</v>
      </c>
      <c r="N89" s="76">
        <f t="shared" si="2"/>
        <v>3.4437169671428579E-3</v>
      </c>
      <c r="O89" s="76">
        <f>L89/'סכום נכסי הקרן'!$C$42</f>
        <v>5.7857778901763838E-4</v>
      </c>
    </row>
    <row r="90" spans="2:15">
      <c r="B90" t="s">
        <v>2200</v>
      </c>
      <c r="C90" t="s">
        <v>2201</v>
      </c>
      <c r="D90" t="s">
        <v>98</v>
      </c>
      <c r="E90" t="s">
        <v>121</v>
      </c>
      <c r="F90" t="s">
        <v>2202</v>
      </c>
      <c r="G90" t="s">
        <v>1029</v>
      </c>
      <c r="H90" t="s">
        <v>100</v>
      </c>
      <c r="I90" s="75">
        <v>44283</v>
      </c>
      <c r="J90" s="75">
        <v>1780</v>
      </c>
      <c r="K90" s="75">
        <v>0</v>
      </c>
      <c r="L90" s="75">
        <v>788.23739999999998</v>
      </c>
      <c r="M90" s="76">
        <v>4.0000000000000002E-4</v>
      </c>
      <c r="N90" s="76">
        <f t="shared" si="2"/>
        <v>2.2739271902119513E-4</v>
      </c>
      <c r="O90" s="76">
        <f>L90/'סכום נכסי הקרן'!$C$42</f>
        <v>3.8204178178773773E-5</v>
      </c>
    </row>
    <row r="91" spans="2:15">
      <c r="B91" t="s">
        <v>2203</v>
      </c>
      <c r="C91" t="s">
        <v>2204</v>
      </c>
      <c r="D91" t="s">
        <v>98</v>
      </c>
      <c r="E91" t="s">
        <v>121</v>
      </c>
      <c r="F91" t="s">
        <v>2205</v>
      </c>
      <c r="G91" t="s">
        <v>1572</v>
      </c>
      <c r="H91" t="s">
        <v>100</v>
      </c>
      <c r="I91" s="75">
        <v>27928</v>
      </c>
      <c r="J91" s="75">
        <v>9644</v>
      </c>
      <c r="K91" s="75">
        <v>0</v>
      </c>
      <c r="L91" s="75">
        <v>2693.3763199999999</v>
      </c>
      <c r="M91" s="76">
        <v>1.8E-3</v>
      </c>
      <c r="N91" s="76">
        <f t="shared" si="2"/>
        <v>7.7699201376653848E-4</v>
      </c>
      <c r="O91" s="76">
        <f>L91/'סכום נכסי הקרן'!$C$42</f>
        <v>1.3054218035298757E-4</v>
      </c>
    </row>
    <row r="92" spans="2:15">
      <c r="B92" t="s">
        <v>2206</v>
      </c>
      <c r="C92" t="s">
        <v>2207</v>
      </c>
      <c r="D92" t="s">
        <v>98</v>
      </c>
      <c r="E92" t="s">
        <v>121</v>
      </c>
      <c r="F92" t="s">
        <v>1571</v>
      </c>
      <c r="G92" t="s">
        <v>1572</v>
      </c>
      <c r="H92" t="s">
        <v>100</v>
      </c>
      <c r="I92" s="75">
        <v>33</v>
      </c>
      <c r="J92" s="75">
        <v>29690</v>
      </c>
      <c r="K92" s="75">
        <v>0</v>
      </c>
      <c r="L92" s="75">
        <v>9.7977000000000007</v>
      </c>
      <c r="M92" s="76">
        <v>0</v>
      </c>
      <c r="N92" s="76">
        <f t="shared" si="2"/>
        <v>2.8264652795642069E-6</v>
      </c>
      <c r="O92" s="76">
        <f>L92/'סכום נכסי הקרן'!$C$42</f>
        <v>4.7487352990630975E-7</v>
      </c>
    </row>
    <row r="93" spans="2:15">
      <c r="B93" t="s">
        <v>2208</v>
      </c>
      <c r="C93" t="s">
        <v>2209</v>
      </c>
      <c r="D93" t="s">
        <v>98</v>
      </c>
      <c r="E93" t="s">
        <v>121</v>
      </c>
      <c r="F93" t="s">
        <v>2210</v>
      </c>
      <c r="G93" t="s">
        <v>689</v>
      </c>
      <c r="H93" t="s">
        <v>100</v>
      </c>
      <c r="I93" s="75">
        <v>23</v>
      </c>
      <c r="J93" s="75">
        <v>9582</v>
      </c>
      <c r="K93" s="75">
        <v>0</v>
      </c>
      <c r="L93" s="75">
        <v>2.2038600000000002</v>
      </c>
      <c r="M93" s="76">
        <v>0</v>
      </c>
      <c r="N93" s="76">
        <f t="shared" si="2"/>
        <v>6.3577510752731489E-7</v>
      </c>
      <c r="O93" s="76">
        <f>L93/'סכום נכסי הקרן'!$C$42</f>
        <v>1.0681637298746846E-7</v>
      </c>
    </row>
    <row r="94" spans="2:15">
      <c r="B94" t="s">
        <v>2211</v>
      </c>
      <c r="C94" t="s">
        <v>2212</v>
      </c>
      <c r="D94" t="s">
        <v>98</v>
      </c>
      <c r="E94" t="s">
        <v>121</v>
      </c>
      <c r="F94" t="s">
        <v>2213</v>
      </c>
      <c r="G94" t="s">
        <v>689</v>
      </c>
      <c r="H94" t="s">
        <v>100</v>
      </c>
      <c r="I94" s="75">
        <v>41963</v>
      </c>
      <c r="J94" s="75">
        <v>4269</v>
      </c>
      <c r="K94" s="75">
        <v>0</v>
      </c>
      <c r="L94" s="75">
        <v>1791.40047</v>
      </c>
      <c r="M94" s="76">
        <v>1.5E-3</v>
      </c>
      <c r="N94" s="76">
        <f t="shared" si="2"/>
        <v>5.1678773898465981E-4</v>
      </c>
      <c r="O94" s="76">
        <f>L94/'סכום נכסי הקרן'!$C$42</f>
        <v>8.6825343158570105E-5</v>
      </c>
    </row>
    <row r="95" spans="2:15">
      <c r="B95" t="s">
        <v>2214</v>
      </c>
      <c r="C95" t="s">
        <v>2215</v>
      </c>
      <c r="D95" t="s">
        <v>98</v>
      </c>
      <c r="E95" t="s">
        <v>121</v>
      </c>
      <c r="F95" t="s">
        <v>2216</v>
      </c>
      <c r="G95" t="s">
        <v>689</v>
      </c>
      <c r="H95" t="s">
        <v>100</v>
      </c>
      <c r="I95" s="75">
        <v>485272</v>
      </c>
      <c r="J95" s="75">
        <v>4121</v>
      </c>
      <c r="K95" s="75">
        <v>0</v>
      </c>
      <c r="L95" s="75">
        <v>19998.059120000002</v>
      </c>
      <c r="M95" s="76">
        <v>5.0000000000000001E-3</v>
      </c>
      <c r="N95" s="76">
        <f t="shared" si="2"/>
        <v>5.7690906806038503E-3</v>
      </c>
      <c r="O95" s="76">
        <f>L95/'סכום נכסי הקרן'!$C$42</f>
        <v>9.6926308476371703E-4</v>
      </c>
    </row>
    <row r="96" spans="2:15">
      <c r="B96" t="s">
        <v>2217</v>
      </c>
      <c r="C96" t="s">
        <v>2218</v>
      </c>
      <c r="D96" t="s">
        <v>98</v>
      </c>
      <c r="E96" t="s">
        <v>121</v>
      </c>
      <c r="F96" t="s">
        <v>2219</v>
      </c>
      <c r="G96" t="s">
        <v>689</v>
      </c>
      <c r="H96" t="s">
        <v>100</v>
      </c>
      <c r="I96" s="75">
        <v>93167</v>
      </c>
      <c r="J96" s="75">
        <v>8739</v>
      </c>
      <c r="K96" s="75">
        <v>0</v>
      </c>
      <c r="L96" s="75">
        <v>8141.8641299999999</v>
      </c>
      <c r="M96" s="76">
        <v>4.4999999999999997E-3</v>
      </c>
      <c r="N96" s="76">
        <f t="shared" si="2"/>
        <v>2.3487855593021054E-3</v>
      </c>
      <c r="O96" s="76">
        <f>L96/'סכום נכסי הקרן'!$C$42</f>
        <v>3.9461871249687835E-4</v>
      </c>
    </row>
    <row r="97" spans="2:15">
      <c r="B97" t="s">
        <v>2220</v>
      </c>
      <c r="C97" t="s">
        <v>2221</v>
      </c>
      <c r="D97" t="s">
        <v>98</v>
      </c>
      <c r="E97" t="s">
        <v>121</v>
      </c>
      <c r="F97" t="s">
        <v>2222</v>
      </c>
      <c r="G97" t="s">
        <v>689</v>
      </c>
      <c r="H97" t="s">
        <v>100</v>
      </c>
      <c r="I97" s="75">
        <v>17072</v>
      </c>
      <c r="J97" s="75">
        <v>13110</v>
      </c>
      <c r="K97" s="75">
        <v>0</v>
      </c>
      <c r="L97" s="75">
        <v>2238.1392000000001</v>
      </c>
      <c r="M97" s="76">
        <v>1.4E-3</v>
      </c>
      <c r="N97" s="76">
        <f t="shared" si="2"/>
        <v>6.4566405785353815E-4</v>
      </c>
      <c r="O97" s="76">
        <f>L97/'סכום נכסי הקרן'!$C$42</f>
        <v>1.084778123769542E-4</v>
      </c>
    </row>
    <row r="98" spans="2:15">
      <c r="B98" t="s">
        <v>2223</v>
      </c>
      <c r="C98" t="s">
        <v>2224</v>
      </c>
      <c r="D98" t="s">
        <v>98</v>
      </c>
      <c r="E98" t="s">
        <v>121</v>
      </c>
      <c r="F98" t="s">
        <v>1225</v>
      </c>
      <c r="G98" t="s">
        <v>689</v>
      </c>
      <c r="H98" t="s">
        <v>100</v>
      </c>
      <c r="I98" s="75">
        <v>253739</v>
      </c>
      <c r="J98" s="75">
        <v>2027</v>
      </c>
      <c r="K98" s="75">
        <v>0</v>
      </c>
      <c r="L98" s="75">
        <v>5143.28953</v>
      </c>
      <c r="M98" s="76">
        <v>2.8E-3</v>
      </c>
      <c r="N98" s="76">
        <f t="shared" si="2"/>
        <v>1.4837491737133314E-3</v>
      </c>
      <c r="O98" s="76">
        <f>L98/'סכום נכסי הקרן'!$C$42</f>
        <v>2.492842253223986E-4</v>
      </c>
    </row>
    <row r="99" spans="2:15">
      <c r="B99" t="s">
        <v>2225</v>
      </c>
      <c r="C99" t="s">
        <v>2226</v>
      </c>
      <c r="D99" t="s">
        <v>98</v>
      </c>
      <c r="E99" t="s">
        <v>121</v>
      </c>
      <c r="F99" t="s">
        <v>1233</v>
      </c>
      <c r="G99" t="s">
        <v>689</v>
      </c>
      <c r="H99" t="s">
        <v>100</v>
      </c>
      <c r="I99" s="75">
        <v>9961</v>
      </c>
      <c r="J99" s="75">
        <v>35260</v>
      </c>
      <c r="K99" s="75">
        <v>0</v>
      </c>
      <c r="L99" s="75">
        <v>3512.2485999999999</v>
      </c>
      <c r="M99" s="76">
        <v>1.1999999999999999E-3</v>
      </c>
      <c r="N99" s="76">
        <f t="shared" si="2"/>
        <v>1.0132223604619444E-3</v>
      </c>
      <c r="O99" s="76">
        <f>L99/'סכום נכסי הקרן'!$C$42</f>
        <v>1.7023116553788076E-4</v>
      </c>
    </row>
    <row r="100" spans="2:15">
      <c r="B100" t="s">
        <v>2227</v>
      </c>
      <c r="C100" t="s">
        <v>2228</v>
      </c>
      <c r="D100" t="s">
        <v>98</v>
      </c>
      <c r="E100" t="s">
        <v>121</v>
      </c>
      <c r="F100" t="s">
        <v>2229</v>
      </c>
      <c r="G100" t="s">
        <v>1344</v>
      </c>
      <c r="H100" t="s">
        <v>100</v>
      </c>
      <c r="I100" s="75">
        <v>987879</v>
      </c>
      <c r="J100" s="75">
        <v>1336</v>
      </c>
      <c r="K100" s="75">
        <v>0</v>
      </c>
      <c r="L100" s="75">
        <v>13198.06344</v>
      </c>
      <c r="M100" s="76">
        <v>7.9000000000000008E-3</v>
      </c>
      <c r="N100" s="76">
        <f t="shared" si="2"/>
        <v>3.807410726052618E-3</v>
      </c>
      <c r="O100" s="76">
        <f>L100/'סכום נכסי הקרן'!$C$42</f>
        <v>6.3968186142464181E-4</v>
      </c>
    </row>
    <row r="101" spans="2:15">
      <c r="B101" t="s">
        <v>2230</v>
      </c>
      <c r="C101" t="s">
        <v>2231</v>
      </c>
      <c r="D101" t="s">
        <v>98</v>
      </c>
      <c r="E101" t="s">
        <v>121</v>
      </c>
      <c r="F101" t="s">
        <v>1518</v>
      </c>
      <c r="G101" t="s">
        <v>523</v>
      </c>
      <c r="H101" t="s">
        <v>100</v>
      </c>
      <c r="I101" s="75">
        <v>455036</v>
      </c>
      <c r="J101" s="75">
        <v>3380</v>
      </c>
      <c r="K101" s="75">
        <v>0</v>
      </c>
      <c r="L101" s="75">
        <v>15380.2168</v>
      </c>
      <c r="M101" s="76">
        <v>7.9000000000000008E-3</v>
      </c>
      <c r="N101" s="76">
        <f t="shared" si="2"/>
        <v>4.4369238471651624E-3</v>
      </c>
      <c r="O101" s="76">
        <f>L101/'סכום נכסי הקרן'!$C$42</f>
        <v>7.4544616007229524E-4</v>
      </c>
    </row>
    <row r="102" spans="2:15">
      <c r="B102" t="s">
        <v>2232</v>
      </c>
      <c r="C102" t="s">
        <v>2233</v>
      </c>
      <c r="D102" t="s">
        <v>98</v>
      </c>
      <c r="E102" t="s">
        <v>121</v>
      </c>
      <c r="F102" t="s">
        <v>2234</v>
      </c>
      <c r="G102" t="s">
        <v>523</v>
      </c>
      <c r="H102" t="s">
        <v>100</v>
      </c>
      <c r="I102" s="75">
        <v>6066</v>
      </c>
      <c r="J102" s="75">
        <v>7250</v>
      </c>
      <c r="K102" s="75">
        <v>0</v>
      </c>
      <c r="L102" s="75">
        <v>439.78500000000003</v>
      </c>
      <c r="M102" s="76">
        <v>2.9999999999999997E-4</v>
      </c>
      <c r="N102" s="76">
        <f t="shared" si="2"/>
        <v>1.2687028924881808E-4</v>
      </c>
      <c r="O102" s="76">
        <f>L102/'סכום נכסי הקרן'!$C$42</f>
        <v>2.1315436821891506E-5</v>
      </c>
    </row>
    <row r="103" spans="2:15">
      <c r="B103" t="s">
        <v>2235</v>
      </c>
      <c r="C103" t="s">
        <v>2236</v>
      </c>
      <c r="D103" t="s">
        <v>98</v>
      </c>
      <c r="E103" t="s">
        <v>121</v>
      </c>
      <c r="F103" t="s">
        <v>867</v>
      </c>
      <c r="G103" t="s">
        <v>523</v>
      </c>
      <c r="H103" t="s">
        <v>100</v>
      </c>
      <c r="I103" s="75">
        <v>281049.95</v>
      </c>
      <c r="J103" s="75">
        <v>1070</v>
      </c>
      <c r="K103" s="75">
        <v>89.940470000000005</v>
      </c>
      <c r="L103" s="75">
        <v>3097.174935</v>
      </c>
      <c r="M103" s="76">
        <v>1.6999999999999999E-3</v>
      </c>
      <c r="N103" s="76">
        <f t="shared" si="2"/>
        <v>8.9348085964195971E-4</v>
      </c>
      <c r="O103" s="76">
        <f>L103/'סכום נכסי הקרן'!$C$42</f>
        <v>1.5011343418565534E-4</v>
      </c>
    </row>
    <row r="104" spans="2:15">
      <c r="B104" t="s">
        <v>2237</v>
      </c>
      <c r="C104" t="s">
        <v>2238</v>
      </c>
      <c r="D104" t="s">
        <v>98</v>
      </c>
      <c r="E104" t="s">
        <v>121</v>
      </c>
      <c r="F104" t="s">
        <v>1022</v>
      </c>
      <c r="G104" t="s">
        <v>523</v>
      </c>
      <c r="H104" t="s">
        <v>100</v>
      </c>
      <c r="I104" s="75">
        <v>452708</v>
      </c>
      <c r="J104" s="75">
        <v>4440</v>
      </c>
      <c r="K104" s="75">
        <v>0</v>
      </c>
      <c r="L104" s="75">
        <v>20100.235199999999</v>
      </c>
      <c r="M104" s="76">
        <v>6.1000000000000004E-3</v>
      </c>
      <c r="N104" s="76">
        <f t="shared" si="2"/>
        <v>5.7985666946195847E-3</v>
      </c>
      <c r="O104" s="76">
        <f>L104/'סכום נכסי הקרן'!$C$42</f>
        <v>9.7421534047491341E-4</v>
      </c>
    </row>
    <row r="105" spans="2:15">
      <c r="B105" t="s">
        <v>2239</v>
      </c>
      <c r="C105" t="s">
        <v>2240</v>
      </c>
      <c r="D105" t="s">
        <v>98</v>
      </c>
      <c r="E105" t="s">
        <v>121</v>
      </c>
      <c r="F105" t="s">
        <v>621</v>
      </c>
      <c r="G105" t="s">
        <v>464</v>
      </c>
      <c r="H105" t="s">
        <v>100</v>
      </c>
      <c r="I105" s="75">
        <v>1335421</v>
      </c>
      <c r="J105" s="75">
        <v>1742</v>
      </c>
      <c r="K105" s="75">
        <v>0</v>
      </c>
      <c r="L105" s="75">
        <v>23263.033820000001</v>
      </c>
      <c r="M105" s="76">
        <v>6.8999999999999999E-3</v>
      </c>
      <c r="N105" s="76">
        <f t="shared" si="2"/>
        <v>6.7109788409073457E-3</v>
      </c>
      <c r="O105" s="76">
        <f>L105/'סכום נכסי הקרן'!$C$42</f>
        <v>1.1275094140903747E-3</v>
      </c>
    </row>
    <row r="106" spans="2:15">
      <c r="B106" t="s">
        <v>2241</v>
      </c>
      <c r="C106" t="s">
        <v>2242</v>
      </c>
      <c r="D106" t="s">
        <v>98</v>
      </c>
      <c r="E106" t="s">
        <v>121</v>
      </c>
      <c r="F106" t="s">
        <v>2243</v>
      </c>
      <c r="G106" t="s">
        <v>464</v>
      </c>
      <c r="H106" t="s">
        <v>100</v>
      </c>
      <c r="I106" s="75">
        <v>9453</v>
      </c>
      <c r="J106" s="75">
        <v>23890</v>
      </c>
      <c r="K106" s="75">
        <v>0</v>
      </c>
      <c r="L106" s="75">
        <v>2258.3217</v>
      </c>
      <c r="M106" s="76">
        <v>8.9999999999999998E-4</v>
      </c>
      <c r="N106" s="76">
        <f t="shared" si="2"/>
        <v>6.5148635650575282E-4</v>
      </c>
      <c r="O106" s="76">
        <f>L106/'סכום נכסי הקרן'!$C$42</f>
        <v>1.0945601491605358E-4</v>
      </c>
    </row>
    <row r="107" spans="2:15">
      <c r="B107" t="s">
        <v>2244</v>
      </c>
      <c r="C107" t="s">
        <v>2245</v>
      </c>
      <c r="D107" t="s">
        <v>98</v>
      </c>
      <c r="E107" t="s">
        <v>121</v>
      </c>
      <c r="F107" t="s">
        <v>843</v>
      </c>
      <c r="G107" t="s">
        <v>464</v>
      </c>
      <c r="H107" t="s">
        <v>100</v>
      </c>
      <c r="I107" s="75">
        <v>104</v>
      </c>
      <c r="J107" s="75">
        <v>3878</v>
      </c>
      <c r="K107" s="75">
        <v>0</v>
      </c>
      <c r="L107" s="75">
        <v>4.0331200000000003</v>
      </c>
      <c r="M107" s="76">
        <v>0</v>
      </c>
      <c r="N107" s="76">
        <f t="shared" si="2"/>
        <v>1.1634846594931459E-6</v>
      </c>
      <c r="O107" s="76">
        <f>L107/'סכום נכסי הקרן'!$C$42</f>
        <v>1.95476686460673E-7</v>
      </c>
    </row>
    <row r="108" spans="2:15">
      <c r="B108" t="s">
        <v>2246</v>
      </c>
      <c r="C108" t="s">
        <v>2247</v>
      </c>
      <c r="D108" t="s">
        <v>98</v>
      </c>
      <c r="E108" t="s">
        <v>121</v>
      </c>
      <c r="F108" t="s">
        <v>707</v>
      </c>
      <c r="G108" t="s">
        <v>464</v>
      </c>
      <c r="H108" t="s">
        <v>100</v>
      </c>
      <c r="I108" s="75">
        <v>6</v>
      </c>
      <c r="J108" s="75">
        <v>67500</v>
      </c>
      <c r="K108" s="75">
        <v>0</v>
      </c>
      <c r="L108" s="75">
        <v>4.05</v>
      </c>
      <c r="M108" s="76">
        <v>0</v>
      </c>
      <c r="N108" s="76">
        <f t="shared" si="2"/>
        <v>1.1683542445915917E-6</v>
      </c>
      <c r="O108" s="76">
        <f>L108/'סכום נכסי הקרן'!$C$42</f>
        <v>1.9629482389954318E-7</v>
      </c>
    </row>
    <row r="109" spans="2:15">
      <c r="B109" t="s">
        <v>2248</v>
      </c>
      <c r="C109" t="s">
        <v>2249</v>
      </c>
      <c r="D109" t="s">
        <v>98</v>
      </c>
      <c r="E109" t="s">
        <v>121</v>
      </c>
      <c r="F109" t="s">
        <v>1279</v>
      </c>
      <c r="G109" t="s">
        <v>464</v>
      </c>
      <c r="H109" t="s">
        <v>100</v>
      </c>
      <c r="I109" s="75">
        <v>55107</v>
      </c>
      <c r="J109" s="75">
        <v>7500</v>
      </c>
      <c r="K109" s="75">
        <v>0</v>
      </c>
      <c r="L109" s="75">
        <v>4133.0249999999996</v>
      </c>
      <c r="M109" s="76">
        <v>3.8E-3</v>
      </c>
      <c r="N109" s="76">
        <f t="shared" si="2"/>
        <v>1.1923055066057192E-3</v>
      </c>
      <c r="O109" s="76">
        <f>L109/'סכום נכסי הקרן'!$C$42</f>
        <v>2.003188677894838E-4</v>
      </c>
    </row>
    <row r="110" spans="2:15">
      <c r="B110" t="s">
        <v>2250</v>
      </c>
      <c r="C110" t="s">
        <v>2251</v>
      </c>
      <c r="D110" t="s">
        <v>98</v>
      </c>
      <c r="E110" t="s">
        <v>121</v>
      </c>
      <c r="F110" t="s">
        <v>1449</v>
      </c>
      <c r="G110" t="s">
        <v>464</v>
      </c>
      <c r="H110" t="s">
        <v>100</v>
      </c>
      <c r="I110" s="75">
        <v>264245</v>
      </c>
      <c r="J110" s="75">
        <v>814.7</v>
      </c>
      <c r="K110" s="75">
        <v>0</v>
      </c>
      <c r="L110" s="75">
        <v>2152.8040150000002</v>
      </c>
      <c r="M110" s="76">
        <v>1.8E-3</v>
      </c>
      <c r="N110" s="76">
        <f t="shared" si="2"/>
        <v>6.2104634782693109E-4</v>
      </c>
      <c r="O110" s="76">
        <f>L110/'סכום נכסי הקרן'!$C$42</f>
        <v>1.0434179876905051E-4</v>
      </c>
    </row>
    <row r="111" spans="2:15">
      <c r="B111" t="s">
        <v>2252</v>
      </c>
      <c r="C111" t="s">
        <v>2253</v>
      </c>
      <c r="D111" t="s">
        <v>98</v>
      </c>
      <c r="E111" t="s">
        <v>121</v>
      </c>
      <c r="F111" t="s">
        <v>716</v>
      </c>
      <c r="G111" t="s">
        <v>464</v>
      </c>
      <c r="H111" t="s">
        <v>100</v>
      </c>
      <c r="I111" s="75">
        <v>260612</v>
      </c>
      <c r="J111" s="75">
        <v>9700</v>
      </c>
      <c r="K111" s="75">
        <v>0</v>
      </c>
      <c r="L111" s="75">
        <v>25279.364000000001</v>
      </c>
      <c r="M111" s="76">
        <v>7.1000000000000004E-3</v>
      </c>
      <c r="N111" s="76">
        <f t="shared" si="2"/>
        <v>7.2926548715989822E-3</v>
      </c>
      <c r="O111" s="76">
        <f>L111/'סכום נכסי הקרן'!$C$42</f>
        <v>1.2252366184376424E-3</v>
      </c>
    </row>
    <row r="112" spans="2:15">
      <c r="B112" t="s">
        <v>2254</v>
      </c>
      <c r="C112" t="s">
        <v>2255</v>
      </c>
      <c r="D112" t="s">
        <v>98</v>
      </c>
      <c r="E112" t="s">
        <v>121</v>
      </c>
      <c r="F112" t="s">
        <v>941</v>
      </c>
      <c r="G112" t="s">
        <v>464</v>
      </c>
      <c r="H112" t="s">
        <v>100</v>
      </c>
      <c r="I112" s="75">
        <v>1843182</v>
      </c>
      <c r="J112" s="75">
        <v>166</v>
      </c>
      <c r="K112" s="75">
        <v>0</v>
      </c>
      <c r="L112" s="75">
        <v>3059.6821199999999</v>
      </c>
      <c r="M112" s="76">
        <v>2.7000000000000001E-3</v>
      </c>
      <c r="N112" s="76">
        <f t="shared" si="2"/>
        <v>8.8266483753160485E-4</v>
      </c>
      <c r="O112" s="76">
        <f>L112/'סכום נכסי הקרן'!$C$42</f>
        <v>1.4829623776147678E-4</v>
      </c>
    </row>
    <row r="113" spans="2:15">
      <c r="B113" t="s">
        <v>2256</v>
      </c>
      <c r="C113" t="s">
        <v>2257</v>
      </c>
      <c r="D113" t="s">
        <v>98</v>
      </c>
      <c r="E113" t="s">
        <v>121</v>
      </c>
      <c r="F113" t="s">
        <v>853</v>
      </c>
      <c r="G113" t="s">
        <v>464</v>
      </c>
      <c r="H113" t="s">
        <v>100</v>
      </c>
      <c r="I113" s="75">
        <v>10015</v>
      </c>
      <c r="J113" s="75">
        <v>19090</v>
      </c>
      <c r="K113" s="75">
        <v>0</v>
      </c>
      <c r="L113" s="75">
        <v>1911.8634999999999</v>
      </c>
      <c r="M113" s="76">
        <v>1.4E-3</v>
      </c>
      <c r="N113" s="76">
        <f t="shared" si="2"/>
        <v>5.515392185937621E-4</v>
      </c>
      <c r="O113" s="76">
        <f>L113/'סכום נכסי הקרן'!$C$42</f>
        <v>9.2663928161102287E-5</v>
      </c>
    </row>
    <row r="114" spans="2:15">
      <c r="B114" t="s">
        <v>2258</v>
      </c>
      <c r="C114" t="s">
        <v>2259</v>
      </c>
      <c r="D114" t="s">
        <v>98</v>
      </c>
      <c r="E114" t="s">
        <v>121</v>
      </c>
      <c r="F114" t="s">
        <v>720</v>
      </c>
      <c r="G114" t="s">
        <v>464</v>
      </c>
      <c r="H114" t="s">
        <v>100</v>
      </c>
      <c r="I114" s="75">
        <v>90998</v>
      </c>
      <c r="J114" s="75">
        <v>826</v>
      </c>
      <c r="K114" s="75">
        <v>0</v>
      </c>
      <c r="L114" s="75">
        <v>751.64347999999995</v>
      </c>
      <c r="M114" s="76">
        <v>4.0000000000000002E-4</v>
      </c>
      <c r="N114" s="76">
        <f t="shared" si="2"/>
        <v>2.16836012414221E-4</v>
      </c>
      <c r="O114" s="76">
        <f>L114/'סכום נכסי הקרן'!$C$42</f>
        <v>3.6430549269590072E-5</v>
      </c>
    </row>
    <row r="115" spans="2:15">
      <c r="B115" t="s">
        <v>2260</v>
      </c>
      <c r="C115" t="s">
        <v>2261</v>
      </c>
      <c r="D115" t="s">
        <v>98</v>
      </c>
      <c r="E115" t="s">
        <v>121</v>
      </c>
      <c r="F115" t="s">
        <v>616</v>
      </c>
      <c r="G115" t="s">
        <v>464</v>
      </c>
      <c r="H115" t="s">
        <v>100</v>
      </c>
      <c r="I115" s="75">
        <v>9547</v>
      </c>
      <c r="J115" s="75">
        <v>20750</v>
      </c>
      <c r="K115" s="75">
        <v>0</v>
      </c>
      <c r="L115" s="75">
        <v>1981.0025000000001</v>
      </c>
      <c r="M115" s="76">
        <v>6.9999999999999999E-4</v>
      </c>
      <c r="N115" s="76">
        <f t="shared" si="2"/>
        <v>5.7148461220285301E-4</v>
      </c>
      <c r="O115" s="76">
        <f>L115/'סכום נכסי הקרן'!$C$42</f>
        <v>9.6014947378285134E-5</v>
      </c>
    </row>
    <row r="116" spans="2:15">
      <c r="B116" t="s">
        <v>2262</v>
      </c>
      <c r="C116" t="s">
        <v>2263</v>
      </c>
      <c r="D116" t="s">
        <v>98</v>
      </c>
      <c r="E116" t="s">
        <v>121</v>
      </c>
      <c r="F116" t="s">
        <v>1315</v>
      </c>
      <c r="G116" t="s">
        <v>1237</v>
      </c>
      <c r="H116" t="s">
        <v>100</v>
      </c>
      <c r="I116" s="75">
        <v>11076</v>
      </c>
      <c r="J116" s="75">
        <v>34500</v>
      </c>
      <c r="K116" s="75">
        <v>0</v>
      </c>
      <c r="L116" s="75">
        <v>3821.22</v>
      </c>
      <c r="M116" s="76">
        <v>1.6999999999999999E-3</v>
      </c>
      <c r="N116" s="76">
        <f t="shared" si="2"/>
        <v>1.1023552114859956E-3</v>
      </c>
      <c r="O116" s="76">
        <f>L116/'סכום נכסי הקרן'!$C$42</f>
        <v>1.8520634740281787E-4</v>
      </c>
    </row>
    <row r="117" spans="2:15">
      <c r="B117" t="s">
        <v>2264</v>
      </c>
      <c r="C117" t="s">
        <v>2265</v>
      </c>
      <c r="D117" t="s">
        <v>98</v>
      </c>
      <c r="E117" t="s">
        <v>121</v>
      </c>
      <c r="F117" t="s">
        <v>2266</v>
      </c>
      <c r="G117" t="s">
        <v>2267</v>
      </c>
      <c r="H117" t="s">
        <v>100</v>
      </c>
      <c r="I117" s="75">
        <v>104029</v>
      </c>
      <c r="J117" s="75">
        <v>6214</v>
      </c>
      <c r="K117" s="75">
        <v>0</v>
      </c>
      <c r="L117" s="75">
        <v>6464.3620600000004</v>
      </c>
      <c r="M117" s="76">
        <v>1.6000000000000001E-3</v>
      </c>
      <c r="N117" s="76">
        <f t="shared" si="2"/>
        <v>1.8648555188587274E-3</v>
      </c>
      <c r="O117" s="76">
        <f>L117/'סכום נכסי הקרן'!$C$42</f>
        <v>3.1331378078779961E-4</v>
      </c>
    </row>
    <row r="118" spans="2:15">
      <c r="B118" t="s">
        <v>2268</v>
      </c>
      <c r="C118" t="s">
        <v>2269</v>
      </c>
      <c r="D118" t="s">
        <v>98</v>
      </c>
      <c r="E118" t="s">
        <v>121</v>
      </c>
      <c r="F118" t="s">
        <v>2270</v>
      </c>
      <c r="G118" t="s">
        <v>2267</v>
      </c>
      <c r="H118" t="s">
        <v>100</v>
      </c>
      <c r="I118" s="75">
        <v>78963</v>
      </c>
      <c r="J118" s="75">
        <v>1964</v>
      </c>
      <c r="K118" s="75">
        <v>0</v>
      </c>
      <c r="L118" s="75">
        <v>1550.83332</v>
      </c>
      <c r="M118" s="76">
        <v>1.4E-3</v>
      </c>
      <c r="N118" s="76">
        <f t="shared" si="2"/>
        <v>4.473883190311284E-4</v>
      </c>
      <c r="O118" s="76">
        <f>L118/'סכום נכסי הקרן'!$C$42</f>
        <v>7.5165568752331828E-5</v>
      </c>
    </row>
    <row r="119" spans="2:15">
      <c r="B119" t="s">
        <v>2271</v>
      </c>
      <c r="C119" t="s">
        <v>2272</v>
      </c>
      <c r="D119" t="s">
        <v>98</v>
      </c>
      <c r="E119" t="s">
        <v>121</v>
      </c>
      <c r="F119" t="s">
        <v>2273</v>
      </c>
      <c r="G119" t="s">
        <v>123</v>
      </c>
      <c r="H119" t="s">
        <v>100</v>
      </c>
      <c r="I119" s="75">
        <v>225434</v>
      </c>
      <c r="J119" s="75">
        <v>3055</v>
      </c>
      <c r="K119" s="75">
        <v>0</v>
      </c>
      <c r="L119" s="75">
        <v>6887.0087000000003</v>
      </c>
      <c r="M119" s="76">
        <v>2.0999999999999999E-3</v>
      </c>
      <c r="N119" s="76">
        <f t="shared" si="2"/>
        <v>1.9867816906627704E-3</v>
      </c>
      <c r="O119" s="76">
        <f>L119/'סכום נכסי הקרן'!$C$42</f>
        <v>3.3379855801509182E-4</v>
      </c>
    </row>
    <row r="120" spans="2:15">
      <c r="B120" t="s">
        <v>2274</v>
      </c>
      <c r="C120" t="s">
        <v>2275</v>
      </c>
      <c r="D120" t="s">
        <v>98</v>
      </c>
      <c r="E120" t="s">
        <v>121</v>
      </c>
      <c r="F120" t="s">
        <v>2276</v>
      </c>
      <c r="G120" t="s">
        <v>2277</v>
      </c>
      <c r="H120" t="s">
        <v>100</v>
      </c>
      <c r="I120" s="75">
        <v>99366.74</v>
      </c>
      <c r="J120" s="75">
        <v>3500</v>
      </c>
      <c r="K120" s="75">
        <v>0</v>
      </c>
      <c r="L120" s="75">
        <v>3477.8359</v>
      </c>
      <c r="M120" s="76">
        <v>8.9999999999999998E-4</v>
      </c>
      <c r="N120" s="76">
        <f t="shared" si="2"/>
        <v>1.0032948977180293E-3</v>
      </c>
      <c r="O120" s="76">
        <f>L120/'סכום נכסי הקרן'!$C$42</f>
        <v>1.6856325568938502E-4</v>
      </c>
    </row>
    <row r="121" spans="2:15">
      <c r="B121" t="s">
        <v>2278</v>
      </c>
      <c r="C121" t="s">
        <v>2279</v>
      </c>
      <c r="D121" t="s">
        <v>98</v>
      </c>
      <c r="E121" t="s">
        <v>121</v>
      </c>
      <c r="F121" t="s">
        <v>1125</v>
      </c>
      <c r="G121" t="s">
        <v>632</v>
      </c>
      <c r="H121" t="s">
        <v>100</v>
      </c>
      <c r="I121" s="75">
        <v>47223</v>
      </c>
      <c r="J121" s="75">
        <v>10150</v>
      </c>
      <c r="K121" s="75">
        <v>0</v>
      </c>
      <c r="L121" s="75">
        <v>4793.1345000000001</v>
      </c>
      <c r="M121" s="76">
        <v>2E-3</v>
      </c>
      <c r="N121" s="76">
        <f t="shared" si="2"/>
        <v>1.3827355649317029E-3</v>
      </c>
      <c r="O121" s="76">
        <f>L121/'סכום נכסי הקרן'!$C$42</f>
        <v>2.3231296113687038E-4</v>
      </c>
    </row>
    <row r="122" spans="2:15">
      <c r="B122" t="s">
        <v>2280</v>
      </c>
      <c r="C122" t="s">
        <v>2281</v>
      </c>
      <c r="D122" t="s">
        <v>98</v>
      </c>
      <c r="E122" t="s">
        <v>121</v>
      </c>
      <c r="F122" t="s">
        <v>2282</v>
      </c>
      <c r="G122" t="s">
        <v>632</v>
      </c>
      <c r="H122" t="s">
        <v>100</v>
      </c>
      <c r="I122" s="75">
        <v>78524</v>
      </c>
      <c r="J122" s="75">
        <v>4317</v>
      </c>
      <c r="K122" s="75">
        <v>0</v>
      </c>
      <c r="L122" s="75">
        <v>3389.8810800000001</v>
      </c>
      <c r="M122" s="76">
        <v>3.0999999999999999E-3</v>
      </c>
      <c r="N122" s="76">
        <f t="shared" si="2"/>
        <v>9.7792146876018006E-4</v>
      </c>
      <c r="O122" s="76">
        <f>L122/'סכום נכסי הקרן'!$C$42</f>
        <v>1.6430027398493661E-4</v>
      </c>
    </row>
    <row r="123" spans="2:15">
      <c r="B123" t="s">
        <v>2283</v>
      </c>
      <c r="C123" t="s">
        <v>2284</v>
      </c>
      <c r="D123" t="s">
        <v>98</v>
      </c>
      <c r="E123" t="s">
        <v>121</v>
      </c>
      <c r="F123" t="s">
        <v>1276</v>
      </c>
      <c r="G123" t="s">
        <v>632</v>
      </c>
      <c r="H123" t="s">
        <v>100</v>
      </c>
      <c r="I123" s="75">
        <v>24323</v>
      </c>
      <c r="J123" s="75">
        <v>18950</v>
      </c>
      <c r="K123" s="75">
        <v>0</v>
      </c>
      <c r="L123" s="75">
        <v>4609.2084999999997</v>
      </c>
      <c r="M123" s="76">
        <v>1.6999999999999999E-3</v>
      </c>
      <c r="N123" s="76">
        <f t="shared" si="2"/>
        <v>1.3296761272055908E-3</v>
      </c>
      <c r="O123" s="76">
        <f>L123/'סכום נכסי הקרן'!$C$42</f>
        <v>2.2339846193179694E-4</v>
      </c>
    </row>
    <row r="124" spans="2:15">
      <c r="B124" t="s">
        <v>2285</v>
      </c>
      <c r="C124" t="s">
        <v>2286</v>
      </c>
      <c r="D124" t="s">
        <v>98</v>
      </c>
      <c r="E124" t="s">
        <v>121</v>
      </c>
      <c r="F124" t="s">
        <v>2287</v>
      </c>
      <c r="G124" t="s">
        <v>632</v>
      </c>
      <c r="H124" t="s">
        <v>100</v>
      </c>
      <c r="I124" s="75">
        <v>106694</v>
      </c>
      <c r="J124" s="75">
        <v>32200</v>
      </c>
      <c r="K124" s="75">
        <v>0</v>
      </c>
      <c r="L124" s="75">
        <v>34355.468000000001</v>
      </c>
      <c r="M124" s="76">
        <v>7.7999999999999996E-3</v>
      </c>
      <c r="N124" s="76">
        <f t="shared" si="2"/>
        <v>9.9109523117853343E-3</v>
      </c>
      <c r="O124" s="76">
        <f>L124/'סכום נכסי הקרן'!$C$42</f>
        <v>1.6651359360608374E-3</v>
      </c>
    </row>
    <row r="125" spans="2:15">
      <c r="B125" t="s">
        <v>2288</v>
      </c>
      <c r="C125" t="s">
        <v>2289</v>
      </c>
      <c r="D125" t="s">
        <v>98</v>
      </c>
      <c r="E125" t="s">
        <v>121</v>
      </c>
      <c r="F125" t="s">
        <v>2290</v>
      </c>
      <c r="G125" t="s">
        <v>632</v>
      </c>
      <c r="H125" t="s">
        <v>100</v>
      </c>
      <c r="I125" s="75">
        <v>132727</v>
      </c>
      <c r="J125" s="75">
        <v>6630</v>
      </c>
      <c r="K125" s="75">
        <v>0</v>
      </c>
      <c r="L125" s="75">
        <v>8799.8001000000004</v>
      </c>
      <c r="M125" s="76">
        <v>2.7000000000000001E-3</v>
      </c>
      <c r="N125" s="76">
        <f t="shared" si="2"/>
        <v>2.5385885921956823E-3</v>
      </c>
      <c r="O125" s="76">
        <f>L125/'סכום נכסי הקרן'!$C$42</f>
        <v>4.2650745950140314E-4</v>
      </c>
    </row>
    <row r="126" spans="2:15">
      <c r="B126" t="s">
        <v>2291</v>
      </c>
      <c r="C126" t="s">
        <v>2292</v>
      </c>
      <c r="D126" t="s">
        <v>98</v>
      </c>
      <c r="E126" t="s">
        <v>121</v>
      </c>
      <c r="F126" t="s">
        <v>2293</v>
      </c>
      <c r="G126" t="s">
        <v>632</v>
      </c>
      <c r="H126" t="s">
        <v>100</v>
      </c>
      <c r="I126" s="75">
        <v>27710</v>
      </c>
      <c r="J126" s="75">
        <v>24600</v>
      </c>
      <c r="K126" s="75">
        <v>0</v>
      </c>
      <c r="L126" s="75">
        <v>6816.66</v>
      </c>
      <c r="M126" s="76">
        <v>2E-3</v>
      </c>
      <c r="N126" s="76">
        <f t="shared" si="2"/>
        <v>1.9664873197377084E-3</v>
      </c>
      <c r="O126" s="76">
        <f>L126/'סכום נכסי הקרן'!$C$42</f>
        <v>3.303889072303852E-4</v>
      </c>
    </row>
    <row r="127" spans="2:15">
      <c r="B127" t="s">
        <v>2294</v>
      </c>
      <c r="C127" t="s">
        <v>2295</v>
      </c>
      <c r="D127" t="s">
        <v>98</v>
      </c>
      <c r="E127" t="s">
        <v>121</v>
      </c>
      <c r="F127" t="s">
        <v>631</v>
      </c>
      <c r="G127" t="s">
        <v>632</v>
      </c>
      <c r="H127" t="s">
        <v>100</v>
      </c>
      <c r="I127" s="75">
        <v>3396734</v>
      </c>
      <c r="J127" s="75">
        <v>2029</v>
      </c>
      <c r="K127" s="75">
        <v>0</v>
      </c>
      <c r="L127" s="75">
        <v>68919.732860000004</v>
      </c>
      <c r="M127" s="76">
        <v>1.24E-2</v>
      </c>
      <c r="N127" s="76">
        <f t="shared" si="2"/>
        <v>1.9882138869901134E-2</v>
      </c>
      <c r="O127" s="76">
        <f>L127/'סכום נכסי הקרן'!$C$42</f>
        <v>3.3403918086314225E-3</v>
      </c>
    </row>
    <row r="128" spans="2:15">
      <c r="B128" t="s">
        <v>2296</v>
      </c>
      <c r="C128" t="s">
        <v>2297</v>
      </c>
      <c r="D128" t="s">
        <v>98</v>
      </c>
      <c r="E128" t="s">
        <v>121</v>
      </c>
      <c r="F128" t="s">
        <v>2298</v>
      </c>
      <c r="G128" t="s">
        <v>1189</v>
      </c>
      <c r="H128" t="s">
        <v>100</v>
      </c>
      <c r="I128" s="75">
        <v>453826</v>
      </c>
      <c r="J128" s="75">
        <v>4892</v>
      </c>
      <c r="K128" s="75">
        <v>0</v>
      </c>
      <c r="L128" s="75">
        <v>22201.16792</v>
      </c>
      <c r="M128" s="76">
        <v>6.3E-3</v>
      </c>
      <c r="N128" s="76">
        <f t="shared" si="2"/>
        <v>6.4046490800549818E-3</v>
      </c>
      <c r="O128" s="76">
        <f>L128/'סכום נכסי הקרן'!$C$42</f>
        <v>1.0760430486964415E-3</v>
      </c>
    </row>
    <row r="129" spans="2:15">
      <c r="B129" t="s">
        <v>2299</v>
      </c>
      <c r="C129" t="s">
        <v>2300</v>
      </c>
      <c r="D129" t="s">
        <v>98</v>
      </c>
      <c r="E129" t="s">
        <v>121</v>
      </c>
      <c r="F129" t="s">
        <v>2301</v>
      </c>
      <c r="G129" t="s">
        <v>1189</v>
      </c>
      <c r="H129" t="s">
        <v>100</v>
      </c>
      <c r="I129" s="75">
        <v>51629</v>
      </c>
      <c r="J129" s="75">
        <v>17440</v>
      </c>
      <c r="K129" s="75">
        <v>0</v>
      </c>
      <c r="L129" s="75">
        <v>9004.0975999999991</v>
      </c>
      <c r="M129" s="76">
        <v>2.2000000000000001E-3</v>
      </c>
      <c r="N129" s="76">
        <f t="shared" si="2"/>
        <v>2.5975248517720894E-3</v>
      </c>
      <c r="O129" s="76">
        <f>L129/'סכום נכסי הקרן'!$C$42</f>
        <v>4.3640932167069118E-4</v>
      </c>
    </row>
    <row r="130" spans="2:15">
      <c r="B130" t="s">
        <v>2302</v>
      </c>
      <c r="C130" t="s">
        <v>2303</v>
      </c>
      <c r="D130" t="s">
        <v>98</v>
      </c>
      <c r="E130" t="s">
        <v>121</v>
      </c>
      <c r="F130" t="s">
        <v>1188</v>
      </c>
      <c r="G130" t="s">
        <v>1189</v>
      </c>
      <c r="H130" t="s">
        <v>100</v>
      </c>
      <c r="I130" s="75">
        <v>49717</v>
      </c>
      <c r="J130" s="75">
        <v>7364</v>
      </c>
      <c r="K130" s="75">
        <v>0</v>
      </c>
      <c r="L130" s="75">
        <v>3661.1598800000002</v>
      </c>
      <c r="M130" s="76">
        <v>8.0000000000000004E-4</v>
      </c>
      <c r="N130" s="76">
        <f t="shared" si="2"/>
        <v>1.0561806631917143E-3</v>
      </c>
      <c r="O130" s="76">
        <f>L130/'סכום נכסי הקרן'!$C$42</f>
        <v>1.7744857627473401E-4</v>
      </c>
    </row>
    <row r="131" spans="2:15">
      <c r="B131" t="s">
        <v>2304</v>
      </c>
      <c r="C131" t="s">
        <v>2305</v>
      </c>
      <c r="D131" t="s">
        <v>98</v>
      </c>
      <c r="E131" t="s">
        <v>121</v>
      </c>
      <c r="F131" t="s">
        <v>2306</v>
      </c>
      <c r="G131" t="s">
        <v>1189</v>
      </c>
      <c r="H131" t="s">
        <v>100</v>
      </c>
      <c r="I131" s="75">
        <v>20</v>
      </c>
      <c r="J131" s="75">
        <v>7483</v>
      </c>
      <c r="K131" s="75">
        <v>0</v>
      </c>
      <c r="L131" s="75">
        <v>1.4965999999999999</v>
      </c>
      <c r="M131" s="76">
        <v>0</v>
      </c>
      <c r="N131" s="76">
        <f t="shared" si="2"/>
        <v>4.3174295369278422E-7</v>
      </c>
      <c r="O131" s="76">
        <f>L131/'סכום נכסי הקרן'!$C$42</f>
        <v>7.2536995913100331E-8</v>
      </c>
    </row>
    <row r="132" spans="2:15">
      <c r="B132" t="s">
        <v>2307</v>
      </c>
      <c r="C132" t="s">
        <v>2308</v>
      </c>
      <c r="D132" t="s">
        <v>98</v>
      </c>
      <c r="E132" t="s">
        <v>121</v>
      </c>
      <c r="F132" t="s">
        <v>1203</v>
      </c>
      <c r="G132" t="s">
        <v>1189</v>
      </c>
      <c r="H132" t="s">
        <v>100</v>
      </c>
      <c r="I132" s="75">
        <v>109071.31</v>
      </c>
      <c r="J132" s="75">
        <v>25490</v>
      </c>
      <c r="K132" s="75">
        <v>0</v>
      </c>
      <c r="L132" s="75">
        <v>27802.276919</v>
      </c>
      <c r="M132" s="76">
        <v>6.8999999999999999E-3</v>
      </c>
      <c r="N132" s="76">
        <f t="shared" si="2"/>
        <v>8.0204711722529597E-3</v>
      </c>
      <c r="O132" s="76">
        <f>L132/'סכום נכסי הקרן'!$C$42</f>
        <v>1.347516802918874E-3</v>
      </c>
    </row>
    <row r="133" spans="2:15">
      <c r="B133" t="s">
        <v>2309</v>
      </c>
      <c r="C133" t="s">
        <v>2310</v>
      </c>
      <c r="D133" t="s">
        <v>98</v>
      </c>
      <c r="E133" t="s">
        <v>121</v>
      </c>
      <c r="F133" t="s">
        <v>2311</v>
      </c>
      <c r="G133" t="s">
        <v>451</v>
      </c>
      <c r="H133" t="s">
        <v>100</v>
      </c>
      <c r="I133" s="75">
        <v>25104</v>
      </c>
      <c r="J133" s="75">
        <v>27500</v>
      </c>
      <c r="K133" s="75">
        <v>0</v>
      </c>
      <c r="L133" s="75">
        <v>6903.6</v>
      </c>
      <c r="M133" s="76">
        <v>4.1000000000000003E-3</v>
      </c>
      <c r="N133" s="76">
        <f t="shared" si="2"/>
        <v>1.9915679908549416E-3</v>
      </c>
      <c r="O133" s="76">
        <f>L133/'סכום נכסי הקרן'!$C$42</f>
        <v>3.3460270278342876E-4</v>
      </c>
    </row>
    <row r="134" spans="2:15">
      <c r="B134" t="s">
        <v>2312</v>
      </c>
      <c r="C134" t="s">
        <v>2313</v>
      </c>
      <c r="D134" t="s">
        <v>98</v>
      </c>
      <c r="E134" t="s">
        <v>121</v>
      </c>
      <c r="F134" t="s">
        <v>2314</v>
      </c>
      <c r="G134" t="s">
        <v>451</v>
      </c>
      <c r="H134" t="s">
        <v>100</v>
      </c>
      <c r="I134" s="75">
        <v>1081298</v>
      </c>
      <c r="J134" s="75">
        <v>277</v>
      </c>
      <c r="K134" s="75">
        <v>0</v>
      </c>
      <c r="L134" s="75">
        <v>2995.1954599999999</v>
      </c>
      <c r="M134" s="76">
        <v>2.0999999999999999E-3</v>
      </c>
      <c r="N134" s="76">
        <f t="shared" si="2"/>
        <v>8.6406156273394197E-4</v>
      </c>
      <c r="O134" s="76">
        <f>L134/'סכום נכסי הקרן'!$C$42</f>
        <v>1.4517070749763241E-4</v>
      </c>
    </row>
    <row r="135" spans="2:15">
      <c r="B135" t="s">
        <v>2315</v>
      </c>
      <c r="C135" t="s">
        <v>2316</v>
      </c>
      <c r="D135" t="s">
        <v>98</v>
      </c>
      <c r="E135" t="s">
        <v>121</v>
      </c>
      <c r="F135" t="s">
        <v>2317</v>
      </c>
      <c r="G135" t="s">
        <v>1074</v>
      </c>
      <c r="H135" t="s">
        <v>100</v>
      </c>
      <c r="I135" s="75">
        <v>1060506</v>
      </c>
      <c r="J135" s="75">
        <v>688.3</v>
      </c>
      <c r="K135" s="75">
        <v>0</v>
      </c>
      <c r="L135" s="75">
        <v>7299.4627979999996</v>
      </c>
      <c r="M135" s="76">
        <v>5.4000000000000003E-3</v>
      </c>
      <c r="N135" s="76">
        <f t="shared" si="2"/>
        <v>2.1057674921683249E-3</v>
      </c>
      <c r="O135" s="76">
        <f>L135/'סכום נכסי הקרן'!$C$42</f>
        <v>3.5378932456658685E-4</v>
      </c>
    </row>
    <row r="136" spans="2:15">
      <c r="B136" t="s">
        <v>2318</v>
      </c>
      <c r="C136" t="s">
        <v>2319</v>
      </c>
      <c r="D136" t="s">
        <v>98</v>
      </c>
      <c r="E136" t="s">
        <v>121</v>
      </c>
      <c r="F136" t="s">
        <v>2320</v>
      </c>
      <c r="G136" t="s">
        <v>1074</v>
      </c>
      <c r="H136" t="s">
        <v>100</v>
      </c>
      <c r="I136" s="75">
        <v>463</v>
      </c>
      <c r="J136" s="75">
        <v>2100</v>
      </c>
      <c r="K136" s="75">
        <v>0</v>
      </c>
      <c r="L136" s="75">
        <v>9.7230000000000008</v>
      </c>
      <c r="M136" s="76">
        <v>0</v>
      </c>
      <c r="N136" s="76">
        <f t="shared" si="2"/>
        <v>2.8049156346084066E-6</v>
      </c>
      <c r="O136" s="76">
        <f>L136/'סכום נכסי הקרן'!$C$42</f>
        <v>4.7125298093216262E-7</v>
      </c>
    </row>
    <row r="137" spans="2:15">
      <c r="B137" t="s">
        <v>2321</v>
      </c>
      <c r="C137" t="s">
        <v>2322</v>
      </c>
      <c r="D137" t="s">
        <v>98</v>
      </c>
      <c r="E137" t="s">
        <v>121</v>
      </c>
      <c r="F137" t="s">
        <v>1073</v>
      </c>
      <c r="G137" t="s">
        <v>1074</v>
      </c>
      <c r="H137" t="s">
        <v>100</v>
      </c>
      <c r="I137" s="75">
        <v>1559412.09</v>
      </c>
      <c r="J137" s="75">
        <v>1022</v>
      </c>
      <c r="K137" s="75">
        <v>0</v>
      </c>
      <c r="L137" s="75">
        <v>15937.1915598</v>
      </c>
      <c r="M137" s="76">
        <v>7.7999999999999996E-3</v>
      </c>
      <c r="N137" s="76">
        <f t="shared" si="2"/>
        <v>4.5976013347559554E-3</v>
      </c>
      <c r="O137" s="76">
        <f>L137/'סכום נכסי הקרן'!$C$42</f>
        <v>7.7244153350227828E-4</v>
      </c>
    </row>
    <row r="138" spans="2:15">
      <c r="B138" t="s">
        <v>2323</v>
      </c>
      <c r="C138" t="s">
        <v>2324</v>
      </c>
      <c r="D138" t="s">
        <v>98</v>
      </c>
      <c r="E138" t="s">
        <v>121</v>
      </c>
      <c r="F138" t="s">
        <v>2325</v>
      </c>
      <c r="G138" t="s">
        <v>127</v>
      </c>
      <c r="H138" t="s">
        <v>100</v>
      </c>
      <c r="I138" s="75">
        <v>315</v>
      </c>
      <c r="J138" s="75">
        <v>3449</v>
      </c>
      <c r="K138" s="75">
        <v>0</v>
      </c>
      <c r="L138" s="75">
        <v>10.86435</v>
      </c>
      <c r="M138" s="76">
        <v>0</v>
      </c>
      <c r="N138" s="76">
        <f t="shared" si="2"/>
        <v>3.1341751696860887E-6</v>
      </c>
      <c r="O138" s="76">
        <f>L138/'סכום נכסי הקרן'!$C$42</f>
        <v>5.2657177037851906E-7</v>
      </c>
    </row>
    <row r="139" spans="2:15">
      <c r="B139" t="s">
        <v>2326</v>
      </c>
      <c r="C139" t="s">
        <v>2327</v>
      </c>
      <c r="D139" t="s">
        <v>98</v>
      </c>
      <c r="E139" t="s">
        <v>121</v>
      </c>
      <c r="F139" t="s">
        <v>2328</v>
      </c>
      <c r="G139" t="s">
        <v>127</v>
      </c>
      <c r="H139" t="s">
        <v>100</v>
      </c>
      <c r="I139" s="75">
        <v>221805</v>
      </c>
      <c r="J139" s="75">
        <v>5602</v>
      </c>
      <c r="K139" s="75">
        <v>0</v>
      </c>
      <c r="L139" s="75">
        <v>12425.516100000001</v>
      </c>
      <c r="M139" s="76">
        <v>4.4999999999999997E-3</v>
      </c>
      <c r="N139" s="76">
        <f t="shared" si="2"/>
        <v>3.5845443152286815E-3</v>
      </c>
      <c r="O139" s="76">
        <f>L139/'סכום נכסי הקרן'!$C$42</f>
        <v>6.0223814684208369E-4</v>
      </c>
    </row>
    <row r="140" spans="2:15">
      <c r="B140" t="s">
        <v>2329</v>
      </c>
      <c r="C140" t="s">
        <v>2330</v>
      </c>
      <c r="D140" t="s">
        <v>98</v>
      </c>
      <c r="E140" t="s">
        <v>121</v>
      </c>
      <c r="F140" t="s">
        <v>2331</v>
      </c>
      <c r="G140" t="s">
        <v>127</v>
      </c>
      <c r="H140" t="s">
        <v>100</v>
      </c>
      <c r="I140" s="75">
        <v>19683.3</v>
      </c>
      <c r="J140" s="75">
        <v>6670</v>
      </c>
      <c r="K140" s="75">
        <v>0</v>
      </c>
      <c r="L140" s="75">
        <v>1312.8761099999999</v>
      </c>
      <c r="M140" s="76">
        <v>5.9999999999999995E-4</v>
      </c>
      <c r="N140" s="76">
        <f t="shared" ref="N140:N203" si="3">L140/$L$11</f>
        <v>3.7874182117071539E-4</v>
      </c>
      <c r="O140" s="76">
        <f>L140/'סכום נכסי הקרן'!$C$42</f>
        <v>6.3632292546757357E-5</v>
      </c>
    </row>
    <row r="141" spans="2:15">
      <c r="B141" t="s">
        <v>2332</v>
      </c>
      <c r="C141" t="s">
        <v>2333</v>
      </c>
      <c r="D141" t="s">
        <v>98</v>
      </c>
      <c r="E141" t="s">
        <v>121</v>
      </c>
      <c r="F141" t="s">
        <v>1765</v>
      </c>
      <c r="G141" t="s">
        <v>127</v>
      </c>
      <c r="H141" t="s">
        <v>100</v>
      </c>
      <c r="I141" s="75">
        <v>115373</v>
      </c>
      <c r="J141" s="75">
        <v>6433</v>
      </c>
      <c r="K141" s="75">
        <v>0</v>
      </c>
      <c r="L141" s="75">
        <v>7421.9450900000002</v>
      </c>
      <c r="M141" s="76">
        <v>2E-3</v>
      </c>
      <c r="N141" s="76">
        <f t="shared" si="3"/>
        <v>2.1411014935869685E-3</v>
      </c>
      <c r="O141" s="76">
        <f>L141/'סכום נכסי הקרן'!$C$42</f>
        <v>3.5972577887250103E-4</v>
      </c>
    </row>
    <row r="142" spans="2:15">
      <c r="B142" t="s">
        <v>2334</v>
      </c>
      <c r="C142" t="s">
        <v>2335</v>
      </c>
      <c r="D142" t="s">
        <v>98</v>
      </c>
      <c r="E142" t="s">
        <v>121</v>
      </c>
      <c r="F142" t="s">
        <v>2336</v>
      </c>
      <c r="G142" t="s">
        <v>127</v>
      </c>
      <c r="H142" t="s">
        <v>100</v>
      </c>
      <c r="I142" s="75">
        <v>205</v>
      </c>
      <c r="J142" s="75">
        <v>8798</v>
      </c>
      <c r="K142" s="75">
        <v>0</v>
      </c>
      <c r="L142" s="75">
        <v>18.035900000000002</v>
      </c>
      <c r="M142" s="76">
        <v>0</v>
      </c>
      <c r="N142" s="76">
        <f t="shared" si="3"/>
        <v>5.2030420543282688E-6</v>
      </c>
      <c r="O142" s="76">
        <f>L142/'סכום נכסי הקרן'!$C$42</f>
        <v>8.7416143564685715E-7</v>
      </c>
    </row>
    <row r="143" spans="2:15">
      <c r="B143" t="s">
        <v>2337</v>
      </c>
      <c r="C143" t="s">
        <v>2338</v>
      </c>
      <c r="D143" t="s">
        <v>98</v>
      </c>
      <c r="E143" t="s">
        <v>121</v>
      </c>
      <c r="F143" t="s">
        <v>1468</v>
      </c>
      <c r="G143" t="s">
        <v>130</v>
      </c>
      <c r="H143" t="s">
        <v>100</v>
      </c>
      <c r="I143" s="75">
        <v>333287</v>
      </c>
      <c r="J143" s="75">
        <v>1846</v>
      </c>
      <c r="K143" s="75">
        <v>0</v>
      </c>
      <c r="L143" s="75">
        <v>6152.4780199999996</v>
      </c>
      <c r="M143" s="76">
        <v>2E-3</v>
      </c>
      <c r="N143" s="76">
        <f t="shared" si="3"/>
        <v>1.7748824220798693E-3</v>
      </c>
      <c r="O143" s="76">
        <f>L143/'סכום נכסי הקרן'!$C$42</f>
        <v>2.9819742950165683E-4</v>
      </c>
    </row>
    <row r="144" spans="2:15">
      <c r="B144" t="s">
        <v>2339</v>
      </c>
      <c r="C144" t="s">
        <v>2340</v>
      </c>
      <c r="D144" t="s">
        <v>98</v>
      </c>
      <c r="E144" t="s">
        <v>121</v>
      </c>
      <c r="F144" t="s">
        <v>1333</v>
      </c>
      <c r="G144" t="s">
        <v>130</v>
      </c>
      <c r="H144" t="s">
        <v>100</v>
      </c>
      <c r="I144" s="75">
        <v>211624</v>
      </c>
      <c r="J144" s="75">
        <v>2549</v>
      </c>
      <c r="K144" s="75">
        <v>0</v>
      </c>
      <c r="L144" s="75">
        <v>5394.29576</v>
      </c>
      <c r="M144" s="76">
        <v>1.1000000000000001E-3</v>
      </c>
      <c r="N144" s="76">
        <f t="shared" si="3"/>
        <v>1.5561600858712162E-3</v>
      </c>
      <c r="O144" s="76">
        <f>L144/'סכום נכסי הקרן'!$C$42</f>
        <v>2.6144995957314877E-4</v>
      </c>
    </row>
    <row r="145" spans="2:15">
      <c r="B145" s="77" t="s">
        <v>2341</v>
      </c>
      <c r="E145" s="14"/>
      <c r="F145" s="14"/>
      <c r="G145" s="14"/>
      <c r="I145" s="79">
        <v>60251047.850000001</v>
      </c>
      <c r="K145" s="79">
        <v>135.15639999999999</v>
      </c>
      <c r="L145" s="79">
        <v>289178.51970474003</v>
      </c>
      <c r="N145" s="78">
        <f t="shared" si="3"/>
        <v>8.3422950849813882E-2</v>
      </c>
      <c r="O145" s="78">
        <f>L145/'סכום נכסי הקרן'!$C$42</f>
        <v>1.4015863358264821E-2</v>
      </c>
    </row>
    <row r="146" spans="2:15">
      <c r="B146" t="s">
        <v>2342</v>
      </c>
      <c r="C146" t="s">
        <v>2343</v>
      </c>
      <c r="D146" t="s">
        <v>98</v>
      </c>
      <c r="E146" t="s">
        <v>121</v>
      </c>
      <c r="F146" t="s">
        <v>2344</v>
      </c>
      <c r="G146" t="s">
        <v>2345</v>
      </c>
      <c r="H146" t="s">
        <v>100</v>
      </c>
      <c r="I146" s="75">
        <v>328247</v>
      </c>
      <c r="J146" s="75">
        <v>503</v>
      </c>
      <c r="K146" s="75">
        <v>0</v>
      </c>
      <c r="L146" s="75">
        <v>1651.08241</v>
      </c>
      <c r="M146" s="76">
        <v>1.12E-2</v>
      </c>
      <c r="N146" s="76">
        <f t="shared" si="3"/>
        <v>4.7630843009728753E-4</v>
      </c>
      <c r="O146" s="76">
        <f>L146/'סכום נכסי הקרן'!$C$42</f>
        <v>8.002442738631688E-5</v>
      </c>
    </row>
    <row r="147" spans="2:15">
      <c r="B147" t="s">
        <v>2346</v>
      </c>
      <c r="C147" t="s">
        <v>2347</v>
      </c>
      <c r="D147" t="s">
        <v>98</v>
      </c>
      <c r="E147" t="s">
        <v>121</v>
      </c>
      <c r="F147" t="s">
        <v>2348</v>
      </c>
      <c r="G147" t="s">
        <v>2345</v>
      </c>
      <c r="H147" t="s">
        <v>100</v>
      </c>
      <c r="I147" s="75">
        <v>147433</v>
      </c>
      <c r="J147" s="75">
        <v>4395</v>
      </c>
      <c r="K147" s="75">
        <v>0</v>
      </c>
      <c r="L147" s="75">
        <v>6479.6803499999996</v>
      </c>
      <c r="M147" s="76">
        <v>6.0000000000000001E-3</v>
      </c>
      <c r="N147" s="76">
        <f t="shared" si="3"/>
        <v>1.8692745779059826E-3</v>
      </c>
      <c r="O147" s="76">
        <f>L147/'סכום נכסי הקרן'!$C$42</f>
        <v>3.1405622548853833E-4</v>
      </c>
    </row>
    <row r="148" spans="2:15">
      <c r="B148" t="s">
        <v>2349</v>
      </c>
      <c r="C148" t="s">
        <v>2350</v>
      </c>
      <c r="D148" t="s">
        <v>98</v>
      </c>
      <c r="E148" t="s">
        <v>121</v>
      </c>
      <c r="F148" t="s">
        <v>2351</v>
      </c>
      <c r="G148" t="s">
        <v>2345</v>
      </c>
      <c r="H148" t="s">
        <v>100</v>
      </c>
      <c r="I148" s="75">
        <v>175760</v>
      </c>
      <c r="J148" s="75">
        <v>93.2</v>
      </c>
      <c r="K148" s="75">
        <v>0</v>
      </c>
      <c r="L148" s="75">
        <v>163.80832000000001</v>
      </c>
      <c r="M148" s="76">
        <v>3.2000000000000002E-3</v>
      </c>
      <c r="N148" s="76">
        <f t="shared" si="3"/>
        <v>4.7255838511461167E-5</v>
      </c>
      <c r="O148" s="76">
        <f>L148/'סכום נכסי הקרן'!$C$42</f>
        <v>7.9394383525135857E-6</v>
      </c>
    </row>
    <row r="149" spans="2:15">
      <c r="B149" t="s">
        <v>2352</v>
      </c>
      <c r="C149" t="s">
        <v>2353</v>
      </c>
      <c r="D149" t="s">
        <v>98</v>
      </c>
      <c r="E149" t="s">
        <v>121</v>
      </c>
      <c r="F149" t="s">
        <v>2354</v>
      </c>
      <c r="G149" t="s">
        <v>2345</v>
      </c>
      <c r="H149" t="s">
        <v>100</v>
      </c>
      <c r="I149" s="75">
        <v>23728</v>
      </c>
      <c r="J149" s="75">
        <v>3111</v>
      </c>
      <c r="K149" s="75">
        <v>0</v>
      </c>
      <c r="L149" s="75">
        <v>738.17808000000002</v>
      </c>
      <c r="M149" s="76">
        <v>4.7000000000000002E-3</v>
      </c>
      <c r="N149" s="76">
        <f t="shared" si="3"/>
        <v>2.129514797611041E-4</v>
      </c>
      <c r="O149" s="76">
        <f>L149/'סכום נכסי הקרן'!$C$42</f>
        <v>3.5777910177803189E-5</v>
      </c>
    </row>
    <row r="150" spans="2:15">
      <c r="B150" t="s">
        <v>2355</v>
      </c>
      <c r="C150" t="s">
        <v>2356</v>
      </c>
      <c r="D150" t="s">
        <v>98</v>
      </c>
      <c r="E150" t="s">
        <v>121</v>
      </c>
      <c r="F150" t="s">
        <v>2357</v>
      </c>
      <c r="G150" t="s">
        <v>2345</v>
      </c>
      <c r="H150" t="s">
        <v>100</v>
      </c>
      <c r="I150" s="75">
        <v>1081809</v>
      </c>
      <c r="J150" s="75">
        <v>771.9</v>
      </c>
      <c r="K150" s="75">
        <v>0</v>
      </c>
      <c r="L150" s="75">
        <v>8350.483671</v>
      </c>
      <c r="M150" s="76">
        <v>1.37E-2</v>
      </c>
      <c r="N150" s="76">
        <f t="shared" si="3"/>
        <v>2.4089686521989199E-3</v>
      </c>
      <c r="O150" s="76">
        <f>L150/'סכום נכסי הקרן'!$C$42</f>
        <v>4.0473005473455701E-4</v>
      </c>
    </row>
    <row r="151" spans="2:15">
      <c r="B151" t="s">
        <v>2358</v>
      </c>
      <c r="C151" t="s">
        <v>2359</v>
      </c>
      <c r="D151" t="s">
        <v>98</v>
      </c>
      <c r="E151" t="s">
        <v>121</v>
      </c>
      <c r="F151" t="s">
        <v>2360</v>
      </c>
      <c r="G151" t="s">
        <v>2345</v>
      </c>
      <c r="H151" t="s">
        <v>100</v>
      </c>
      <c r="I151" s="75">
        <v>206324</v>
      </c>
      <c r="J151" s="75">
        <v>300.7</v>
      </c>
      <c r="K151" s="75">
        <v>0</v>
      </c>
      <c r="L151" s="75">
        <v>620.41626799999995</v>
      </c>
      <c r="M151" s="76">
        <v>1.2800000000000001E-2</v>
      </c>
      <c r="N151" s="76">
        <f t="shared" si="3"/>
        <v>1.7897925435345047E-4</v>
      </c>
      <c r="O151" s="76">
        <f>L151/'סכום נכסי הקרן'!$C$42</f>
        <v>3.0070247425054761E-5</v>
      </c>
    </row>
    <row r="152" spans="2:15">
      <c r="B152" t="s">
        <v>2361</v>
      </c>
      <c r="C152" t="s">
        <v>2362</v>
      </c>
      <c r="D152" t="s">
        <v>98</v>
      </c>
      <c r="E152" t="s">
        <v>121</v>
      </c>
      <c r="F152" t="s">
        <v>2363</v>
      </c>
      <c r="G152" t="s">
        <v>2345</v>
      </c>
      <c r="H152" t="s">
        <v>100</v>
      </c>
      <c r="I152" s="75">
        <v>249902</v>
      </c>
      <c r="J152" s="75">
        <v>248.1</v>
      </c>
      <c r="K152" s="75">
        <v>0</v>
      </c>
      <c r="L152" s="75">
        <v>620.00686199999996</v>
      </c>
      <c r="M152" s="76">
        <v>3.5000000000000001E-3</v>
      </c>
      <c r="N152" s="76">
        <f t="shared" si="3"/>
        <v>1.788611478749662E-4</v>
      </c>
      <c r="O152" s="76">
        <f>L152/'סכום נכסי הקרן'!$C$42</f>
        <v>3.0050404393283547E-5</v>
      </c>
    </row>
    <row r="153" spans="2:15">
      <c r="B153" t="s">
        <v>2364</v>
      </c>
      <c r="C153" t="s">
        <v>2365</v>
      </c>
      <c r="D153" t="s">
        <v>98</v>
      </c>
      <c r="E153" t="s">
        <v>121</v>
      </c>
      <c r="F153" t="s">
        <v>949</v>
      </c>
      <c r="G153" t="s">
        <v>486</v>
      </c>
      <c r="H153" t="s">
        <v>100</v>
      </c>
      <c r="I153" s="75">
        <v>196982</v>
      </c>
      <c r="J153" s="75">
        <v>370</v>
      </c>
      <c r="K153" s="75">
        <v>0</v>
      </c>
      <c r="L153" s="75">
        <v>728.83339999999998</v>
      </c>
      <c r="M153" s="76">
        <v>4.0000000000000002E-4</v>
      </c>
      <c r="N153" s="76">
        <f t="shared" si="3"/>
        <v>2.1025570283706699E-4</v>
      </c>
      <c r="O153" s="76">
        <f>L153/'סכום נכסי הקרן'!$C$42</f>
        <v>3.5324993556816128E-5</v>
      </c>
    </row>
    <row r="154" spans="2:15">
      <c r="B154" t="s">
        <v>2366</v>
      </c>
      <c r="C154" t="s">
        <v>2367</v>
      </c>
      <c r="D154" t="s">
        <v>98</v>
      </c>
      <c r="E154" t="s">
        <v>121</v>
      </c>
      <c r="F154" t="s">
        <v>1318</v>
      </c>
      <c r="G154" t="s">
        <v>486</v>
      </c>
      <c r="H154" t="s">
        <v>100</v>
      </c>
      <c r="I154" s="75">
        <v>72089</v>
      </c>
      <c r="J154" s="75">
        <v>6090</v>
      </c>
      <c r="K154" s="75">
        <v>0</v>
      </c>
      <c r="L154" s="75">
        <v>4390.2200999999995</v>
      </c>
      <c r="M154" s="76">
        <v>4.4999999999999997E-3</v>
      </c>
      <c r="N154" s="76">
        <f t="shared" si="3"/>
        <v>1.2665017996361288E-3</v>
      </c>
      <c r="O154" s="76">
        <f>L154/'סכום נכסי הקרן'!$C$42</f>
        <v>2.1278456331104564E-4</v>
      </c>
    </row>
    <row r="155" spans="2:15">
      <c r="B155" t="s">
        <v>2368</v>
      </c>
      <c r="C155" t="s">
        <v>2369</v>
      </c>
      <c r="D155" t="s">
        <v>98</v>
      </c>
      <c r="E155" t="s">
        <v>121</v>
      </c>
      <c r="F155" t="s">
        <v>1649</v>
      </c>
      <c r="G155" t="s">
        <v>920</v>
      </c>
      <c r="H155" t="s">
        <v>100</v>
      </c>
      <c r="I155" s="75">
        <v>96470</v>
      </c>
      <c r="J155" s="75">
        <v>5349</v>
      </c>
      <c r="K155" s="75">
        <v>0</v>
      </c>
      <c r="L155" s="75">
        <v>5160.1803</v>
      </c>
      <c r="M155" s="76">
        <v>7.4000000000000003E-3</v>
      </c>
      <c r="N155" s="76">
        <f t="shared" si="3"/>
        <v>1.4886218657686205E-3</v>
      </c>
      <c r="O155" s="76">
        <f>L155/'סכום נכסי הקרן'!$C$42</f>
        <v>2.5010288476009677E-4</v>
      </c>
    </row>
    <row r="156" spans="2:15">
      <c r="B156" t="s">
        <v>2370</v>
      </c>
      <c r="C156" t="s">
        <v>2371</v>
      </c>
      <c r="D156" t="s">
        <v>98</v>
      </c>
      <c r="E156" t="s">
        <v>121</v>
      </c>
      <c r="F156" t="s">
        <v>1660</v>
      </c>
      <c r="G156" t="s">
        <v>920</v>
      </c>
      <c r="H156" t="s">
        <v>100</v>
      </c>
      <c r="I156" s="75">
        <v>57319</v>
      </c>
      <c r="J156" s="75">
        <v>1292</v>
      </c>
      <c r="K156" s="75">
        <v>0</v>
      </c>
      <c r="L156" s="75">
        <v>740.56147999999996</v>
      </c>
      <c r="M156" s="76">
        <v>1.2999999999999999E-3</v>
      </c>
      <c r="N156" s="76">
        <f t="shared" si="3"/>
        <v>2.1363904902198298E-4</v>
      </c>
      <c r="O156" s="76">
        <f>L156/'סכום נכסי הקרן'!$C$42</f>
        <v>3.5893428469971624E-5</v>
      </c>
    </row>
    <row r="157" spans="2:15">
      <c r="B157" t="s">
        <v>2372</v>
      </c>
      <c r="C157" t="s">
        <v>2373</v>
      </c>
      <c r="D157" t="s">
        <v>98</v>
      </c>
      <c r="E157" t="s">
        <v>121</v>
      </c>
      <c r="F157" t="s">
        <v>960</v>
      </c>
      <c r="G157" t="s">
        <v>920</v>
      </c>
      <c r="H157" t="s">
        <v>100</v>
      </c>
      <c r="I157" s="75">
        <v>97337</v>
      </c>
      <c r="J157" s="75">
        <v>3190</v>
      </c>
      <c r="K157" s="75">
        <v>0</v>
      </c>
      <c r="L157" s="75">
        <v>3105.0502999999999</v>
      </c>
      <c r="M157" s="76">
        <v>7.0000000000000001E-3</v>
      </c>
      <c r="N157" s="76">
        <f t="shared" si="3"/>
        <v>8.9575276485812224E-4</v>
      </c>
      <c r="O157" s="76">
        <f>L157/'סכום נכסי הקרן'!$C$42</f>
        <v>1.5049513625622809E-4</v>
      </c>
    </row>
    <row r="158" spans="2:15">
      <c r="B158" t="s">
        <v>2374</v>
      </c>
      <c r="C158" t="s">
        <v>2375</v>
      </c>
      <c r="D158" t="s">
        <v>98</v>
      </c>
      <c r="E158" t="s">
        <v>121</v>
      </c>
      <c r="F158" t="s">
        <v>1548</v>
      </c>
      <c r="G158" t="s">
        <v>782</v>
      </c>
      <c r="H158" t="s">
        <v>100</v>
      </c>
      <c r="I158" s="75">
        <v>48694</v>
      </c>
      <c r="J158" s="75">
        <v>671</v>
      </c>
      <c r="K158" s="75">
        <v>0</v>
      </c>
      <c r="L158" s="75">
        <v>326.73674</v>
      </c>
      <c r="M158" s="76">
        <v>1.1999999999999999E-3</v>
      </c>
      <c r="N158" s="76">
        <f t="shared" si="3"/>
        <v>9.4257841245189953E-5</v>
      </c>
      <c r="O158" s="76">
        <f>L158/'סכום נכסי הקרן'!$C$42</f>
        <v>1.5836229836990327E-5</v>
      </c>
    </row>
    <row r="159" spans="2:15">
      <c r="B159" t="s">
        <v>2376</v>
      </c>
      <c r="C159" t="s">
        <v>2377</v>
      </c>
      <c r="D159" t="s">
        <v>98</v>
      </c>
      <c r="E159" t="s">
        <v>121</v>
      </c>
      <c r="F159" t="s">
        <v>1551</v>
      </c>
      <c r="G159" t="s">
        <v>782</v>
      </c>
      <c r="H159" t="s">
        <v>100</v>
      </c>
      <c r="I159" s="75">
        <v>227777.77</v>
      </c>
      <c r="J159" s="75">
        <v>737.2</v>
      </c>
      <c r="K159" s="75">
        <v>0</v>
      </c>
      <c r="L159" s="75">
        <v>1679.17772044</v>
      </c>
      <c r="M159" s="76">
        <v>7.7000000000000002E-3</v>
      </c>
      <c r="N159" s="76">
        <f t="shared" si="3"/>
        <v>4.8441343632091532E-4</v>
      </c>
      <c r="O159" s="76">
        <f>L159/'סכום נכסי הקרן'!$C$42</f>
        <v>8.1386146896248444E-5</v>
      </c>
    </row>
    <row r="160" spans="2:15">
      <c r="B160" t="s">
        <v>2378</v>
      </c>
      <c r="C160" t="s">
        <v>2379</v>
      </c>
      <c r="D160" t="s">
        <v>98</v>
      </c>
      <c r="E160" t="s">
        <v>121</v>
      </c>
      <c r="F160" t="s">
        <v>1558</v>
      </c>
      <c r="G160" t="s">
        <v>782</v>
      </c>
      <c r="H160" t="s">
        <v>100</v>
      </c>
      <c r="I160" s="75">
        <v>80000</v>
      </c>
      <c r="J160" s="75">
        <v>906.5</v>
      </c>
      <c r="K160" s="75">
        <v>0</v>
      </c>
      <c r="L160" s="75">
        <v>725.2</v>
      </c>
      <c r="M160" s="76">
        <v>1.2999999999999999E-3</v>
      </c>
      <c r="N160" s="76">
        <f t="shared" si="3"/>
        <v>2.0920753041427711E-4</v>
      </c>
      <c r="O160" s="76">
        <f>L160/'סכום נכסי הקרן'!$C$42</f>
        <v>3.5148890442456473E-5</v>
      </c>
    </row>
    <row r="161" spans="2:15">
      <c r="B161" t="s">
        <v>2380</v>
      </c>
      <c r="C161" t="s">
        <v>2381</v>
      </c>
      <c r="D161" t="s">
        <v>98</v>
      </c>
      <c r="E161" t="s">
        <v>121</v>
      </c>
      <c r="F161" t="s">
        <v>1454</v>
      </c>
      <c r="G161" t="s">
        <v>782</v>
      </c>
      <c r="H161" t="s">
        <v>100</v>
      </c>
      <c r="I161" s="75">
        <v>77501.06</v>
      </c>
      <c r="J161" s="75">
        <v>2463</v>
      </c>
      <c r="K161" s="75">
        <v>0</v>
      </c>
      <c r="L161" s="75">
        <v>1908.8511077999999</v>
      </c>
      <c r="M161" s="76">
        <v>2.3999999999999998E-3</v>
      </c>
      <c r="N161" s="76">
        <f t="shared" si="3"/>
        <v>5.5067019607197328E-4</v>
      </c>
      <c r="O161" s="76">
        <f>L161/'סכום נכסי הקרן'!$C$42</f>
        <v>9.2517923964456522E-5</v>
      </c>
    </row>
    <row r="162" spans="2:15">
      <c r="B162" t="s">
        <v>2382</v>
      </c>
      <c r="C162" t="s">
        <v>2383</v>
      </c>
      <c r="D162" t="s">
        <v>98</v>
      </c>
      <c r="E162" t="s">
        <v>121</v>
      </c>
      <c r="F162" t="s">
        <v>1478</v>
      </c>
      <c r="G162" t="s">
        <v>782</v>
      </c>
      <c r="H162" t="s">
        <v>100</v>
      </c>
      <c r="I162" s="75">
        <v>426774</v>
      </c>
      <c r="J162" s="75">
        <v>188</v>
      </c>
      <c r="K162" s="75">
        <v>0</v>
      </c>
      <c r="L162" s="75">
        <v>802.33511999999996</v>
      </c>
      <c r="M162" s="76">
        <v>1.8E-3</v>
      </c>
      <c r="N162" s="76">
        <f t="shared" si="3"/>
        <v>2.3145966494738372E-4</v>
      </c>
      <c r="O162" s="76">
        <f>L162/'סכום נכסי הקרן'!$C$42</f>
        <v>3.8887464466375024E-5</v>
      </c>
    </row>
    <row r="163" spans="2:15">
      <c r="B163" t="s">
        <v>2384</v>
      </c>
      <c r="C163" t="s">
        <v>2385</v>
      </c>
      <c r="D163" t="s">
        <v>98</v>
      </c>
      <c r="E163" t="s">
        <v>121</v>
      </c>
      <c r="F163" t="s">
        <v>1790</v>
      </c>
      <c r="G163" t="s">
        <v>782</v>
      </c>
      <c r="H163" t="s">
        <v>100</v>
      </c>
      <c r="I163" s="75">
        <v>62000</v>
      </c>
      <c r="J163" s="75">
        <v>3873</v>
      </c>
      <c r="K163" s="75">
        <v>20.80348</v>
      </c>
      <c r="L163" s="75">
        <v>2422.0634799999998</v>
      </c>
      <c r="M163" s="76">
        <v>1.4E-3</v>
      </c>
      <c r="N163" s="76">
        <f t="shared" si="3"/>
        <v>6.9872299938969907E-4</v>
      </c>
      <c r="O163" s="76">
        <f>L163/'סכום נכסי הקרן'!$C$42</f>
        <v>1.1739222821731228E-4</v>
      </c>
    </row>
    <row r="164" spans="2:15">
      <c r="B164" t="s">
        <v>2386</v>
      </c>
      <c r="C164" t="s">
        <v>2387</v>
      </c>
      <c r="D164" t="s">
        <v>98</v>
      </c>
      <c r="E164" t="s">
        <v>121</v>
      </c>
      <c r="F164" t="s">
        <v>2388</v>
      </c>
      <c r="G164" t="s">
        <v>674</v>
      </c>
      <c r="H164" t="s">
        <v>100</v>
      </c>
      <c r="I164" s="75">
        <v>31346</v>
      </c>
      <c r="J164" s="75">
        <v>305</v>
      </c>
      <c r="K164" s="75">
        <v>0</v>
      </c>
      <c r="L164" s="75">
        <v>95.6053</v>
      </c>
      <c r="M164" s="76">
        <v>6.9999999999999999E-4</v>
      </c>
      <c r="N164" s="76">
        <f t="shared" si="3"/>
        <v>2.758045878035864E-5</v>
      </c>
      <c r="O164" s="76">
        <f>L164/'סכום נכסי הקרן'!$C$42</f>
        <v>4.6337840808303695E-6</v>
      </c>
    </row>
    <row r="165" spans="2:15">
      <c r="B165" t="s">
        <v>2389</v>
      </c>
      <c r="C165" t="s">
        <v>2390</v>
      </c>
      <c r="D165" t="s">
        <v>98</v>
      </c>
      <c r="E165" t="s">
        <v>121</v>
      </c>
      <c r="F165" t="s">
        <v>2391</v>
      </c>
      <c r="G165" t="s">
        <v>1035</v>
      </c>
      <c r="H165" t="s">
        <v>100</v>
      </c>
      <c r="I165" s="75">
        <v>29618</v>
      </c>
      <c r="J165" s="75">
        <v>1805</v>
      </c>
      <c r="K165" s="75">
        <v>0</v>
      </c>
      <c r="L165" s="75">
        <v>534.60490000000004</v>
      </c>
      <c r="M165" s="76">
        <v>1.1999999999999999E-3</v>
      </c>
      <c r="N165" s="76">
        <f t="shared" si="3"/>
        <v>1.542241738504848E-4</v>
      </c>
      <c r="O165" s="76">
        <f>L165/'סכום נכסי הקרן'!$C$42</f>
        <v>2.5911154247242694E-5</v>
      </c>
    </row>
    <row r="166" spans="2:15">
      <c r="B166" t="s">
        <v>2392</v>
      </c>
      <c r="C166" t="s">
        <v>2393</v>
      </c>
      <c r="D166" t="s">
        <v>98</v>
      </c>
      <c r="E166" t="s">
        <v>121</v>
      </c>
      <c r="F166" t="s">
        <v>2394</v>
      </c>
      <c r="G166" t="s">
        <v>1035</v>
      </c>
      <c r="H166" t="s">
        <v>100</v>
      </c>
      <c r="I166" s="75">
        <v>468890</v>
      </c>
      <c r="J166" s="75">
        <v>1387</v>
      </c>
      <c r="K166" s="75">
        <v>0</v>
      </c>
      <c r="L166" s="75">
        <v>6503.5042999999996</v>
      </c>
      <c r="M166" s="76">
        <v>7.7000000000000002E-3</v>
      </c>
      <c r="N166" s="76">
        <f t="shared" si="3"/>
        <v>1.8761473712653499E-3</v>
      </c>
      <c r="O166" s="76">
        <f>L166/'סכום נכסי הקרן'!$C$42</f>
        <v>3.152109213082523E-4</v>
      </c>
    </row>
    <row r="167" spans="2:15">
      <c r="B167" t="s">
        <v>2395</v>
      </c>
      <c r="C167" t="s">
        <v>2396</v>
      </c>
      <c r="D167" t="s">
        <v>98</v>
      </c>
      <c r="E167" t="s">
        <v>121</v>
      </c>
      <c r="F167" t="s">
        <v>1695</v>
      </c>
      <c r="G167" t="s">
        <v>736</v>
      </c>
      <c r="H167" t="s">
        <v>100</v>
      </c>
      <c r="I167" s="75">
        <v>75231</v>
      </c>
      <c r="J167" s="75">
        <v>622.5</v>
      </c>
      <c r="K167" s="75">
        <v>0</v>
      </c>
      <c r="L167" s="75">
        <v>468.31297499999999</v>
      </c>
      <c r="M167" s="76">
        <v>1.8E-3</v>
      </c>
      <c r="N167" s="76">
        <f t="shared" si="3"/>
        <v>1.3510011163915208E-4</v>
      </c>
      <c r="O167" s="76">
        <f>L167/'סכום נכסי הקרן'!$C$42</f>
        <v>2.2698126656171894E-5</v>
      </c>
    </row>
    <row r="168" spans="2:15">
      <c r="B168" t="s">
        <v>2397</v>
      </c>
      <c r="C168" t="s">
        <v>2398</v>
      </c>
      <c r="D168" t="s">
        <v>98</v>
      </c>
      <c r="E168" t="s">
        <v>121</v>
      </c>
      <c r="F168" t="s">
        <v>931</v>
      </c>
      <c r="G168" t="s">
        <v>736</v>
      </c>
      <c r="H168" t="s">
        <v>100</v>
      </c>
      <c r="I168" s="75">
        <v>80490</v>
      </c>
      <c r="J168" s="75">
        <v>2133</v>
      </c>
      <c r="K168" s="75">
        <v>0</v>
      </c>
      <c r="L168" s="75">
        <v>1716.8516999999999</v>
      </c>
      <c r="M168" s="76">
        <v>4.4999999999999997E-3</v>
      </c>
      <c r="N168" s="76">
        <f t="shared" si="3"/>
        <v>4.9528172124179998E-4</v>
      </c>
      <c r="O168" s="76">
        <f>L168/'סכום נכסי הקרן'!$C$42</f>
        <v>8.3212123978550952E-5</v>
      </c>
    </row>
    <row r="169" spans="2:15">
      <c r="B169" t="s">
        <v>2399</v>
      </c>
      <c r="C169" t="s">
        <v>2400</v>
      </c>
      <c r="D169" t="s">
        <v>98</v>
      </c>
      <c r="E169" t="s">
        <v>121</v>
      </c>
      <c r="F169" t="s">
        <v>2401</v>
      </c>
      <c r="G169" t="s">
        <v>736</v>
      </c>
      <c r="H169" t="s">
        <v>100</v>
      </c>
      <c r="I169" s="75">
        <v>564000</v>
      </c>
      <c r="J169" s="75">
        <v>42.7</v>
      </c>
      <c r="K169" s="75">
        <v>0</v>
      </c>
      <c r="L169" s="75">
        <v>240.828</v>
      </c>
      <c r="M169" s="76">
        <v>3.0999999999999999E-3</v>
      </c>
      <c r="N169" s="76">
        <f t="shared" si="3"/>
        <v>6.9474670621358974E-5</v>
      </c>
      <c r="O169" s="76">
        <f>L169/'סכום נכסי הקרן'!$C$42</f>
        <v>1.1672417246933133E-5</v>
      </c>
    </row>
    <row r="170" spans="2:15">
      <c r="B170" t="s">
        <v>2402</v>
      </c>
      <c r="C170" t="s">
        <v>2403</v>
      </c>
      <c r="D170" t="s">
        <v>98</v>
      </c>
      <c r="E170" t="s">
        <v>121</v>
      </c>
      <c r="F170" t="s">
        <v>937</v>
      </c>
      <c r="G170" t="s">
        <v>736</v>
      </c>
      <c r="H170" t="s">
        <v>100</v>
      </c>
      <c r="I170" s="75">
        <v>26754</v>
      </c>
      <c r="J170" s="75">
        <v>149</v>
      </c>
      <c r="K170" s="75">
        <v>0</v>
      </c>
      <c r="L170" s="75">
        <v>39.863460000000003</v>
      </c>
      <c r="M170" s="76">
        <v>1E-4</v>
      </c>
      <c r="N170" s="76">
        <f t="shared" si="3"/>
        <v>1.1499911776569662E-5</v>
      </c>
      <c r="O170" s="76">
        <f>L170/'סכום נכסי הקרן'!$C$42</f>
        <v>1.9320965088213544E-6</v>
      </c>
    </row>
    <row r="171" spans="2:15">
      <c r="B171" t="s">
        <v>2404</v>
      </c>
      <c r="C171" t="s">
        <v>2405</v>
      </c>
      <c r="D171" t="s">
        <v>98</v>
      </c>
      <c r="E171" t="s">
        <v>121</v>
      </c>
      <c r="F171" t="s">
        <v>1616</v>
      </c>
      <c r="G171" t="s">
        <v>736</v>
      </c>
      <c r="H171" t="s">
        <v>100</v>
      </c>
      <c r="I171" s="75">
        <v>57898</v>
      </c>
      <c r="J171" s="75">
        <v>2665</v>
      </c>
      <c r="K171" s="75">
        <v>0</v>
      </c>
      <c r="L171" s="75">
        <v>1542.9817</v>
      </c>
      <c r="M171" s="76">
        <v>2.8999999999999998E-3</v>
      </c>
      <c r="N171" s="76">
        <f t="shared" si="3"/>
        <v>4.4512326383262964E-4</v>
      </c>
      <c r="O171" s="76">
        <f>L171/'סכום נכסי הקרן'!$C$42</f>
        <v>7.4785017551041427E-5</v>
      </c>
    </row>
    <row r="172" spans="2:15">
      <c r="B172" t="s">
        <v>2406</v>
      </c>
      <c r="C172" t="s">
        <v>2407</v>
      </c>
      <c r="D172" t="s">
        <v>98</v>
      </c>
      <c r="E172" t="s">
        <v>121</v>
      </c>
      <c r="F172" t="s">
        <v>1737</v>
      </c>
      <c r="G172" t="s">
        <v>736</v>
      </c>
      <c r="H172" t="s">
        <v>100</v>
      </c>
      <c r="I172" s="75">
        <v>32040</v>
      </c>
      <c r="J172" s="75">
        <v>3770</v>
      </c>
      <c r="K172" s="75">
        <v>0</v>
      </c>
      <c r="L172" s="75">
        <v>1207.9079999999999</v>
      </c>
      <c r="M172" s="76">
        <v>2.0999999999999999E-3</v>
      </c>
      <c r="N172" s="76">
        <f t="shared" si="3"/>
        <v>3.4846035527805929E-4</v>
      </c>
      <c r="O172" s="76">
        <f>L172/'סכום נכסי הקרן'!$C$42</f>
        <v>5.8544713122678863E-5</v>
      </c>
    </row>
    <row r="173" spans="2:15">
      <c r="B173" t="s">
        <v>2408</v>
      </c>
      <c r="C173" t="s">
        <v>2409</v>
      </c>
      <c r="D173" t="s">
        <v>98</v>
      </c>
      <c r="E173" t="s">
        <v>121</v>
      </c>
      <c r="F173" t="s">
        <v>1743</v>
      </c>
      <c r="G173" t="s">
        <v>736</v>
      </c>
      <c r="H173" t="s">
        <v>100</v>
      </c>
      <c r="I173" s="75">
        <v>16345</v>
      </c>
      <c r="J173" s="75">
        <v>1274</v>
      </c>
      <c r="K173" s="75">
        <v>0</v>
      </c>
      <c r="L173" s="75">
        <v>208.2353</v>
      </c>
      <c r="M173" s="76">
        <v>1.1000000000000001E-3</v>
      </c>
      <c r="N173" s="76">
        <f t="shared" si="3"/>
        <v>6.0072246081186038E-5</v>
      </c>
      <c r="O173" s="76">
        <f>L173/'סכום נכסי הקרן'!$C$42</f>
        <v>1.0092718899547789E-5</v>
      </c>
    </row>
    <row r="174" spans="2:15">
      <c r="B174" t="s">
        <v>2410</v>
      </c>
      <c r="C174" t="s">
        <v>2411</v>
      </c>
      <c r="D174" t="s">
        <v>98</v>
      </c>
      <c r="E174" t="s">
        <v>121</v>
      </c>
      <c r="F174" t="s">
        <v>2412</v>
      </c>
      <c r="G174" t="s">
        <v>746</v>
      </c>
      <c r="H174" t="s">
        <v>100</v>
      </c>
      <c r="I174" s="75">
        <v>434850</v>
      </c>
      <c r="J174" s="75">
        <v>9900</v>
      </c>
      <c r="K174" s="75">
        <v>0</v>
      </c>
      <c r="L174" s="75">
        <v>43050.15</v>
      </c>
      <c r="M174" s="76">
        <v>0.1087</v>
      </c>
      <c r="N174" s="76">
        <f t="shared" si="3"/>
        <v>1.2419216168593756E-2</v>
      </c>
      <c r="O174" s="76">
        <f>L174/'סכום נכסי הקרן'!$C$42</f>
        <v>2.0865485464441778E-3</v>
      </c>
    </row>
    <row r="175" spans="2:15">
      <c r="B175" t="s">
        <v>2413</v>
      </c>
      <c r="C175" t="s">
        <v>2414</v>
      </c>
      <c r="D175" t="s">
        <v>98</v>
      </c>
      <c r="E175" t="s">
        <v>121</v>
      </c>
      <c r="F175" t="s">
        <v>1645</v>
      </c>
      <c r="G175" t="s">
        <v>746</v>
      </c>
      <c r="H175" t="s">
        <v>100</v>
      </c>
      <c r="I175" s="75">
        <v>2510019</v>
      </c>
      <c r="J175" s="75">
        <v>33.5</v>
      </c>
      <c r="K175" s="75">
        <v>0</v>
      </c>
      <c r="L175" s="75">
        <v>840.85636499999998</v>
      </c>
      <c r="M175" s="76">
        <v>9.7999999999999997E-3</v>
      </c>
      <c r="N175" s="76">
        <f t="shared" si="3"/>
        <v>2.4257237114558189E-4</v>
      </c>
      <c r="O175" s="76">
        <f>L175/'סכום נכסי הקרן'!$C$42</f>
        <v>4.0754506689502472E-5</v>
      </c>
    </row>
    <row r="176" spans="2:15">
      <c r="B176" t="s">
        <v>2415</v>
      </c>
      <c r="C176" t="s">
        <v>2416</v>
      </c>
      <c r="D176" t="s">
        <v>98</v>
      </c>
      <c r="E176" t="s">
        <v>121</v>
      </c>
      <c r="F176" t="s">
        <v>2417</v>
      </c>
      <c r="G176" t="s">
        <v>746</v>
      </c>
      <c r="H176" t="s">
        <v>100</v>
      </c>
      <c r="I176" s="75">
        <v>1607613</v>
      </c>
      <c r="J176" s="75">
        <v>338.5</v>
      </c>
      <c r="K176" s="75">
        <v>0</v>
      </c>
      <c r="L176" s="75">
        <v>5441.7700050000003</v>
      </c>
      <c r="M176" s="76">
        <v>6.7999999999999996E-3</v>
      </c>
      <c r="N176" s="76">
        <f t="shared" si="3"/>
        <v>1.5698555761562857E-3</v>
      </c>
      <c r="O176" s="76">
        <f>L176/'סכום נכסי הקרן'!$C$42</f>
        <v>2.6375093452673859E-4</v>
      </c>
    </row>
    <row r="177" spans="2:15">
      <c r="B177" t="s">
        <v>2418</v>
      </c>
      <c r="C177" t="s">
        <v>2419</v>
      </c>
      <c r="D177" t="s">
        <v>98</v>
      </c>
      <c r="E177" t="s">
        <v>121</v>
      </c>
      <c r="F177" t="s">
        <v>2420</v>
      </c>
      <c r="G177" t="s">
        <v>746</v>
      </c>
      <c r="H177" t="s">
        <v>100</v>
      </c>
      <c r="I177" s="75">
        <v>98921</v>
      </c>
      <c r="J177" s="75">
        <v>7899</v>
      </c>
      <c r="K177" s="75">
        <v>0</v>
      </c>
      <c r="L177" s="75">
        <v>7813.7697900000003</v>
      </c>
      <c r="M177" s="76">
        <v>9.4000000000000004E-3</v>
      </c>
      <c r="N177" s="76">
        <f t="shared" si="3"/>
        <v>2.2541360741748272E-3</v>
      </c>
      <c r="O177" s="76">
        <f>L177/'סכום נכסי הקרן'!$C$42</f>
        <v>3.787166826962026E-4</v>
      </c>
    </row>
    <row r="178" spans="2:15">
      <c r="B178" t="s">
        <v>2421</v>
      </c>
      <c r="C178" t="s">
        <v>2422</v>
      </c>
      <c r="D178" t="s">
        <v>98</v>
      </c>
      <c r="E178" t="s">
        <v>121</v>
      </c>
      <c r="F178" t="s">
        <v>800</v>
      </c>
      <c r="G178" t="s">
        <v>746</v>
      </c>
      <c r="H178" t="s">
        <v>100</v>
      </c>
      <c r="I178" s="75">
        <v>4535564.5</v>
      </c>
      <c r="J178" s="75">
        <v>486.3</v>
      </c>
      <c r="K178" s="75">
        <v>0</v>
      </c>
      <c r="L178" s="75">
        <v>22056.450163500002</v>
      </c>
      <c r="M178" s="76">
        <v>2.9700000000000001E-2</v>
      </c>
      <c r="N178" s="76">
        <f t="shared" si="3"/>
        <v>6.3629005355921317E-3</v>
      </c>
      <c r="O178" s="76">
        <f>L178/'סכום נכסי הקרן'!$C$42</f>
        <v>1.06902888906007E-3</v>
      </c>
    </row>
    <row r="179" spans="2:15">
      <c r="B179" t="s">
        <v>2423</v>
      </c>
      <c r="C179" t="s">
        <v>2424</v>
      </c>
      <c r="D179" t="s">
        <v>98</v>
      </c>
      <c r="E179" t="s">
        <v>121</v>
      </c>
      <c r="F179" t="s">
        <v>2425</v>
      </c>
      <c r="G179" t="s">
        <v>746</v>
      </c>
      <c r="H179" t="s">
        <v>100</v>
      </c>
      <c r="I179" s="75">
        <v>68587</v>
      </c>
      <c r="J179" s="75">
        <v>2650</v>
      </c>
      <c r="K179" s="75">
        <v>0</v>
      </c>
      <c r="L179" s="75">
        <v>1817.5554999999999</v>
      </c>
      <c r="M179" s="76">
        <v>4.1000000000000003E-3</v>
      </c>
      <c r="N179" s="76">
        <f t="shared" si="3"/>
        <v>5.2433300819896113E-4</v>
      </c>
      <c r="O179" s="76">
        <f>L179/'סכום נכסי הקרן'!$C$42</f>
        <v>8.809302143213486E-5</v>
      </c>
    </row>
    <row r="180" spans="2:15">
      <c r="B180" t="s">
        <v>2426</v>
      </c>
      <c r="C180" t="s">
        <v>2427</v>
      </c>
      <c r="D180" t="s">
        <v>98</v>
      </c>
      <c r="E180" t="s">
        <v>121</v>
      </c>
      <c r="F180" t="s">
        <v>2428</v>
      </c>
      <c r="G180" t="s">
        <v>2429</v>
      </c>
      <c r="H180" t="s">
        <v>100</v>
      </c>
      <c r="I180" s="75">
        <v>232749.6</v>
      </c>
      <c r="J180" s="75">
        <v>176.7</v>
      </c>
      <c r="K180" s="75">
        <v>0</v>
      </c>
      <c r="L180" s="75">
        <v>411.26854320000001</v>
      </c>
      <c r="M180" s="76">
        <v>1.67E-2</v>
      </c>
      <c r="N180" s="76">
        <f t="shared" si="3"/>
        <v>1.1864378965795565E-4</v>
      </c>
      <c r="O180" s="76">
        <f>L180/'סכום נכסי הקרן'!$C$42</f>
        <v>1.9933305250090291E-5</v>
      </c>
    </row>
    <row r="181" spans="2:15">
      <c r="B181" t="s">
        <v>2430</v>
      </c>
      <c r="C181" t="s">
        <v>2431</v>
      </c>
      <c r="D181" t="s">
        <v>98</v>
      </c>
      <c r="E181" t="s">
        <v>121</v>
      </c>
      <c r="F181" t="s">
        <v>2432</v>
      </c>
      <c r="G181" t="s">
        <v>2429</v>
      </c>
      <c r="H181" t="s">
        <v>100</v>
      </c>
      <c r="I181" s="75">
        <v>1347460</v>
      </c>
      <c r="J181" s="75">
        <v>31.8</v>
      </c>
      <c r="K181" s="75">
        <v>0</v>
      </c>
      <c r="L181" s="75">
        <v>428.49227999999999</v>
      </c>
      <c r="M181" s="76">
        <v>3.85E-2</v>
      </c>
      <c r="N181" s="76">
        <f t="shared" si="3"/>
        <v>1.2361253681795773E-4</v>
      </c>
      <c r="O181" s="76">
        <f>L181/'סכום נכסי הקרן'!$C$42</f>
        <v>2.0768102875287345E-5</v>
      </c>
    </row>
    <row r="182" spans="2:15">
      <c r="B182" t="s">
        <v>2433</v>
      </c>
      <c r="C182" t="s">
        <v>2434</v>
      </c>
      <c r="D182" t="s">
        <v>98</v>
      </c>
      <c r="E182" t="s">
        <v>121</v>
      </c>
      <c r="F182" t="s">
        <v>2435</v>
      </c>
      <c r="G182" t="s">
        <v>2429</v>
      </c>
      <c r="H182" t="s">
        <v>100</v>
      </c>
      <c r="I182" s="75">
        <v>47180</v>
      </c>
      <c r="J182" s="75">
        <v>402.5</v>
      </c>
      <c r="K182" s="75">
        <v>0</v>
      </c>
      <c r="L182" s="75">
        <v>189.89949999999999</v>
      </c>
      <c r="M182" s="76">
        <v>1.03E-2</v>
      </c>
      <c r="N182" s="76">
        <f t="shared" si="3"/>
        <v>5.4782688116252088E-5</v>
      </c>
      <c r="O182" s="76">
        <f>L182/'סכום נכסי הקרן'!$C$42</f>
        <v>9.2040219533608147E-6</v>
      </c>
    </row>
    <row r="183" spans="2:15">
      <c r="B183" t="s">
        <v>2436</v>
      </c>
      <c r="C183" t="s">
        <v>2437</v>
      </c>
      <c r="D183" t="s">
        <v>98</v>
      </c>
      <c r="E183" t="s">
        <v>121</v>
      </c>
      <c r="F183" t="s">
        <v>2438</v>
      </c>
      <c r="G183" t="s">
        <v>2072</v>
      </c>
      <c r="H183" t="s">
        <v>100</v>
      </c>
      <c r="I183" s="75">
        <v>600000</v>
      </c>
      <c r="J183" s="75">
        <v>142.1</v>
      </c>
      <c r="K183" s="75">
        <v>0</v>
      </c>
      <c r="L183" s="75">
        <v>852.6</v>
      </c>
      <c r="M183" s="76">
        <v>0.1487</v>
      </c>
      <c r="N183" s="76">
        <f t="shared" si="3"/>
        <v>2.4596020467624469E-4</v>
      </c>
      <c r="O183" s="76">
        <f>L183/'סכום נכסי הקרן'!$C$42</f>
        <v>4.1323695520185313E-5</v>
      </c>
    </row>
    <row r="184" spans="2:15">
      <c r="B184" t="s">
        <v>2439</v>
      </c>
      <c r="C184" t="s">
        <v>2440</v>
      </c>
      <c r="D184" t="s">
        <v>98</v>
      </c>
      <c r="E184" t="s">
        <v>121</v>
      </c>
      <c r="F184" t="s">
        <v>2441</v>
      </c>
      <c r="G184" t="s">
        <v>2072</v>
      </c>
      <c r="H184" t="s">
        <v>100</v>
      </c>
      <c r="I184" s="75">
        <v>328867</v>
      </c>
      <c r="J184" s="75">
        <v>132.5</v>
      </c>
      <c r="K184" s="75">
        <v>0</v>
      </c>
      <c r="L184" s="75">
        <v>435.74877500000002</v>
      </c>
      <c r="M184" s="76">
        <v>2.6599999999999999E-2</v>
      </c>
      <c r="N184" s="76">
        <f t="shared" si="3"/>
        <v>1.2570590885107073E-4</v>
      </c>
      <c r="O184" s="76">
        <f>L184/'סכום נכסי הקרן'!$C$42</f>
        <v>2.1119809642732512E-5</v>
      </c>
    </row>
    <row r="185" spans="2:15">
      <c r="B185" t="s">
        <v>2442</v>
      </c>
      <c r="C185" t="s">
        <v>2443</v>
      </c>
      <c r="D185" t="s">
        <v>98</v>
      </c>
      <c r="E185" t="s">
        <v>121</v>
      </c>
      <c r="F185" t="s">
        <v>2444</v>
      </c>
      <c r="G185" t="s">
        <v>2072</v>
      </c>
      <c r="H185" t="s">
        <v>100</v>
      </c>
      <c r="I185" s="75">
        <v>301590.45</v>
      </c>
      <c r="J185" s="75">
        <v>57.3</v>
      </c>
      <c r="K185" s="75">
        <v>0</v>
      </c>
      <c r="L185" s="75">
        <v>172.81132785</v>
      </c>
      <c r="M185" s="76">
        <v>2E-3</v>
      </c>
      <c r="N185" s="76">
        <f t="shared" si="3"/>
        <v>4.9853048989396699E-5</v>
      </c>
      <c r="O185" s="76">
        <f>L185/'סכום נכסי הקרן'!$C$42</f>
        <v>8.3757948563362902E-6</v>
      </c>
    </row>
    <row r="186" spans="2:15">
      <c r="B186" t="s">
        <v>2445</v>
      </c>
      <c r="C186" t="s">
        <v>2446</v>
      </c>
      <c r="D186" t="s">
        <v>98</v>
      </c>
      <c r="E186" t="s">
        <v>121</v>
      </c>
      <c r="F186" t="s">
        <v>2447</v>
      </c>
      <c r="G186" t="s">
        <v>640</v>
      </c>
      <c r="H186" t="s">
        <v>100</v>
      </c>
      <c r="I186" s="75">
        <v>103027</v>
      </c>
      <c r="J186" s="75">
        <v>785.9</v>
      </c>
      <c r="K186" s="75">
        <v>0</v>
      </c>
      <c r="L186" s="75">
        <v>809.68919300000005</v>
      </c>
      <c r="M186" s="76">
        <v>6.7999999999999996E-3</v>
      </c>
      <c r="N186" s="76">
        <f t="shared" si="3"/>
        <v>2.335811865287631E-4</v>
      </c>
      <c r="O186" s="76">
        <f>L186/'סכום נכסי הקרן'!$C$42</f>
        <v>3.9243900630444013E-5</v>
      </c>
    </row>
    <row r="187" spans="2:15">
      <c r="B187" t="s">
        <v>2448</v>
      </c>
      <c r="C187" t="s">
        <v>2449</v>
      </c>
      <c r="D187" t="s">
        <v>98</v>
      </c>
      <c r="E187" t="s">
        <v>121</v>
      </c>
      <c r="F187" t="s">
        <v>2450</v>
      </c>
      <c r="G187" t="s">
        <v>640</v>
      </c>
      <c r="H187" t="s">
        <v>100</v>
      </c>
      <c r="I187" s="75">
        <v>35225</v>
      </c>
      <c r="J187" s="75">
        <v>1896</v>
      </c>
      <c r="K187" s="75">
        <v>0</v>
      </c>
      <c r="L187" s="75">
        <v>667.86599999999999</v>
      </c>
      <c r="M187" s="76">
        <v>1.5E-3</v>
      </c>
      <c r="N187" s="76">
        <f t="shared" si="3"/>
        <v>1.9266767306627358E-4</v>
      </c>
      <c r="O187" s="76">
        <f>L187/'סכום נכסי הקרן'!$C$42</f>
        <v>3.2370034286047481E-5</v>
      </c>
    </row>
    <row r="188" spans="2:15">
      <c r="B188" t="s">
        <v>2451</v>
      </c>
      <c r="C188" t="s">
        <v>2452</v>
      </c>
      <c r="D188" t="s">
        <v>98</v>
      </c>
      <c r="E188" t="s">
        <v>121</v>
      </c>
      <c r="F188" t="s">
        <v>2453</v>
      </c>
      <c r="G188" t="s">
        <v>640</v>
      </c>
      <c r="H188" t="s">
        <v>100</v>
      </c>
      <c r="I188" s="75">
        <v>5689</v>
      </c>
      <c r="J188" s="75">
        <v>23900</v>
      </c>
      <c r="K188" s="75">
        <v>0</v>
      </c>
      <c r="L188" s="75">
        <v>1359.671</v>
      </c>
      <c r="M188" s="76">
        <v>5.0000000000000001E-4</v>
      </c>
      <c r="N188" s="76">
        <f t="shared" si="3"/>
        <v>3.9224132940693683E-4</v>
      </c>
      <c r="O188" s="76">
        <f>L188/'סכום נכסי הקרן'!$C$42</f>
        <v>6.5900340618843409E-5</v>
      </c>
    </row>
    <row r="189" spans="2:15">
      <c r="B189" t="s">
        <v>2454</v>
      </c>
      <c r="C189" t="s">
        <v>2455</v>
      </c>
      <c r="D189" t="s">
        <v>98</v>
      </c>
      <c r="E189" t="s">
        <v>121</v>
      </c>
      <c r="F189" t="s">
        <v>1733</v>
      </c>
      <c r="G189" t="s">
        <v>640</v>
      </c>
      <c r="H189" t="s">
        <v>100</v>
      </c>
      <c r="I189" s="75">
        <v>322279</v>
      </c>
      <c r="J189" s="75">
        <v>409.9</v>
      </c>
      <c r="K189" s="75">
        <v>0</v>
      </c>
      <c r="L189" s="75">
        <v>1321.0216210000001</v>
      </c>
      <c r="M189" s="76">
        <v>3.8E-3</v>
      </c>
      <c r="N189" s="76">
        <f t="shared" si="3"/>
        <v>3.8109165878830002E-4</v>
      </c>
      <c r="O189" s="76">
        <f>L189/'סכום נכסי הקרן'!$C$42</f>
        <v>6.4027088015230645E-5</v>
      </c>
    </row>
    <row r="190" spans="2:15">
      <c r="B190" t="s">
        <v>2456</v>
      </c>
      <c r="C190" t="s">
        <v>2457</v>
      </c>
      <c r="D190" t="s">
        <v>98</v>
      </c>
      <c r="E190" t="s">
        <v>121</v>
      </c>
      <c r="F190" t="s">
        <v>2458</v>
      </c>
      <c r="G190" t="s">
        <v>640</v>
      </c>
      <c r="H190" t="s">
        <v>100</v>
      </c>
      <c r="I190" s="75">
        <v>46642</v>
      </c>
      <c r="J190" s="75">
        <v>1193</v>
      </c>
      <c r="K190" s="75">
        <v>0</v>
      </c>
      <c r="L190" s="75">
        <v>556.43906000000004</v>
      </c>
      <c r="M190" s="76">
        <v>2.7000000000000001E-3</v>
      </c>
      <c r="N190" s="76">
        <f t="shared" si="3"/>
        <v>1.6052294755742108E-4</v>
      </c>
      <c r="O190" s="76">
        <f>L190/'סכום נכסי הקרן'!$C$42</f>
        <v>2.6969409208278359E-5</v>
      </c>
    </row>
    <row r="191" spans="2:15">
      <c r="B191" t="s">
        <v>2459</v>
      </c>
      <c r="C191" t="s">
        <v>2460</v>
      </c>
      <c r="D191" t="s">
        <v>98</v>
      </c>
      <c r="E191" t="s">
        <v>121</v>
      </c>
      <c r="F191" t="s">
        <v>1729</v>
      </c>
      <c r="G191" t="s">
        <v>1070</v>
      </c>
      <c r="H191" t="s">
        <v>100</v>
      </c>
      <c r="I191" s="75">
        <v>38234</v>
      </c>
      <c r="J191" s="75">
        <v>6200</v>
      </c>
      <c r="K191" s="75">
        <v>0</v>
      </c>
      <c r="L191" s="75">
        <v>2370.5079999999998</v>
      </c>
      <c r="M191" s="76">
        <v>3.0000000000000001E-3</v>
      </c>
      <c r="N191" s="76">
        <f t="shared" si="3"/>
        <v>6.8385014410822823E-4</v>
      </c>
      <c r="O191" s="76">
        <f>L191/'סכום נכסי הקרן'!$C$42</f>
        <v>1.14893444546286E-4</v>
      </c>
    </row>
    <row r="192" spans="2:15">
      <c r="B192" t="s">
        <v>2461</v>
      </c>
      <c r="C192" t="s">
        <v>2462</v>
      </c>
      <c r="D192" t="s">
        <v>98</v>
      </c>
      <c r="E192" t="s">
        <v>121</v>
      </c>
      <c r="F192" t="s">
        <v>2463</v>
      </c>
      <c r="G192" t="s">
        <v>1029</v>
      </c>
      <c r="H192" t="s">
        <v>100</v>
      </c>
      <c r="I192" s="75">
        <v>41643</v>
      </c>
      <c r="J192" s="75">
        <v>1190</v>
      </c>
      <c r="K192" s="75">
        <v>0</v>
      </c>
      <c r="L192" s="75">
        <v>495.55169999999998</v>
      </c>
      <c r="M192" s="76">
        <v>2.5999999999999999E-3</v>
      </c>
      <c r="N192" s="76">
        <f t="shared" si="3"/>
        <v>1.4295800792829113E-4</v>
      </c>
      <c r="O192" s="76">
        <f>L192/'סכום נכסי הקרן'!$C$42</f>
        <v>2.401832930484426E-5</v>
      </c>
    </row>
    <row r="193" spans="2:15">
      <c r="B193" t="s">
        <v>2464</v>
      </c>
      <c r="C193" t="s">
        <v>2465</v>
      </c>
      <c r="D193" t="s">
        <v>98</v>
      </c>
      <c r="E193" t="s">
        <v>121</v>
      </c>
      <c r="F193" t="s">
        <v>2466</v>
      </c>
      <c r="G193" t="s">
        <v>1029</v>
      </c>
      <c r="H193" t="s">
        <v>100</v>
      </c>
      <c r="I193" s="75">
        <v>142781</v>
      </c>
      <c r="J193" s="75">
        <v>2078</v>
      </c>
      <c r="K193" s="75">
        <v>0</v>
      </c>
      <c r="L193" s="75">
        <v>2966.98918</v>
      </c>
      <c r="M193" s="76">
        <v>8.0999999999999996E-3</v>
      </c>
      <c r="N193" s="76">
        <f t="shared" si="3"/>
        <v>8.5592454373094469E-4</v>
      </c>
      <c r="O193" s="76">
        <f>L193/'סכום נכסי הקרן'!$C$42</f>
        <v>1.4380360953085186E-4</v>
      </c>
    </row>
    <row r="194" spans="2:15">
      <c r="B194" t="s">
        <v>2467</v>
      </c>
      <c r="C194" t="s">
        <v>2468</v>
      </c>
      <c r="D194" t="s">
        <v>98</v>
      </c>
      <c r="E194" t="s">
        <v>121</v>
      </c>
      <c r="F194" t="s">
        <v>2469</v>
      </c>
      <c r="G194" t="s">
        <v>1029</v>
      </c>
      <c r="H194" t="s">
        <v>100</v>
      </c>
      <c r="I194" s="75">
        <v>12611</v>
      </c>
      <c r="J194" s="75">
        <v>11570</v>
      </c>
      <c r="K194" s="75">
        <v>0</v>
      </c>
      <c r="L194" s="75">
        <v>1459.0926999999999</v>
      </c>
      <c r="M194" s="76">
        <v>3.8E-3</v>
      </c>
      <c r="N194" s="76">
        <f t="shared" si="3"/>
        <v>4.2092275291298907E-4</v>
      </c>
      <c r="O194" s="76">
        <f>L194/'סכום נכסי הקרן'!$C$42</f>
        <v>7.0719097432002216E-5</v>
      </c>
    </row>
    <row r="195" spans="2:15">
      <c r="B195" t="s">
        <v>2470</v>
      </c>
      <c r="C195" t="s">
        <v>2471</v>
      </c>
      <c r="D195" t="s">
        <v>98</v>
      </c>
      <c r="E195" t="s">
        <v>121</v>
      </c>
      <c r="F195" t="s">
        <v>2472</v>
      </c>
      <c r="G195" t="s">
        <v>1029</v>
      </c>
      <c r="H195" t="s">
        <v>100</v>
      </c>
      <c r="I195" s="75">
        <v>17462</v>
      </c>
      <c r="J195" s="75">
        <v>9920</v>
      </c>
      <c r="K195" s="75">
        <v>0</v>
      </c>
      <c r="L195" s="75">
        <v>1732.2303999999999</v>
      </c>
      <c r="M195" s="76">
        <v>4.7000000000000002E-3</v>
      </c>
      <c r="N195" s="76">
        <f t="shared" si="3"/>
        <v>4.9971820751866438E-4</v>
      </c>
      <c r="O195" s="76">
        <f>L195/'סכום נכסי הקרן'!$C$42</f>
        <v>8.3957496622576609E-5</v>
      </c>
    </row>
    <row r="196" spans="2:15">
      <c r="B196" t="s">
        <v>2473</v>
      </c>
      <c r="C196" t="s">
        <v>2474</v>
      </c>
      <c r="D196" t="s">
        <v>98</v>
      </c>
      <c r="E196" t="s">
        <v>121</v>
      </c>
      <c r="F196" t="s">
        <v>2475</v>
      </c>
      <c r="G196" t="s">
        <v>1029</v>
      </c>
      <c r="H196" t="s">
        <v>100</v>
      </c>
      <c r="I196" s="75">
        <v>10888</v>
      </c>
      <c r="J196" s="75">
        <v>7804</v>
      </c>
      <c r="K196" s="75">
        <v>0</v>
      </c>
      <c r="L196" s="75">
        <v>849.69952000000001</v>
      </c>
      <c r="M196" s="76">
        <v>8.9999999999999998E-4</v>
      </c>
      <c r="N196" s="76">
        <f t="shared" si="3"/>
        <v>2.4512346686899705E-4</v>
      </c>
      <c r="O196" s="76">
        <f>L196/'סכום נכסי הקרן'!$C$42</f>
        <v>4.1183115468129966E-5</v>
      </c>
    </row>
    <row r="197" spans="2:15">
      <c r="B197" t="s">
        <v>2476</v>
      </c>
      <c r="C197" t="s">
        <v>2477</v>
      </c>
      <c r="D197" t="s">
        <v>98</v>
      </c>
      <c r="E197" t="s">
        <v>121</v>
      </c>
      <c r="F197" t="s">
        <v>2478</v>
      </c>
      <c r="G197" t="s">
        <v>2479</v>
      </c>
      <c r="H197" t="s">
        <v>100</v>
      </c>
      <c r="I197" s="75">
        <v>116453</v>
      </c>
      <c r="J197" s="75">
        <v>1156</v>
      </c>
      <c r="K197" s="75">
        <v>0</v>
      </c>
      <c r="L197" s="75">
        <v>1346.19668</v>
      </c>
      <c r="M197" s="76">
        <v>3.8999999999999998E-3</v>
      </c>
      <c r="N197" s="76">
        <f t="shared" si="3"/>
        <v>3.8835422348965646E-4</v>
      </c>
      <c r="O197" s="76">
        <f>L197/'סכום נכסי הקרן'!$C$42</f>
        <v>6.5247269193765363E-5</v>
      </c>
    </row>
    <row r="198" spans="2:15">
      <c r="B198" t="s">
        <v>2480</v>
      </c>
      <c r="C198" t="s">
        <v>2481</v>
      </c>
      <c r="D198" t="s">
        <v>98</v>
      </c>
      <c r="E198" t="s">
        <v>121</v>
      </c>
      <c r="F198" t="s">
        <v>2482</v>
      </c>
      <c r="G198" t="s">
        <v>2479</v>
      </c>
      <c r="H198" t="s">
        <v>100</v>
      </c>
      <c r="I198" s="75">
        <v>350000</v>
      </c>
      <c r="J198" s="75">
        <v>19.7</v>
      </c>
      <c r="K198" s="75">
        <v>0</v>
      </c>
      <c r="L198" s="75">
        <v>68.95</v>
      </c>
      <c r="M198" s="76">
        <v>3.3999999999999998E-3</v>
      </c>
      <c r="N198" s="76">
        <f t="shared" si="3"/>
        <v>1.9890870411009938E-5</v>
      </c>
      <c r="O198" s="76">
        <f>L198/'סכום נכסי הקרן'!$C$42</f>
        <v>3.3418587920675316E-6</v>
      </c>
    </row>
    <row r="199" spans="2:15">
      <c r="B199" t="s">
        <v>2483</v>
      </c>
      <c r="C199" t="s">
        <v>2484</v>
      </c>
      <c r="D199" t="s">
        <v>98</v>
      </c>
      <c r="E199" t="s">
        <v>121</v>
      </c>
      <c r="F199" t="s">
        <v>2485</v>
      </c>
      <c r="G199" t="s">
        <v>2479</v>
      </c>
      <c r="H199" t="s">
        <v>100</v>
      </c>
      <c r="I199" s="75">
        <v>119000</v>
      </c>
      <c r="J199" s="75">
        <v>70.599999999999994</v>
      </c>
      <c r="K199" s="75">
        <v>0</v>
      </c>
      <c r="L199" s="75">
        <v>84.013999999999996</v>
      </c>
      <c r="M199" s="76">
        <v>4.4000000000000003E-3</v>
      </c>
      <c r="N199" s="76">
        <f t="shared" si="3"/>
        <v>2.4236571235831599E-5</v>
      </c>
      <c r="O199" s="76">
        <f>L199/'סכום נכסי הקרן'!$C$42</f>
        <v>4.0719786012583263E-6</v>
      </c>
    </row>
    <row r="200" spans="2:15">
      <c r="B200" t="s">
        <v>2486</v>
      </c>
      <c r="C200" t="s">
        <v>2487</v>
      </c>
      <c r="D200" t="s">
        <v>98</v>
      </c>
      <c r="E200" t="s">
        <v>121</v>
      </c>
      <c r="F200" t="s">
        <v>2488</v>
      </c>
      <c r="G200" t="s">
        <v>2479</v>
      </c>
      <c r="H200" t="s">
        <v>100</v>
      </c>
      <c r="I200" s="75">
        <v>66878</v>
      </c>
      <c r="J200" s="75">
        <v>822</v>
      </c>
      <c r="K200" s="75">
        <v>0</v>
      </c>
      <c r="L200" s="75">
        <v>549.73716000000002</v>
      </c>
      <c r="M200" s="76">
        <v>1.9E-3</v>
      </c>
      <c r="N200" s="76">
        <f t="shared" si="3"/>
        <v>1.5858956649277209E-4</v>
      </c>
      <c r="O200" s="76">
        <f>L200/'סכום נכסי הקרן'!$C$42</f>
        <v>2.6644582472403705E-5</v>
      </c>
    </row>
    <row r="201" spans="2:15">
      <c r="B201" t="s">
        <v>2489</v>
      </c>
      <c r="C201" t="s">
        <v>2490</v>
      </c>
      <c r="D201" t="s">
        <v>98</v>
      </c>
      <c r="E201" t="s">
        <v>121</v>
      </c>
      <c r="F201" t="s">
        <v>2491</v>
      </c>
      <c r="G201" t="s">
        <v>2479</v>
      </c>
      <c r="H201" t="s">
        <v>100</v>
      </c>
      <c r="I201" s="75">
        <v>92901</v>
      </c>
      <c r="J201" s="75">
        <v>801.2</v>
      </c>
      <c r="K201" s="75">
        <v>0</v>
      </c>
      <c r="L201" s="75">
        <v>744.322812</v>
      </c>
      <c r="M201" s="76">
        <v>1.9E-3</v>
      </c>
      <c r="N201" s="76">
        <f t="shared" si="3"/>
        <v>2.1472412759174057E-4</v>
      </c>
      <c r="O201" s="76">
        <f>L201/'סכום נכסי הקרן'!$C$42</f>
        <v>3.607573217430933E-5</v>
      </c>
    </row>
    <row r="202" spans="2:15">
      <c r="B202" t="s">
        <v>2492</v>
      </c>
      <c r="C202" t="s">
        <v>2493</v>
      </c>
      <c r="D202" t="s">
        <v>98</v>
      </c>
      <c r="E202" t="s">
        <v>121</v>
      </c>
      <c r="F202" t="s">
        <v>2494</v>
      </c>
      <c r="G202" t="s">
        <v>1572</v>
      </c>
      <c r="H202" t="s">
        <v>100</v>
      </c>
      <c r="I202" s="75">
        <v>20878</v>
      </c>
      <c r="J202" s="75">
        <v>9226</v>
      </c>
      <c r="K202" s="75">
        <v>0</v>
      </c>
      <c r="L202" s="75">
        <v>1926.2042799999999</v>
      </c>
      <c r="M202" s="76">
        <v>4.0000000000000002E-4</v>
      </c>
      <c r="N202" s="76">
        <f t="shared" si="3"/>
        <v>5.5567628308357791E-4</v>
      </c>
      <c r="O202" s="76">
        <f>L202/'סכום נכסי הקרן'!$C$42</f>
        <v>9.3358995046208986E-5</v>
      </c>
    </row>
    <row r="203" spans="2:15">
      <c r="B203" t="s">
        <v>2495</v>
      </c>
      <c r="C203" t="s">
        <v>2496</v>
      </c>
      <c r="D203" t="s">
        <v>98</v>
      </c>
      <c r="E203" t="s">
        <v>121</v>
      </c>
      <c r="F203" t="s">
        <v>2497</v>
      </c>
      <c r="G203" t="s">
        <v>689</v>
      </c>
      <c r="H203" t="s">
        <v>100</v>
      </c>
      <c r="I203" s="75">
        <v>633761</v>
      </c>
      <c r="J203" s="75">
        <v>232.9</v>
      </c>
      <c r="K203" s="75">
        <v>0</v>
      </c>
      <c r="L203" s="75">
        <v>1476.0293690000001</v>
      </c>
      <c r="M203" s="76">
        <v>4.1999999999999997E-3</v>
      </c>
      <c r="N203" s="76">
        <f t="shared" si="3"/>
        <v>4.2580868602790095E-4</v>
      </c>
      <c r="O203" s="76">
        <f>L203/'סכום נכסי הקרן'!$C$42</f>
        <v>7.1539981495903426E-5</v>
      </c>
    </row>
    <row r="204" spans="2:15">
      <c r="B204" t="s">
        <v>2498</v>
      </c>
      <c r="C204" t="s">
        <v>2499</v>
      </c>
      <c r="D204" t="s">
        <v>98</v>
      </c>
      <c r="E204" t="s">
        <v>121</v>
      </c>
      <c r="F204" t="s">
        <v>2500</v>
      </c>
      <c r="G204" t="s">
        <v>689</v>
      </c>
      <c r="H204" t="s">
        <v>100</v>
      </c>
      <c r="I204" s="75">
        <v>12787.14</v>
      </c>
      <c r="J204" s="75">
        <v>38060</v>
      </c>
      <c r="K204" s="75">
        <v>0</v>
      </c>
      <c r="L204" s="75">
        <v>4866.785484</v>
      </c>
      <c r="M204" s="76">
        <v>1.04E-2</v>
      </c>
      <c r="N204" s="76">
        <f t="shared" ref="N204:N267" si="4">L204/$L$11</f>
        <v>1.4039825870983071E-3</v>
      </c>
      <c r="O204" s="76">
        <f>L204/'סכום נכסי הקרן'!$C$42</f>
        <v>2.358826665527489E-4</v>
      </c>
    </row>
    <row r="205" spans="2:15">
      <c r="B205" t="s">
        <v>2501</v>
      </c>
      <c r="C205" t="s">
        <v>2502</v>
      </c>
      <c r="D205" t="s">
        <v>98</v>
      </c>
      <c r="E205" t="s">
        <v>121</v>
      </c>
      <c r="F205" t="s">
        <v>2503</v>
      </c>
      <c r="G205" t="s">
        <v>689</v>
      </c>
      <c r="H205" t="s">
        <v>100</v>
      </c>
      <c r="I205" s="75">
        <v>15404</v>
      </c>
      <c r="J205" s="75">
        <v>947.8</v>
      </c>
      <c r="K205" s="75">
        <v>0</v>
      </c>
      <c r="L205" s="75">
        <v>145.999112</v>
      </c>
      <c r="M205" s="76">
        <v>1.1000000000000001E-3</v>
      </c>
      <c r="N205" s="76">
        <f t="shared" si="4"/>
        <v>4.2118193138716838E-5</v>
      </c>
      <c r="O205" s="76">
        <f>L205/'סכום נכסי הקרן'!$C$42</f>
        <v>7.0762641924764645E-6</v>
      </c>
    </row>
    <row r="206" spans="2:15">
      <c r="B206" t="s">
        <v>2504</v>
      </c>
      <c r="C206" t="s">
        <v>2505</v>
      </c>
      <c r="D206" t="s">
        <v>98</v>
      </c>
      <c r="E206" t="s">
        <v>121</v>
      </c>
      <c r="F206" t="s">
        <v>2506</v>
      </c>
      <c r="G206" t="s">
        <v>1344</v>
      </c>
      <c r="H206" t="s">
        <v>100</v>
      </c>
      <c r="I206" s="75">
        <v>1409600</v>
      </c>
      <c r="J206" s="75">
        <v>89.5</v>
      </c>
      <c r="K206" s="75">
        <v>0</v>
      </c>
      <c r="L206" s="75">
        <v>1261.5920000000001</v>
      </c>
      <c r="M206" s="76">
        <v>3.7000000000000002E-3</v>
      </c>
      <c r="N206" s="76">
        <f t="shared" si="4"/>
        <v>3.6394725139328281E-4</v>
      </c>
      <c r="O206" s="76">
        <f>L206/'סכום נכסי הקרן'!$C$42</f>
        <v>6.1146661598289513E-5</v>
      </c>
    </row>
    <row r="207" spans="2:15">
      <c r="B207" t="s">
        <v>2507</v>
      </c>
      <c r="C207" t="s">
        <v>2508</v>
      </c>
      <c r="D207" t="s">
        <v>98</v>
      </c>
      <c r="E207" t="s">
        <v>121</v>
      </c>
      <c r="F207" t="s">
        <v>2509</v>
      </c>
      <c r="G207" t="s">
        <v>1344</v>
      </c>
      <c r="H207" t="s">
        <v>100</v>
      </c>
      <c r="I207" s="75">
        <v>40949</v>
      </c>
      <c r="J207" s="75">
        <v>7824</v>
      </c>
      <c r="K207" s="75">
        <v>0</v>
      </c>
      <c r="L207" s="75">
        <v>3203.8497600000001</v>
      </c>
      <c r="M207" s="76">
        <v>4.5999999999999999E-3</v>
      </c>
      <c r="N207" s="76">
        <f t="shared" si="4"/>
        <v>9.2425468299500051E-4</v>
      </c>
      <c r="O207" s="76">
        <f>L207/'סכום נכסי הקרן'!$C$42</f>
        <v>1.5528373442957869E-4</v>
      </c>
    </row>
    <row r="208" spans="2:15">
      <c r="B208" t="s">
        <v>2510</v>
      </c>
      <c r="C208" t="s">
        <v>2511</v>
      </c>
      <c r="D208" t="s">
        <v>98</v>
      </c>
      <c r="E208" t="s">
        <v>121</v>
      </c>
      <c r="F208" t="s">
        <v>2512</v>
      </c>
      <c r="G208" t="s">
        <v>1344</v>
      </c>
      <c r="H208" t="s">
        <v>100</v>
      </c>
      <c r="I208" s="75">
        <v>158110</v>
      </c>
      <c r="J208" s="75">
        <v>2344</v>
      </c>
      <c r="K208" s="75">
        <v>0</v>
      </c>
      <c r="L208" s="75">
        <v>3706.0983999999999</v>
      </c>
      <c r="M208" s="76">
        <v>4.3E-3</v>
      </c>
      <c r="N208" s="76">
        <f t="shared" si="4"/>
        <v>1.0691446411145941E-3</v>
      </c>
      <c r="O208" s="76">
        <f>L208/'סכום נכסי הקרן'!$C$42</f>
        <v>1.7962665006972315E-4</v>
      </c>
    </row>
    <row r="209" spans="2:15">
      <c r="B209" t="s">
        <v>2513</v>
      </c>
      <c r="C209" t="s">
        <v>2514</v>
      </c>
      <c r="D209" t="s">
        <v>98</v>
      </c>
      <c r="E209" t="s">
        <v>121</v>
      </c>
      <c r="F209" t="s">
        <v>2515</v>
      </c>
      <c r="G209" t="s">
        <v>1344</v>
      </c>
      <c r="H209" t="s">
        <v>100</v>
      </c>
      <c r="I209" s="75">
        <v>15542</v>
      </c>
      <c r="J209" s="75">
        <v>21880</v>
      </c>
      <c r="K209" s="75">
        <v>0</v>
      </c>
      <c r="L209" s="75">
        <v>3400.5895999999998</v>
      </c>
      <c r="M209" s="76">
        <v>5.5999999999999999E-3</v>
      </c>
      <c r="N209" s="76">
        <f t="shared" si="4"/>
        <v>9.8101068969728956E-4</v>
      </c>
      <c r="O209" s="76">
        <f>L209/'סכום נכסי הקרן'!$C$42</f>
        <v>1.6481929300904148E-4</v>
      </c>
    </row>
    <row r="210" spans="2:15">
      <c r="B210" t="s">
        <v>2516</v>
      </c>
      <c r="C210" t="s">
        <v>2517</v>
      </c>
      <c r="D210" t="s">
        <v>98</v>
      </c>
      <c r="E210" t="s">
        <v>121</v>
      </c>
      <c r="F210" t="s">
        <v>804</v>
      </c>
      <c r="G210" t="s">
        <v>523</v>
      </c>
      <c r="H210" t="s">
        <v>100</v>
      </c>
      <c r="I210" s="75">
        <v>441023</v>
      </c>
      <c r="J210" s="75">
        <v>521.79999999999995</v>
      </c>
      <c r="K210" s="75">
        <v>0</v>
      </c>
      <c r="L210" s="75">
        <v>2301.258014</v>
      </c>
      <c r="M210" s="76">
        <v>2.7000000000000001E-3</v>
      </c>
      <c r="N210" s="76">
        <f t="shared" si="4"/>
        <v>6.6387273297711512E-4</v>
      </c>
      <c r="O210" s="76">
        <f>L210/'סכום נכסי הקרן'!$C$42</f>
        <v>1.1153704607544259E-4</v>
      </c>
    </row>
    <row r="211" spans="2:15">
      <c r="B211" t="s">
        <v>2518</v>
      </c>
      <c r="C211" t="s">
        <v>2519</v>
      </c>
      <c r="D211" t="s">
        <v>98</v>
      </c>
      <c r="E211" t="s">
        <v>121</v>
      </c>
      <c r="F211" t="s">
        <v>2520</v>
      </c>
      <c r="G211" t="s">
        <v>523</v>
      </c>
      <c r="H211" t="s">
        <v>100</v>
      </c>
      <c r="I211" s="75">
        <v>1</v>
      </c>
      <c r="J211" s="75">
        <v>1240</v>
      </c>
      <c r="K211" s="75">
        <v>0</v>
      </c>
      <c r="L211" s="75">
        <v>1.24E-2</v>
      </c>
      <c r="M211" s="76">
        <v>0</v>
      </c>
      <c r="N211" s="76">
        <f t="shared" si="4"/>
        <v>3.577183366156972E-9</v>
      </c>
      <c r="O211" s="76">
        <f>L211/'סכום נכסי הקרן'!$C$42</f>
        <v>6.0100143613687298E-10</v>
      </c>
    </row>
    <row r="212" spans="2:15">
      <c r="B212" t="s">
        <v>2521</v>
      </c>
      <c r="C212" t="s">
        <v>2522</v>
      </c>
      <c r="D212" t="s">
        <v>98</v>
      </c>
      <c r="E212" t="s">
        <v>121</v>
      </c>
      <c r="F212" t="s">
        <v>2523</v>
      </c>
      <c r="G212" t="s">
        <v>523</v>
      </c>
      <c r="H212" t="s">
        <v>100</v>
      </c>
      <c r="I212" s="75">
        <v>20791.439999999999</v>
      </c>
      <c r="J212" s="75">
        <v>9305</v>
      </c>
      <c r="K212" s="75">
        <v>114.35292</v>
      </c>
      <c r="L212" s="75">
        <v>2048.996412</v>
      </c>
      <c r="M212" s="76">
        <v>7.0000000000000001E-3</v>
      </c>
      <c r="N212" s="76">
        <f t="shared" si="4"/>
        <v>5.9109966792917083E-4</v>
      </c>
      <c r="O212" s="76">
        <f>L212/'סכום נכסי הקרן'!$C$42</f>
        <v>9.9310466633169343E-5</v>
      </c>
    </row>
    <row r="213" spans="2:15">
      <c r="B213" t="s">
        <v>2524</v>
      </c>
      <c r="C213" t="s">
        <v>2525</v>
      </c>
      <c r="D213" t="s">
        <v>98</v>
      </c>
      <c r="E213" t="s">
        <v>121</v>
      </c>
      <c r="F213" t="s">
        <v>915</v>
      </c>
      <c r="G213" t="s">
        <v>464</v>
      </c>
      <c r="H213" t="s">
        <v>100</v>
      </c>
      <c r="I213" s="75">
        <v>224319</v>
      </c>
      <c r="J213" s="75">
        <v>285</v>
      </c>
      <c r="K213" s="75">
        <v>0</v>
      </c>
      <c r="L213" s="75">
        <v>639.30915000000005</v>
      </c>
      <c r="M213" s="76">
        <v>6.9999999999999999E-4</v>
      </c>
      <c r="N213" s="76">
        <f t="shared" si="4"/>
        <v>1.8442952074289941E-4</v>
      </c>
      <c r="O213" s="76">
        <f>L213/'סכום נכסי הקרן'!$C$42</f>
        <v>3.0985944942374479E-5</v>
      </c>
    </row>
    <row r="214" spans="2:15">
      <c r="B214" t="s">
        <v>2526</v>
      </c>
      <c r="C214" t="s">
        <v>2527</v>
      </c>
      <c r="D214" t="s">
        <v>98</v>
      </c>
      <c r="E214" t="s">
        <v>121</v>
      </c>
      <c r="F214" t="s">
        <v>2528</v>
      </c>
      <c r="G214" t="s">
        <v>464</v>
      </c>
      <c r="H214" t="s">
        <v>100</v>
      </c>
      <c r="I214" s="75">
        <v>125595</v>
      </c>
      <c r="J214" s="75">
        <v>1010</v>
      </c>
      <c r="K214" s="75">
        <v>0</v>
      </c>
      <c r="L214" s="75">
        <v>1268.5094999999999</v>
      </c>
      <c r="M214" s="76">
        <v>1.8E-3</v>
      </c>
      <c r="N214" s="76">
        <f t="shared" si="4"/>
        <v>3.6594282929129814E-4</v>
      </c>
      <c r="O214" s="76">
        <f>L214/'סכום נכסי הקרן'!$C$42</f>
        <v>6.1481938004295699E-5</v>
      </c>
    </row>
    <row r="215" spans="2:15">
      <c r="B215" t="s">
        <v>2529</v>
      </c>
      <c r="C215" t="s">
        <v>2530</v>
      </c>
      <c r="D215" t="s">
        <v>98</v>
      </c>
      <c r="E215" t="s">
        <v>121</v>
      </c>
      <c r="F215" t="s">
        <v>1062</v>
      </c>
      <c r="G215" t="s">
        <v>464</v>
      </c>
      <c r="H215" t="s">
        <v>100</v>
      </c>
      <c r="I215" s="75">
        <v>87219</v>
      </c>
      <c r="J215" s="75">
        <v>16250</v>
      </c>
      <c r="K215" s="75">
        <v>0</v>
      </c>
      <c r="L215" s="75">
        <v>14173.0875</v>
      </c>
      <c r="M215" s="76">
        <v>4.8999999999999998E-3</v>
      </c>
      <c r="N215" s="76">
        <f t="shared" si="4"/>
        <v>4.0886881332328467E-3</v>
      </c>
      <c r="O215" s="76">
        <f>L215/'סכום נכסי הקרן'!$C$42</f>
        <v>6.869391888704486E-4</v>
      </c>
    </row>
    <row r="216" spans="2:15">
      <c r="B216" t="s">
        <v>2531</v>
      </c>
      <c r="C216" t="s">
        <v>2532</v>
      </c>
      <c r="D216" t="s">
        <v>98</v>
      </c>
      <c r="E216" t="s">
        <v>121</v>
      </c>
      <c r="F216" t="s">
        <v>888</v>
      </c>
      <c r="G216" t="s">
        <v>464</v>
      </c>
      <c r="H216" t="s">
        <v>100</v>
      </c>
      <c r="I216" s="75">
        <v>3448184.2</v>
      </c>
      <c r="J216" s="75">
        <v>495.1</v>
      </c>
      <c r="K216" s="75">
        <v>0</v>
      </c>
      <c r="L216" s="75">
        <v>17071.959974199999</v>
      </c>
      <c r="M216" s="76">
        <v>2.63E-2</v>
      </c>
      <c r="N216" s="76">
        <f t="shared" si="4"/>
        <v>4.9249621973714392E-3</v>
      </c>
      <c r="O216" s="76">
        <f>L216/'סכום נכסי הקרן'!$C$42</f>
        <v>8.2744132759398487E-4</v>
      </c>
    </row>
    <row r="217" spans="2:15">
      <c r="B217" t="s">
        <v>2533</v>
      </c>
      <c r="C217" t="s">
        <v>2534</v>
      </c>
      <c r="D217" t="s">
        <v>98</v>
      </c>
      <c r="E217" t="s">
        <v>121</v>
      </c>
      <c r="F217" t="s">
        <v>895</v>
      </c>
      <c r="G217" t="s">
        <v>464</v>
      </c>
      <c r="H217" t="s">
        <v>100</v>
      </c>
      <c r="I217" s="75">
        <v>1559555</v>
      </c>
      <c r="J217" s="75">
        <v>333</v>
      </c>
      <c r="K217" s="75">
        <v>0</v>
      </c>
      <c r="L217" s="75">
        <v>5193.3181500000001</v>
      </c>
      <c r="M217" s="76">
        <v>1.0699999999999999E-2</v>
      </c>
      <c r="N217" s="76">
        <f t="shared" si="4"/>
        <v>1.4981815565597661E-3</v>
      </c>
      <c r="O217" s="76">
        <f>L217/'סכום נכסי הקרן'!$C$42</f>
        <v>2.5170900536013613E-4</v>
      </c>
    </row>
    <row r="218" spans="2:15">
      <c r="B218" t="s">
        <v>2535</v>
      </c>
      <c r="C218" t="s">
        <v>2536</v>
      </c>
      <c r="D218" t="s">
        <v>98</v>
      </c>
      <c r="E218" t="s">
        <v>121</v>
      </c>
      <c r="F218" t="s">
        <v>1236</v>
      </c>
      <c r="G218" t="s">
        <v>1237</v>
      </c>
      <c r="H218" t="s">
        <v>100</v>
      </c>
      <c r="I218" s="75">
        <v>842678</v>
      </c>
      <c r="J218" s="75">
        <v>176.1</v>
      </c>
      <c r="K218" s="75">
        <v>0</v>
      </c>
      <c r="L218" s="75">
        <v>1483.955958</v>
      </c>
      <c r="M218" s="76">
        <v>2.8E-3</v>
      </c>
      <c r="N218" s="76">
        <f t="shared" si="4"/>
        <v>4.2809536847315599E-4</v>
      </c>
      <c r="O218" s="76">
        <f>L218/'סכום נכסי הקרן'!$C$42</f>
        <v>7.1924166284021706E-5</v>
      </c>
    </row>
    <row r="219" spans="2:15">
      <c r="B219" t="s">
        <v>2537</v>
      </c>
      <c r="C219" t="s">
        <v>2538</v>
      </c>
      <c r="D219" t="s">
        <v>98</v>
      </c>
      <c r="E219" t="s">
        <v>121</v>
      </c>
      <c r="F219" t="s">
        <v>2539</v>
      </c>
      <c r="G219" t="s">
        <v>1237</v>
      </c>
      <c r="H219" t="s">
        <v>100</v>
      </c>
      <c r="I219" s="75">
        <v>18004</v>
      </c>
      <c r="J219" s="75">
        <v>859.3</v>
      </c>
      <c r="K219" s="75">
        <v>0</v>
      </c>
      <c r="L219" s="75">
        <v>154.708372</v>
      </c>
      <c r="M219" s="76">
        <v>1.9E-3</v>
      </c>
      <c r="N219" s="76">
        <f t="shared" si="4"/>
        <v>4.4630662493840729E-5</v>
      </c>
      <c r="O219" s="76">
        <f>L219/'סכום נכסי הקרן'!$C$42</f>
        <v>7.4983833672901278E-6</v>
      </c>
    </row>
    <row r="220" spans="2:15">
      <c r="B220" t="s">
        <v>2540</v>
      </c>
      <c r="C220" t="s">
        <v>2541</v>
      </c>
      <c r="D220" t="s">
        <v>98</v>
      </c>
      <c r="E220" t="s">
        <v>121</v>
      </c>
      <c r="F220" t="s">
        <v>2542</v>
      </c>
      <c r="G220" t="s">
        <v>1237</v>
      </c>
      <c r="H220" t="s">
        <v>100</v>
      </c>
      <c r="I220" s="75">
        <v>179821</v>
      </c>
      <c r="J220" s="75">
        <v>360.7</v>
      </c>
      <c r="K220" s="75">
        <v>0</v>
      </c>
      <c r="L220" s="75">
        <v>648.61434699999995</v>
      </c>
      <c r="M220" s="76">
        <v>2.7000000000000001E-3</v>
      </c>
      <c r="N220" s="76">
        <f t="shared" si="4"/>
        <v>1.8711390751122308E-4</v>
      </c>
      <c r="O220" s="76">
        <f>L220/'סכום נכסי הקרן'!$C$42</f>
        <v>3.1436947906933876E-5</v>
      </c>
    </row>
    <row r="221" spans="2:15">
      <c r="B221" t="s">
        <v>2543</v>
      </c>
      <c r="C221" t="s">
        <v>2544</v>
      </c>
      <c r="D221" t="s">
        <v>98</v>
      </c>
      <c r="E221" t="s">
        <v>121</v>
      </c>
      <c r="F221" t="s">
        <v>2545</v>
      </c>
      <c r="G221" t="s">
        <v>2546</v>
      </c>
      <c r="H221" t="s">
        <v>100</v>
      </c>
      <c r="I221" s="75">
        <v>176715</v>
      </c>
      <c r="J221" s="75">
        <v>567.5</v>
      </c>
      <c r="K221" s="75">
        <v>0</v>
      </c>
      <c r="L221" s="75">
        <v>1002.857625</v>
      </c>
      <c r="M221" s="76">
        <v>1.9E-3</v>
      </c>
      <c r="N221" s="76">
        <f t="shared" si="4"/>
        <v>2.8930690441723275E-4</v>
      </c>
      <c r="O221" s="76">
        <f>L221/'סכום נכסי הקרן'!$C$42</f>
        <v>4.8606360714984969E-5</v>
      </c>
    </row>
    <row r="222" spans="2:15">
      <c r="B222" t="s">
        <v>2547</v>
      </c>
      <c r="C222" t="s">
        <v>2548</v>
      </c>
      <c r="D222" t="s">
        <v>98</v>
      </c>
      <c r="E222" t="s">
        <v>121</v>
      </c>
      <c r="F222" t="s">
        <v>2549</v>
      </c>
      <c r="G222" t="s">
        <v>2546</v>
      </c>
      <c r="H222" t="s">
        <v>100</v>
      </c>
      <c r="I222" s="75">
        <v>10089</v>
      </c>
      <c r="J222" s="75">
        <v>1292</v>
      </c>
      <c r="K222" s="75">
        <v>0</v>
      </c>
      <c r="L222" s="75">
        <v>130.34988000000001</v>
      </c>
      <c r="M222" s="76">
        <v>4.5999999999999999E-3</v>
      </c>
      <c r="N222" s="76">
        <f t="shared" si="4"/>
        <v>3.7603663106173987E-5</v>
      </c>
      <c r="O222" s="76">
        <f>L222/'סכום נכסי הקרן'!$C$42</f>
        <v>6.317779441957183E-6</v>
      </c>
    </row>
    <row r="223" spans="2:15">
      <c r="B223" t="s">
        <v>2550</v>
      </c>
      <c r="C223" t="s">
        <v>2551</v>
      </c>
      <c r="D223" t="s">
        <v>98</v>
      </c>
      <c r="E223" t="s">
        <v>121</v>
      </c>
      <c r="F223" t="s">
        <v>2552</v>
      </c>
      <c r="G223" t="s">
        <v>123</v>
      </c>
      <c r="H223" t="s">
        <v>100</v>
      </c>
      <c r="I223" s="75">
        <v>140625</v>
      </c>
      <c r="J223" s="75">
        <v>3333</v>
      </c>
      <c r="K223" s="75">
        <v>0</v>
      </c>
      <c r="L223" s="75">
        <v>4687.03125</v>
      </c>
      <c r="M223" s="76">
        <v>3.2000000000000002E-3</v>
      </c>
      <c r="N223" s="76">
        <f t="shared" si="4"/>
        <v>1.3521266309804774E-3</v>
      </c>
      <c r="O223" s="76">
        <f>L223/'סכום נכסי הקרן'!$C$42</f>
        <v>2.2717036390874218E-4</v>
      </c>
    </row>
    <row r="224" spans="2:15">
      <c r="B224" t="s">
        <v>2553</v>
      </c>
      <c r="C224" t="s">
        <v>2554</v>
      </c>
      <c r="D224" t="s">
        <v>98</v>
      </c>
      <c r="E224" t="s">
        <v>121</v>
      </c>
      <c r="F224" t="s">
        <v>2555</v>
      </c>
      <c r="G224" t="s">
        <v>123</v>
      </c>
      <c r="H224" t="s">
        <v>100</v>
      </c>
      <c r="I224" s="75">
        <v>3252580</v>
      </c>
      <c r="J224" s="75">
        <v>174.8</v>
      </c>
      <c r="K224" s="75">
        <v>0</v>
      </c>
      <c r="L224" s="75">
        <v>5685.5098399999997</v>
      </c>
      <c r="M224" s="76">
        <v>3.0099999999999998E-2</v>
      </c>
      <c r="N224" s="76">
        <f t="shared" si="4"/>
        <v>1.6401702603040149E-3</v>
      </c>
      <c r="O224" s="76">
        <f>L224/'סכום נכסי הקרן'!$C$42</f>
        <v>2.7556448217825181E-4</v>
      </c>
    </row>
    <row r="225" spans="2:15">
      <c r="B225" t="s">
        <v>2556</v>
      </c>
      <c r="C225" t="s">
        <v>2557</v>
      </c>
      <c r="D225" t="s">
        <v>98</v>
      </c>
      <c r="E225" t="s">
        <v>121</v>
      </c>
      <c r="F225" t="s">
        <v>2558</v>
      </c>
      <c r="G225" t="s">
        <v>123</v>
      </c>
      <c r="H225" t="s">
        <v>100</v>
      </c>
      <c r="I225" s="75">
        <v>833057</v>
      </c>
      <c r="J225" s="75">
        <v>139.6</v>
      </c>
      <c r="K225" s="75">
        <v>0</v>
      </c>
      <c r="L225" s="75">
        <v>1162.947572</v>
      </c>
      <c r="M225" s="76">
        <v>1.23E-2</v>
      </c>
      <c r="N225" s="76">
        <f t="shared" si="4"/>
        <v>3.3549005727992237E-4</v>
      </c>
      <c r="O225" s="76">
        <f>L225/'סכום נכסי הקרן'!$C$42</f>
        <v>5.6365577493862057E-5</v>
      </c>
    </row>
    <row r="226" spans="2:15">
      <c r="B226" t="s">
        <v>2559</v>
      </c>
      <c r="C226" t="s">
        <v>2560</v>
      </c>
      <c r="D226" t="s">
        <v>98</v>
      </c>
      <c r="E226" t="s">
        <v>121</v>
      </c>
      <c r="F226" t="s">
        <v>2561</v>
      </c>
      <c r="G226" t="s">
        <v>123</v>
      </c>
      <c r="H226" t="s">
        <v>100</v>
      </c>
      <c r="I226" s="75">
        <v>848377</v>
      </c>
      <c r="J226" s="75">
        <v>239</v>
      </c>
      <c r="K226" s="75">
        <v>0</v>
      </c>
      <c r="L226" s="75">
        <v>2027.62103</v>
      </c>
      <c r="M226" s="76">
        <v>1.11E-2</v>
      </c>
      <c r="N226" s="76">
        <f t="shared" si="4"/>
        <v>5.8493324366016663E-4</v>
      </c>
      <c r="O226" s="76">
        <f>L226/'סכום נכסי הקרן'!$C$42</f>
        <v>9.8274447658977868E-5</v>
      </c>
    </row>
    <row r="227" spans="2:15">
      <c r="B227" t="s">
        <v>2562</v>
      </c>
      <c r="C227" t="s">
        <v>2563</v>
      </c>
      <c r="D227" t="s">
        <v>98</v>
      </c>
      <c r="E227" t="s">
        <v>121</v>
      </c>
      <c r="F227" t="s">
        <v>2564</v>
      </c>
      <c r="G227" t="s">
        <v>2277</v>
      </c>
      <c r="H227" t="s">
        <v>100</v>
      </c>
      <c r="I227" s="75">
        <v>87291</v>
      </c>
      <c r="J227" s="75">
        <v>67.099999999999994</v>
      </c>
      <c r="K227" s="75">
        <v>0</v>
      </c>
      <c r="L227" s="75">
        <v>58.572260999999997</v>
      </c>
      <c r="M227" s="76">
        <v>2.5000000000000001E-3</v>
      </c>
      <c r="N227" s="76">
        <f t="shared" si="4"/>
        <v>1.6897074013500381E-5</v>
      </c>
      <c r="O227" s="76">
        <f>L227/'סכום נכסי הקרן'!$C$42</f>
        <v>2.8388720144180446E-6</v>
      </c>
    </row>
    <row r="228" spans="2:15">
      <c r="B228" t="s">
        <v>2565</v>
      </c>
      <c r="C228" t="s">
        <v>2566</v>
      </c>
      <c r="D228" t="s">
        <v>98</v>
      </c>
      <c r="E228" t="s">
        <v>121</v>
      </c>
      <c r="F228" t="s">
        <v>2567</v>
      </c>
      <c r="G228" t="s">
        <v>2277</v>
      </c>
      <c r="H228" t="s">
        <v>100</v>
      </c>
      <c r="I228" s="75">
        <v>618300</v>
      </c>
      <c r="J228" s="75">
        <v>41.8</v>
      </c>
      <c r="K228" s="75">
        <v>0</v>
      </c>
      <c r="L228" s="75">
        <v>258.44940000000003</v>
      </c>
      <c r="M228" s="76">
        <v>6.7999999999999996E-3</v>
      </c>
      <c r="N228" s="76">
        <f t="shared" si="4"/>
        <v>7.4558136667197565E-5</v>
      </c>
      <c r="O228" s="76">
        <f>L228/'סכום נכסי הקרן'!$C$42</f>
        <v>1.2526488755541383E-5</v>
      </c>
    </row>
    <row r="229" spans="2:15">
      <c r="B229" t="s">
        <v>2568</v>
      </c>
      <c r="C229" t="s">
        <v>2569</v>
      </c>
      <c r="D229" t="s">
        <v>98</v>
      </c>
      <c r="E229" t="s">
        <v>121</v>
      </c>
      <c r="F229" t="s">
        <v>2570</v>
      </c>
      <c r="G229" t="s">
        <v>2277</v>
      </c>
      <c r="H229" t="s">
        <v>100</v>
      </c>
      <c r="I229" s="75">
        <v>166700</v>
      </c>
      <c r="J229" s="75">
        <v>764.2</v>
      </c>
      <c r="K229" s="75">
        <v>0</v>
      </c>
      <c r="L229" s="75">
        <v>1273.9213999999999</v>
      </c>
      <c r="M229" s="76">
        <v>7.6E-3</v>
      </c>
      <c r="N229" s="76">
        <f t="shared" si="4"/>
        <v>3.6750406789285502E-4</v>
      </c>
      <c r="O229" s="76">
        <f>L229/'סכום נכסי הקרן'!$C$42</f>
        <v>6.1744241203669014E-5</v>
      </c>
    </row>
    <row r="230" spans="2:15">
      <c r="B230" t="s">
        <v>2571</v>
      </c>
      <c r="C230" t="s">
        <v>2572</v>
      </c>
      <c r="D230" t="s">
        <v>98</v>
      </c>
      <c r="E230" t="s">
        <v>121</v>
      </c>
      <c r="F230" t="s">
        <v>2573</v>
      </c>
      <c r="G230" t="s">
        <v>632</v>
      </c>
      <c r="H230" t="s">
        <v>100</v>
      </c>
      <c r="I230" s="75">
        <v>20589743</v>
      </c>
      <c r="J230" s="75">
        <v>87.1</v>
      </c>
      <c r="K230" s="75">
        <v>0</v>
      </c>
      <c r="L230" s="75">
        <v>17933.666152999998</v>
      </c>
      <c r="M230" s="76">
        <v>0.1178</v>
      </c>
      <c r="N230" s="76">
        <f t="shared" si="4"/>
        <v>5.1735493755422487E-3</v>
      </c>
      <c r="O230" s="76">
        <f>L230/'סכום נכסי הקרן'!$C$42</f>
        <v>8.6920638009292174E-4</v>
      </c>
    </row>
    <row r="231" spans="2:15">
      <c r="B231" t="s">
        <v>2574</v>
      </c>
      <c r="C231" t="s">
        <v>2575</v>
      </c>
      <c r="D231" t="s">
        <v>98</v>
      </c>
      <c r="E231" t="s">
        <v>121</v>
      </c>
      <c r="F231" t="s">
        <v>1432</v>
      </c>
      <c r="G231" t="s">
        <v>632</v>
      </c>
      <c r="H231" t="s">
        <v>100</v>
      </c>
      <c r="I231" s="75">
        <v>82861</v>
      </c>
      <c r="J231" s="75">
        <v>4038</v>
      </c>
      <c r="K231" s="75">
        <v>0</v>
      </c>
      <c r="L231" s="75">
        <v>3345.9271800000001</v>
      </c>
      <c r="M231" s="76">
        <v>5.7000000000000002E-3</v>
      </c>
      <c r="N231" s="76">
        <f t="shared" si="4"/>
        <v>9.6524153650552461E-4</v>
      </c>
      <c r="O231" s="76">
        <f>L231/'סכום נכסי הקרן'!$C$42</f>
        <v>1.6216992261204819E-4</v>
      </c>
    </row>
    <row r="232" spans="2:15">
      <c r="B232" t="s">
        <v>2576</v>
      </c>
      <c r="C232" t="s">
        <v>2577</v>
      </c>
      <c r="D232" t="s">
        <v>98</v>
      </c>
      <c r="E232" t="s">
        <v>121</v>
      </c>
      <c r="F232" t="s">
        <v>2578</v>
      </c>
      <c r="G232" t="s">
        <v>632</v>
      </c>
      <c r="H232" t="s">
        <v>100</v>
      </c>
      <c r="I232" s="75">
        <v>8043</v>
      </c>
      <c r="J232" s="75">
        <v>630.1</v>
      </c>
      <c r="K232" s="75">
        <v>0</v>
      </c>
      <c r="L232" s="75">
        <v>50.678942999999997</v>
      </c>
      <c r="M232" s="76">
        <v>1E-4</v>
      </c>
      <c r="N232" s="76">
        <f t="shared" si="4"/>
        <v>1.4619989670485266E-5</v>
      </c>
      <c r="O232" s="76">
        <f>L232/'סכום נכסי הקרן'!$C$42</f>
        <v>2.4562998003950585E-6</v>
      </c>
    </row>
    <row r="233" spans="2:15">
      <c r="B233" t="s">
        <v>2579</v>
      </c>
      <c r="C233" t="s">
        <v>2580</v>
      </c>
      <c r="D233" t="s">
        <v>98</v>
      </c>
      <c r="E233" t="s">
        <v>121</v>
      </c>
      <c r="F233" t="s">
        <v>2581</v>
      </c>
      <c r="G233" t="s">
        <v>632</v>
      </c>
      <c r="H233" t="s">
        <v>100</v>
      </c>
      <c r="I233" s="75">
        <v>248230</v>
      </c>
      <c r="J233" s="75">
        <v>517.5</v>
      </c>
      <c r="K233" s="75">
        <v>0</v>
      </c>
      <c r="L233" s="75">
        <v>1284.59025</v>
      </c>
      <c r="M233" s="76">
        <v>2E-3</v>
      </c>
      <c r="N233" s="76">
        <f t="shared" si="4"/>
        <v>3.7058184472801826E-4</v>
      </c>
      <c r="O233" s="76">
        <f>L233/'סכום נכסי הקרן'!$C$42</f>
        <v>6.2261337507856833E-5</v>
      </c>
    </row>
    <row r="234" spans="2:15">
      <c r="B234" t="s">
        <v>2582</v>
      </c>
      <c r="C234" t="s">
        <v>2583</v>
      </c>
      <c r="D234" t="s">
        <v>98</v>
      </c>
      <c r="E234" t="s">
        <v>121</v>
      </c>
      <c r="F234" t="s">
        <v>2584</v>
      </c>
      <c r="G234" t="s">
        <v>632</v>
      </c>
      <c r="H234" t="s">
        <v>100</v>
      </c>
      <c r="I234" s="75">
        <v>194930</v>
      </c>
      <c r="J234" s="75">
        <v>1395</v>
      </c>
      <c r="K234" s="75">
        <v>0</v>
      </c>
      <c r="L234" s="75">
        <v>2719.2734999999998</v>
      </c>
      <c r="M234" s="76">
        <v>8.3000000000000001E-3</v>
      </c>
      <c r="N234" s="76">
        <f t="shared" si="4"/>
        <v>7.8446289776060076E-4</v>
      </c>
      <c r="O234" s="76">
        <f>L234/'סכום נכסי הקרן'!$C$42</f>
        <v>1.3179736118943073E-4</v>
      </c>
    </row>
    <row r="235" spans="2:15">
      <c r="B235" t="s">
        <v>2585</v>
      </c>
      <c r="C235" t="s">
        <v>2586</v>
      </c>
      <c r="D235" t="s">
        <v>98</v>
      </c>
      <c r="E235" t="s">
        <v>121</v>
      </c>
      <c r="F235" t="s">
        <v>2587</v>
      </c>
      <c r="G235" t="s">
        <v>632</v>
      </c>
      <c r="H235" t="s">
        <v>100</v>
      </c>
      <c r="I235" s="75">
        <v>593632</v>
      </c>
      <c r="J235" s="75">
        <v>587.6</v>
      </c>
      <c r="K235" s="75">
        <v>0</v>
      </c>
      <c r="L235" s="75">
        <v>3488.1816319999998</v>
      </c>
      <c r="M235" s="76">
        <v>4.1999999999999997E-3</v>
      </c>
      <c r="N235" s="76">
        <f t="shared" si="4"/>
        <v>1.0062794606552161E-3</v>
      </c>
      <c r="O235" s="76">
        <f>L235/'סכום נכסי הקרן'!$C$42</f>
        <v>1.690646911563114E-4</v>
      </c>
    </row>
    <row r="236" spans="2:15">
      <c r="B236" t="s">
        <v>2588</v>
      </c>
      <c r="C236" t="s">
        <v>2589</v>
      </c>
      <c r="D236" t="s">
        <v>98</v>
      </c>
      <c r="E236" t="s">
        <v>121</v>
      </c>
      <c r="F236" t="s">
        <v>2590</v>
      </c>
      <c r="G236" t="s">
        <v>1189</v>
      </c>
      <c r="H236" t="s">
        <v>100</v>
      </c>
      <c r="I236" s="75">
        <v>109331.73</v>
      </c>
      <c r="J236" s="75">
        <v>706.9</v>
      </c>
      <c r="K236" s="75">
        <v>0</v>
      </c>
      <c r="L236" s="75">
        <v>772.86599937000005</v>
      </c>
      <c r="M236" s="76">
        <v>8.9999999999999998E-4</v>
      </c>
      <c r="N236" s="76">
        <f t="shared" si="4"/>
        <v>2.2295833848505234E-4</v>
      </c>
      <c r="O236" s="76">
        <f>L236/'סכום נכסי הקרן'!$C$42</f>
        <v>3.745915931957497E-5</v>
      </c>
    </row>
    <row r="237" spans="2:15">
      <c r="B237" t="s">
        <v>2591</v>
      </c>
      <c r="C237" t="s">
        <v>2592</v>
      </c>
      <c r="D237" t="s">
        <v>98</v>
      </c>
      <c r="E237" t="s">
        <v>121</v>
      </c>
      <c r="F237" t="s">
        <v>2593</v>
      </c>
      <c r="G237" t="s">
        <v>1189</v>
      </c>
      <c r="H237" t="s">
        <v>100</v>
      </c>
      <c r="I237" s="75">
        <v>3323</v>
      </c>
      <c r="J237" s="75">
        <v>23660</v>
      </c>
      <c r="K237" s="75">
        <v>0</v>
      </c>
      <c r="L237" s="75">
        <v>786.22180000000003</v>
      </c>
      <c r="M237" s="76">
        <v>6.9999999999999999E-4</v>
      </c>
      <c r="N237" s="76">
        <f t="shared" si="4"/>
        <v>2.2681125363467692E-4</v>
      </c>
      <c r="O237" s="76">
        <f>L237/'סכום נכסי הקרן'!$C$42</f>
        <v>3.8106486364686885E-5</v>
      </c>
    </row>
    <row r="238" spans="2:15">
      <c r="B238" t="s">
        <v>2594</v>
      </c>
      <c r="C238" t="s">
        <v>2595</v>
      </c>
      <c r="D238" t="s">
        <v>98</v>
      </c>
      <c r="E238" t="s">
        <v>121</v>
      </c>
      <c r="F238" t="s">
        <v>2596</v>
      </c>
      <c r="G238" t="s">
        <v>451</v>
      </c>
      <c r="H238" t="s">
        <v>100</v>
      </c>
      <c r="I238" s="75">
        <v>552915.26</v>
      </c>
      <c r="J238" s="75">
        <v>491.3</v>
      </c>
      <c r="K238" s="75">
        <v>0</v>
      </c>
      <c r="L238" s="75">
        <v>2716.4726723799999</v>
      </c>
      <c r="M238" s="76">
        <v>0.01</v>
      </c>
      <c r="N238" s="76">
        <f t="shared" si="4"/>
        <v>7.8365490792400914E-4</v>
      </c>
      <c r="O238" s="76">
        <f>L238/'סכום נכסי הקרן'!$C$42</f>
        <v>1.3166161107475396E-4</v>
      </c>
    </row>
    <row r="239" spans="2:15">
      <c r="B239" t="s">
        <v>2597</v>
      </c>
      <c r="C239" t="s">
        <v>2598</v>
      </c>
      <c r="D239" t="s">
        <v>98</v>
      </c>
      <c r="E239" t="s">
        <v>121</v>
      </c>
      <c r="F239" t="s">
        <v>1511</v>
      </c>
      <c r="G239" t="s">
        <v>451</v>
      </c>
      <c r="H239" t="s">
        <v>100</v>
      </c>
      <c r="I239" s="75">
        <v>215792</v>
      </c>
      <c r="J239" s="75">
        <v>2967</v>
      </c>
      <c r="K239" s="75">
        <v>0</v>
      </c>
      <c r="L239" s="75">
        <v>6402.54864</v>
      </c>
      <c r="M239" s="76">
        <v>1.2800000000000001E-2</v>
      </c>
      <c r="N239" s="76">
        <f t="shared" si="4"/>
        <v>1.8470234270983018E-3</v>
      </c>
      <c r="O239" s="76">
        <f>L239/'סכום נכסי הקרן'!$C$42</f>
        <v>3.1031781674001476E-4</v>
      </c>
    </row>
    <row r="240" spans="2:15">
      <c r="B240" t="s">
        <v>2599</v>
      </c>
      <c r="C240" t="s">
        <v>2600</v>
      </c>
      <c r="D240" t="s">
        <v>98</v>
      </c>
      <c r="E240" t="s">
        <v>121</v>
      </c>
      <c r="F240" t="s">
        <v>2601</v>
      </c>
      <c r="G240" t="s">
        <v>451</v>
      </c>
      <c r="H240" t="s">
        <v>100</v>
      </c>
      <c r="I240" s="75">
        <v>86555</v>
      </c>
      <c r="J240" s="75">
        <v>2040</v>
      </c>
      <c r="K240" s="75">
        <v>0</v>
      </c>
      <c r="L240" s="75">
        <v>1765.722</v>
      </c>
      <c r="M240" s="76">
        <v>3.8999999999999998E-3</v>
      </c>
      <c r="N240" s="76">
        <f t="shared" si="4"/>
        <v>5.0937994900463076E-4</v>
      </c>
      <c r="O240" s="76">
        <f>L240/'סכום נכסי הקרן'!$C$42</f>
        <v>8.5580762727296094E-5</v>
      </c>
    </row>
    <row r="241" spans="2:15">
      <c r="B241" t="s">
        <v>2602</v>
      </c>
      <c r="C241" t="s">
        <v>2603</v>
      </c>
      <c r="D241" t="s">
        <v>98</v>
      </c>
      <c r="E241" t="s">
        <v>121</v>
      </c>
      <c r="F241" t="s">
        <v>2604</v>
      </c>
      <c r="G241" t="s">
        <v>451</v>
      </c>
      <c r="H241" t="s">
        <v>100</v>
      </c>
      <c r="I241" s="75">
        <v>7500</v>
      </c>
      <c r="J241" s="75">
        <v>326.10000000000002</v>
      </c>
      <c r="K241" s="75">
        <v>0</v>
      </c>
      <c r="L241" s="75">
        <v>24.4575</v>
      </c>
      <c r="M241" s="76">
        <v>0</v>
      </c>
      <c r="N241" s="76">
        <f t="shared" si="4"/>
        <v>7.0555614659503338E-6</v>
      </c>
      <c r="O241" s="76">
        <f>L241/'סכום נכסי הקרן'!$C$42</f>
        <v>1.1854026309933525E-6</v>
      </c>
    </row>
    <row r="242" spans="2:15">
      <c r="B242" t="s">
        <v>2605</v>
      </c>
      <c r="C242" t="s">
        <v>2606</v>
      </c>
      <c r="D242" t="s">
        <v>98</v>
      </c>
      <c r="E242" t="s">
        <v>121</v>
      </c>
      <c r="F242" t="s">
        <v>2607</v>
      </c>
      <c r="G242" t="s">
        <v>451</v>
      </c>
      <c r="H242" t="s">
        <v>100</v>
      </c>
      <c r="I242" s="75">
        <v>775000</v>
      </c>
      <c r="J242" s="75">
        <v>50.9</v>
      </c>
      <c r="K242" s="75">
        <v>0</v>
      </c>
      <c r="L242" s="75">
        <v>394.47500000000002</v>
      </c>
      <c r="M242" s="76">
        <v>4.7999999999999996E-3</v>
      </c>
      <c r="N242" s="76">
        <f t="shared" si="4"/>
        <v>1.1379914583586868E-4</v>
      </c>
      <c r="O242" s="76">
        <f>L242/'סכום נכסי הקרן'!$C$42</f>
        <v>1.9119358187104273E-5</v>
      </c>
    </row>
    <row r="243" spans="2:15">
      <c r="B243" t="s">
        <v>2608</v>
      </c>
      <c r="C243" t="s">
        <v>2609</v>
      </c>
      <c r="D243" t="s">
        <v>98</v>
      </c>
      <c r="E243" t="s">
        <v>121</v>
      </c>
      <c r="F243" t="s">
        <v>2610</v>
      </c>
      <c r="G243" t="s">
        <v>451</v>
      </c>
      <c r="H243" t="s">
        <v>100</v>
      </c>
      <c r="I243" s="75">
        <v>463500</v>
      </c>
      <c r="J243" s="75">
        <v>425</v>
      </c>
      <c r="K243" s="75">
        <v>0</v>
      </c>
      <c r="L243" s="75">
        <v>1969.875</v>
      </c>
      <c r="M243" s="76">
        <v>5.1000000000000004E-3</v>
      </c>
      <c r="N243" s="76">
        <f t="shared" si="4"/>
        <v>5.6827452285552137E-4</v>
      </c>
      <c r="O243" s="76">
        <f>L243/'סכום נכסי הקרן'!$C$42</f>
        <v>9.5475621291138928E-5</v>
      </c>
    </row>
    <row r="244" spans="2:15">
      <c r="B244" t="s">
        <v>2611</v>
      </c>
      <c r="C244" t="s">
        <v>2612</v>
      </c>
      <c r="D244" t="s">
        <v>98</v>
      </c>
      <c r="E244" t="s">
        <v>121</v>
      </c>
      <c r="F244" t="s">
        <v>2613</v>
      </c>
      <c r="G244" t="s">
        <v>451</v>
      </c>
      <c r="H244" t="s">
        <v>100</v>
      </c>
      <c r="I244" s="75">
        <v>250642</v>
      </c>
      <c r="J244" s="75">
        <v>983.4</v>
      </c>
      <c r="K244" s="75">
        <v>0</v>
      </c>
      <c r="L244" s="75">
        <v>2464.8134279999999</v>
      </c>
      <c r="M244" s="76">
        <v>2.41E-2</v>
      </c>
      <c r="N244" s="76">
        <f t="shared" si="4"/>
        <v>7.1105561252596326E-4</v>
      </c>
      <c r="O244" s="76">
        <f>L244/'סכום נכסי הקרן'!$C$42</f>
        <v>1.194642266159233E-4</v>
      </c>
    </row>
    <row r="245" spans="2:15">
      <c r="B245" t="s">
        <v>2614</v>
      </c>
      <c r="C245" t="s">
        <v>2615</v>
      </c>
      <c r="D245" t="s">
        <v>98</v>
      </c>
      <c r="E245" t="s">
        <v>121</v>
      </c>
      <c r="F245" t="s">
        <v>2616</v>
      </c>
      <c r="G245" t="s">
        <v>1074</v>
      </c>
      <c r="H245" t="s">
        <v>100</v>
      </c>
      <c r="I245" s="75">
        <v>717299</v>
      </c>
      <c r="J245" s="75">
        <v>69.599999999999994</v>
      </c>
      <c r="K245" s="75">
        <v>0</v>
      </c>
      <c r="L245" s="75">
        <v>499.24010399999997</v>
      </c>
      <c r="M245" s="76">
        <v>6.0000000000000001E-3</v>
      </c>
      <c r="N245" s="76">
        <f t="shared" si="4"/>
        <v>1.4402204804413521E-4</v>
      </c>
      <c r="O245" s="76">
        <f>L245/'סכום נכסי הקרן'!$C$42</f>
        <v>2.4197098345251758E-5</v>
      </c>
    </row>
    <row r="246" spans="2:15">
      <c r="B246" t="s">
        <v>2617</v>
      </c>
      <c r="C246" t="s">
        <v>2618</v>
      </c>
      <c r="D246" t="s">
        <v>98</v>
      </c>
      <c r="E246" t="s">
        <v>121</v>
      </c>
      <c r="F246" t="s">
        <v>2619</v>
      </c>
      <c r="G246" t="s">
        <v>127</v>
      </c>
      <c r="H246" t="s">
        <v>100</v>
      </c>
      <c r="I246" s="75">
        <v>59643</v>
      </c>
      <c r="J246" s="75">
        <v>135.30000000000001</v>
      </c>
      <c r="K246" s="75">
        <v>0</v>
      </c>
      <c r="L246" s="75">
        <v>80.696978999999999</v>
      </c>
      <c r="M246" s="76">
        <v>3.5000000000000001E-3</v>
      </c>
      <c r="N246" s="76">
        <f t="shared" si="4"/>
        <v>2.3279668627251492E-5</v>
      </c>
      <c r="O246" s="76">
        <f>L246/'סכום נכסי הקרן'!$C$42</f>
        <v>3.9112096992666998E-6</v>
      </c>
    </row>
    <row r="247" spans="2:15">
      <c r="B247" t="s">
        <v>2620</v>
      </c>
      <c r="C247" t="s">
        <v>2621</v>
      </c>
      <c r="D247" t="s">
        <v>98</v>
      </c>
      <c r="E247" t="s">
        <v>121</v>
      </c>
      <c r="F247" t="s">
        <v>2622</v>
      </c>
      <c r="G247" t="s">
        <v>127</v>
      </c>
      <c r="H247" t="s">
        <v>100</v>
      </c>
      <c r="I247" s="75">
        <v>14582</v>
      </c>
      <c r="J247" s="75">
        <v>203.1</v>
      </c>
      <c r="K247" s="75">
        <v>0</v>
      </c>
      <c r="L247" s="75">
        <v>29.616042</v>
      </c>
      <c r="M247" s="76">
        <v>1.2999999999999999E-3</v>
      </c>
      <c r="N247" s="76">
        <f t="shared" si="4"/>
        <v>8.5437107107908282E-6</v>
      </c>
      <c r="O247" s="76">
        <f>L247/'סכום נכסי הקרן'!$C$42</f>
        <v>1.4354261108620927E-6</v>
      </c>
    </row>
    <row r="248" spans="2:15">
      <c r="B248" t="s">
        <v>2623</v>
      </c>
      <c r="C248" t="s">
        <v>2624</v>
      </c>
      <c r="D248" t="s">
        <v>98</v>
      </c>
      <c r="E248" t="s">
        <v>121</v>
      </c>
      <c r="F248" t="s">
        <v>2625</v>
      </c>
      <c r="G248" t="s">
        <v>127</v>
      </c>
      <c r="H248" t="s">
        <v>100</v>
      </c>
      <c r="I248" s="75">
        <v>29500</v>
      </c>
      <c r="J248" s="75">
        <v>389.1</v>
      </c>
      <c r="K248" s="75">
        <v>0</v>
      </c>
      <c r="L248" s="75">
        <v>114.78449999999999</v>
      </c>
      <c r="M248" s="76">
        <v>2.3E-3</v>
      </c>
      <c r="N248" s="76">
        <f t="shared" si="4"/>
        <v>3.311332291069717E-5</v>
      </c>
      <c r="O248" s="76">
        <f>L248/'סכום נכסי הקרן'!$C$42</f>
        <v>5.5633588182462014E-6</v>
      </c>
    </row>
    <row r="249" spans="2:15">
      <c r="B249" t="s">
        <v>2626</v>
      </c>
      <c r="C249" t="s">
        <v>2627</v>
      </c>
      <c r="D249" t="s">
        <v>98</v>
      </c>
      <c r="E249" t="s">
        <v>121</v>
      </c>
      <c r="F249" t="s">
        <v>2628</v>
      </c>
      <c r="G249" t="s">
        <v>127</v>
      </c>
      <c r="H249" t="s">
        <v>100</v>
      </c>
      <c r="I249" s="75">
        <v>78625</v>
      </c>
      <c r="J249" s="75">
        <v>628.1</v>
      </c>
      <c r="K249" s="75">
        <v>0</v>
      </c>
      <c r="L249" s="75">
        <v>493.84362499999997</v>
      </c>
      <c r="M249" s="76">
        <v>1.4E-3</v>
      </c>
      <c r="N249" s="76">
        <f t="shared" si="4"/>
        <v>1.4246525813166623E-4</v>
      </c>
      <c r="O249" s="76">
        <f>L249/'סכום נכסי הקרן'!$C$42</f>
        <v>2.3935542568712849E-5</v>
      </c>
    </row>
    <row r="250" spans="2:15">
      <c r="B250" t="s">
        <v>2629</v>
      </c>
      <c r="C250" t="s">
        <v>2630</v>
      </c>
      <c r="D250" t="s">
        <v>98</v>
      </c>
      <c r="E250" t="s">
        <v>121</v>
      </c>
      <c r="F250" t="s">
        <v>2631</v>
      </c>
      <c r="G250" t="s">
        <v>127</v>
      </c>
      <c r="H250" t="s">
        <v>100</v>
      </c>
      <c r="I250" s="75">
        <v>22600</v>
      </c>
      <c r="J250" s="75">
        <v>357.9</v>
      </c>
      <c r="K250" s="75">
        <v>0</v>
      </c>
      <c r="L250" s="75">
        <v>80.885400000000004</v>
      </c>
      <c r="M250" s="76">
        <v>2.5000000000000001E-3</v>
      </c>
      <c r="N250" s="76">
        <f t="shared" si="4"/>
        <v>2.3334024793947837E-5</v>
      </c>
      <c r="O250" s="76">
        <f>L250/'סכום נכסי הקרן'!$C$42</f>
        <v>3.920342061492373E-6</v>
      </c>
    </row>
    <row r="251" spans="2:15">
      <c r="B251" t="s">
        <v>2632</v>
      </c>
      <c r="C251" t="s">
        <v>2633</v>
      </c>
      <c r="D251" t="s">
        <v>98</v>
      </c>
      <c r="E251" t="s">
        <v>121</v>
      </c>
      <c r="F251" t="s">
        <v>2634</v>
      </c>
      <c r="G251" t="s">
        <v>127</v>
      </c>
      <c r="H251" t="s">
        <v>100</v>
      </c>
      <c r="I251" s="75">
        <v>28938</v>
      </c>
      <c r="J251" s="75">
        <v>450.8</v>
      </c>
      <c r="K251" s="75">
        <v>0</v>
      </c>
      <c r="L251" s="75">
        <v>130.452504</v>
      </c>
      <c r="M251" s="76">
        <v>3.0000000000000001E-3</v>
      </c>
      <c r="N251" s="76">
        <f t="shared" si="4"/>
        <v>3.7633268337284342E-5</v>
      </c>
      <c r="O251" s="76">
        <f>L251/'סכום נכסי הקרן'!$C$42</f>
        <v>6.3227534073912233E-6</v>
      </c>
    </row>
    <row r="252" spans="2:15">
      <c r="B252" t="s">
        <v>2635</v>
      </c>
      <c r="C252" t="s">
        <v>2636</v>
      </c>
      <c r="D252" t="s">
        <v>98</v>
      </c>
      <c r="E252" t="s">
        <v>121</v>
      </c>
      <c r="F252" t="s">
        <v>2637</v>
      </c>
      <c r="G252" t="s">
        <v>127</v>
      </c>
      <c r="H252" t="s">
        <v>100</v>
      </c>
      <c r="I252" s="75">
        <v>10633</v>
      </c>
      <c r="J252" s="75">
        <v>2186</v>
      </c>
      <c r="K252" s="75">
        <v>0</v>
      </c>
      <c r="L252" s="75">
        <v>232.43737999999999</v>
      </c>
      <c r="M252" s="76">
        <v>8.9999999999999998E-4</v>
      </c>
      <c r="N252" s="76">
        <f t="shared" si="4"/>
        <v>6.7054123339444125E-5</v>
      </c>
      <c r="O252" s="76">
        <f>L252/'סכום נכסי הקרן'!$C$42</f>
        <v>1.1265741870313877E-5</v>
      </c>
    </row>
    <row r="253" spans="2:15">
      <c r="B253" t="s">
        <v>2638</v>
      </c>
      <c r="C253" t="s">
        <v>2639</v>
      </c>
      <c r="D253" t="s">
        <v>98</v>
      </c>
      <c r="E253" t="s">
        <v>121</v>
      </c>
      <c r="F253" t="s">
        <v>2640</v>
      </c>
      <c r="G253" t="s">
        <v>127</v>
      </c>
      <c r="H253" t="s">
        <v>100</v>
      </c>
      <c r="I253" s="75">
        <v>64592</v>
      </c>
      <c r="J253" s="75">
        <v>1031</v>
      </c>
      <c r="K253" s="75">
        <v>0</v>
      </c>
      <c r="L253" s="75">
        <v>665.94352000000003</v>
      </c>
      <c r="M253" s="76">
        <v>3.0000000000000001E-3</v>
      </c>
      <c r="N253" s="76">
        <f t="shared" si="4"/>
        <v>1.9211307117290508E-4</v>
      </c>
      <c r="O253" s="76">
        <f>L253/'סכום נכסי הקרן'!$C$42</f>
        <v>3.227685579887455E-5</v>
      </c>
    </row>
    <row r="254" spans="2:15">
      <c r="B254" t="s">
        <v>2641</v>
      </c>
      <c r="C254" t="s">
        <v>2642</v>
      </c>
      <c r="D254" t="s">
        <v>98</v>
      </c>
      <c r="E254" t="s">
        <v>121</v>
      </c>
      <c r="F254" t="s">
        <v>2643</v>
      </c>
      <c r="G254" t="s">
        <v>127</v>
      </c>
      <c r="H254" t="s">
        <v>100</v>
      </c>
      <c r="I254" s="75">
        <v>207526</v>
      </c>
      <c r="J254" s="75">
        <v>181.5</v>
      </c>
      <c r="K254" s="75">
        <v>0</v>
      </c>
      <c r="L254" s="75">
        <v>376.65969000000001</v>
      </c>
      <c r="M254" s="76">
        <v>1.09E-2</v>
      </c>
      <c r="N254" s="76">
        <f t="shared" si="4"/>
        <v>1.0865974014272916E-4</v>
      </c>
      <c r="O254" s="76">
        <f>L254/'סכום נכסי הקרן'!$C$42</f>
        <v>1.8255888276199144E-5</v>
      </c>
    </row>
    <row r="255" spans="2:15">
      <c r="B255" t="s">
        <v>2644</v>
      </c>
      <c r="C255" t="s">
        <v>2645</v>
      </c>
      <c r="D255" t="s">
        <v>98</v>
      </c>
      <c r="E255" t="s">
        <v>121</v>
      </c>
      <c r="F255" t="s">
        <v>2646</v>
      </c>
      <c r="G255" t="s">
        <v>127</v>
      </c>
      <c r="H255" t="s">
        <v>100</v>
      </c>
      <c r="I255" s="75">
        <v>20001</v>
      </c>
      <c r="J255" s="75">
        <v>2826</v>
      </c>
      <c r="K255" s="75">
        <v>0</v>
      </c>
      <c r="L255" s="75">
        <v>565.22825999999998</v>
      </c>
      <c r="M255" s="76">
        <v>5.4999999999999997E-3</v>
      </c>
      <c r="N255" s="76">
        <f t="shared" si="4"/>
        <v>1.6305847820595549E-4</v>
      </c>
      <c r="O255" s="76">
        <f>L255/'סכום נכסי הקרן'!$C$42</f>
        <v>2.7395402903640793E-5</v>
      </c>
    </row>
    <row r="256" spans="2:15">
      <c r="B256" t="s">
        <v>2647</v>
      </c>
      <c r="C256" t="s">
        <v>2648</v>
      </c>
      <c r="D256" t="s">
        <v>98</v>
      </c>
      <c r="E256" t="s">
        <v>121</v>
      </c>
      <c r="F256" t="s">
        <v>2649</v>
      </c>
      <c r="G256" t="s">
        <v>127</v>
      </c>
      <c r="H256" t="s">
        <v>100</v>
      </c>
      <c r="I256" s="75">
        <v>318950</v>
      </c>
      <c r="J256" s="75">
        <v>526.5</v>
      </c>
      <c r="K256" s="75">
        <v>0</v>
      </c>
      <c r="L256" s="75">
        <v>1679.2717500000001</v>
      </c>
      <c r="M256" s="76">
        <v>2.2800000000000001E-2</v>
      </c>
      <c r="N256" s="76">
        <f t="shared" si="4"/>
        <v>4.8444056220623463E-4</v>
      </c>
      <c r="O256" s="76">
        <f>L256/'סכום נכסי הקרן'!$C$42</f>
        <v>8.1390704307587097E-5</v>
      </c>
    </row>
    <row r="257" spans="2:15">
      <c r="B257" t="s">
        <v>2650</v>
      </c>
      <c r="C257" t="s">
        <v>2651</v>
      </c>
      <c r="D257" t="s">
        <v>98</v>
      </c>
      <c r="E257" t="s">
        <v>121</v>
      </c>
      <c r="F257" t="s">
        <v>2652</v>
      </c>
      <c r="G257" t="s">
        <v>127</v>
      </c>
      <c r="H257" t="s">
        <v>100</v>
      </c>
      <c r="I257" s="75">
        <v>12000</v>
      </c>
      <c r="J257" s="75">
        <v>1465</v>
      </c>
      <c r="K257" s="75">
        <v>0</v>
      </c>
      <c r="L257" s="75">
        <v>175.8</v>
      </c>
      <c r="M257" s="76">
        <v>3.7000000000000002E-3</v>
      </c>
      <c r="N257" s="76">
        <f t="shared" si="4"/>
        <v>5.0715228691160943E-5</v>
      </c>
      <c r="O257" s="76">
        <f>L257/'סכום נכסי הקרן'!$C$42</f>
        <v>8.5206493929727638E-6</v>
      </c>
    </row>
    <row r="258" spans="2:15">
      <c r="B258" t="s">
        <v>2653</v>
      </c>
      <c r="C258" t="s">
        <v>2654</v>
      </c>
      <c r="D258" t="s">
        <v>98</v>
      </c>
      <c r="E258" t="s">
        <v>121</v>
      </c>
      <c r="F258" t="s">
        <v>2655</v>
      </c>
      <c r="G258" t="s">
        <v>127</v>
      </c>
      <c r="H258" t="s">
        <v>100</v>
      </c>
      <c r="I258" s="75">
        <v>42936</v>
      </c>
      <c r="J258" s="75">
        <v>90.2</v>
      </c>
      <c r="K258" s="75">
        <v>0</v>
      </c>
      <c r="L258" s="75">
        <v>38.728271999999997</v>
      </c>
      <c r="M258" s="76">
        <v>6.0000000000000001E-3</v>
      </c>
      <c r="N258" s="76">
        <f t="shared" si="4"/>
        <v>1.1172429870838935E-5</v>
      </c>
      <c r="O258" s="76">
        <f>L258/'סכום נכסי הקרן'!$C$42</f>
        <v>1.8770763783144712E-6</v>
      </c>
    </row>
    <row r="259" spans="2:15">
      <c r="B259" t="s">
        <v>2656</v>
      </c>
      <c r="C259" t="s">
        <v>2657</v>
      </c>
      <c r="D259" t="s">
        <v>98</v>
      </c>
      <c r="E259" t="s">
        <v>121</v>
      </c>
      <c r="F259" t="s">
        <v>2658</v>
      </c>
      <c r="G259" t="s">
        <v>127</v>
      </c>
      <c r="H259" t="s">
        <v>100</v>
      </c>
      <c r="I259" s="75">
        <v>30981</v>
      </c>
      <c r="J259" s="75">
        <v>106.1</v>
      </c>
      <c r="K259" s="75">
        <v>0</v>
      </c>
      <c r="L259" s="75">
        <v>32.870840999999999</v>
      </c>
      <c r="M259" s="76">
        <v>4.7000000000000002E-3</v>
      </c>
      <c r="N259" s="76">
        <f t="shared" si="4"/>
        <v>9.4826633594185974E-6</v>
      </c>
      <c r="O259" s="76">
        <f>L259/'סכום נכסי הקרן'!$C$42</f>
        <v>1.5931792458086133E-6</v>
      </c>
    </row>
    <row r="260" spans="2:15">
      <c r="B260" t="s">
        <v>2659</v>
      </c>
      <c r="C260" t="s">
        <v>2660</v>
      </c>
      <c r="D260" t="s">
        <v>98</v>
      </c>
      <c r="E260" t="s">
        <v>121</v>
      </c>
      <c r="F260" t="s">
        <v>1663</v>
      </c>
      <c r="G260" t="s">
        <v>130</v>
      </c>
      <c r="H260" t="s">
        <v>100</v>
      </c>
      <c r="I260" s="75">
        <v>118414.7</v>
      </c>
      <c r="J260" s="75">
        <v>1840</v>
      </c>
      <c r="K260" s="75">
        <v>0</v>
      </c>
      <c r="L260" s="75">
        <v>2178.8304800000001</v>
      </c>
      <c r="M260" s="76">
        <v>1E-3</v>
      </c>
      <c r="N260" s="76">
        <f t="shared" si="4"/>
        <v>6.2855452828482347E-4</v>
      </c>
      <c r="O260" s="76">
        <f>L260/'סכום נכסי הקרן'!$C$42</f>
        <v>1.0560324577248326E-4</v>
      </c>
    </row>
    <row r="261" spans="2:15">
      <c r="B261" t="s">
        <v>2661</v>
      </c>
      <c r="C261" t="s">
        <v>2662</v>
      </c>
      <c r="D261" t="s">
        <v>98</v>
      </c>
      <c r="E261" t="s">
        <v>121</v>
      </c>
      <c r="F261" t="s">
        <v>928</v>
      </c>
      <c r="G261" t="s">
        <v>130</v>
      </c>
      <c r="H261" t="s">
        <v>100</v>
      </c>
      <c r="I261" s="75">
        <v>230000</v>
      </c>
      <c r="J261" s="75">
        <v>156.69999999999999</v>
      </c>
      <c r="K261" s="75">
        <v>0</v>
      </c>
      <c r="L261" s="75">
        <v>360.41</v>
      </c>
      <c r="M261" s="76">
        <v>7.1999999999999998E-3</v>
      </c>
      <c r="N261" s="76">
        <f t="shared" si="4"/>
        <v>1.0397198846747051E-4</v>
      </c>
      <c r="O261" s="76">
        <f>L261/'סכום נכסי הקרן'!$C$42</f>
        <v>1.7468300612749225E-5</v>
      </c>
    </row>
    <row r="262" spans="2:15">
      <c r="B262" s="77" t="s">
        <v>2663</v>
      </c>
      <c r="E262" s="14"/>
      <c r="F262" s="14"/>
      <c r="G262" s="14"/>
      <c r="I262" s="79">
        <v>0</v>
      </c>
      <c r="K262" s="79">
        <v>0</v>
      </c>
      <c r="L262" s="79">
        <v>0</v>
      </c>
      <c r="N262" s="78">
        <f t="shared" si="4"/>
        <v>0</v>
      </c>
      <c r="O262" s="78">
        <f>L262/'סכום נכסי הקרן'!$C$42</f>
        <v>0</v>
      </c>
    </row>
    <row r="263" spans="2:15">
      <c r="B263" t="s">
        <v>249</v>
      </c>
      <c r="C263" t="s">
        <v>249</v>
      </c>
      <c r="E263" s="14"/>
      <c r="F263" s="14"/>
      <c r="G263" t="s">
        <v>249</v>
      </c>
      <c r="H263" t="s">
        <v>249</v>
      </c>
      <c r="I263" s="75">
        <v>0</v>
      </c>
      <c r="J263" s="75">
        <v>0</v>
      </c>
      <c r="L263" s="75">
        <v>0</v>
      </c>
      <c r="M263" s="76">
        <v>0</v>
      </c>
      <c r="N263" s="76">
        <f t="shared" si="4"/>
        <v>0</v>
      </c>
      <c r="O263" s="76">
        <f>L263/'סכום נכסי הקרן'!$C$42</f>
        <v>0</v>
      </c>
    </row>
    <row r="264" spans="2:15">
      <c r="B264" s="77" t="s">
        <v>254</v>
      </c>
      <c r="E264" s="14"/>
      <c r="F264" s="14"/>
      <c r="G264" s="14"/>
      <c r="I264" s="79">
        <v>14531093.439999999</v>
      </c>
      <c r="K264" s="79">
        <v>448.73817000000003</v>
      </c>
      <c r="L264" s="79">
        <v>768559.74118136044</v>
      </c>
      <c r="N264" s="78">
        <f t="shared" si="4"/>
        <v>0.22171605822998952</v>
      </c>
      <c r="O264" s="78">
        <f>L264/'סכום נכסי הקרן'!$C$42</f>
        <v>3.7250444210240402E-2</v>
      </c>
    </row>
    <row r="265" spans="2:15">
      <c r="B265" s="77" t="s">
        <v>389</v>
      </c>
      <c r="E265" s="14"/>
      <c r="F265" s="14"/>
      <c r="G265" s="14"/>
      <c r="I265" s="79">
        <v>10998203</v>
      </c>
      <c r="K265" s="79">
        <v>2.9668800000000002</v>
      </c>
      <c r="L265" s="79">
        <v>108170.603016204</v>
      </c>
      <c r="N265" s="78">
        <f t="shared" si="4"/>
        <v>3.1205329178768882E-2</v>
      </c>
      <c r="O265" s="78">
        <f>L265/'סכום נכסי הקרן'!$C$42</f>
        <v>5.2427974000427554E-3</v>
      </c>
    </row>
    <row r="266" spans="2:15">
      <c r="B266" t="s">
        <v>2664</v>
      </c>
      <c r="C266" t="s">
        <v>2665</v>
      </c>
      <c r="D266" t="s">
        <v>2666</v>
      </c>
      <c r="E266" t="s">
        <v>1809</v>
      </c>
      <c r="F266" t="s">
        <v>2667</v>
      </c>
      <c r="G266" t="s">
        <v>2668</v>
      </c>
      <c r="H266" t="s">
        <v>104</v>
      </c>
      <c r="I266" s="75">
        <v>9530</v>
      </c>
      <c r="J266" s="75">
        <v>571</v>
      </c>
      <c r="K266" s="75">
        <v>0</v>
      </c>
      <c r="L266" s="75">
        <v>191.49095969999999</v>
      </c>
      <c r="M266" s="76">
        <v>2.9999999999999997E-4</v>
      </c>
      <c r="N266" s="76">
        <f t="shared" si="4"/>
        <v>5.5241796436151209E-5</v>
      </c>
      <c r="O266" s="76">
        <f>L266/'סכום נכסי הקרן'!$C$42</f>
        <v>9.2811565957200046E-6</v>
      </c>
    </row>
    <row r="267" spans="2:15">
      <c r="B267" t="s">
        <v>2669</v>
      </c>
      <c r="C267" t="s">
        <v>2670</v>
      </c>
      <c r="D267" t="s">
        <v>366</v>
      </c>
      <c r="E267" t="s">
        <v>1809</v>
      </c>
      <c r="F267" t="s">
        <v>2671</v>
      </c>
      <c r="G267" t="s">
        <v>2668</v>
      </c>
      <c r="H267" t="s">
        <v>104</v>
      </c>
      <c r="I267" s="75">
        <v>89556</v>
      </c>
      <c r="J267" s="75">
        <v>2297</v>
      </c>
      <c r="K267" s="75">
        <v>0</v>
      </c>
      <c r="L267" s="75">
        <v>7238.9395450800002</v>
      </c>
      <c r="M267" s="76">
        <v>1.8E-3</v>
      </c>
      <c r="N267" s="76">
        <f t="shared" si="4"/>
        <v>2.0883075910706527E-3</v>
      </c>
      <c r="O267" s="76">
        <f>L267/'סכום נכסי הקרן'!$C$42</f>
        <v>3.5085589215331305E-4</v>
      </c>
    </row>
    <row r="268" spans="2:15">
      <c r="B268" t="s">
        <v>2672</v>
      </c>
      <c r="C268" t="s">
        <v>2673</v>
      </c>
      <c r="D268" t="s">
        <v>2666</v>
      </c>
      <c r="E268" t="s">
        <v>1809</v>
      </c>
      <c r="F268" t="s">
        <v>2674</v>
      </c>
      <c r="G268" t="s">
        <v>2675</v>
      </c>
      <c r="H268" t="s">
        <v>104</v>
      </c>
      <c r="I268" s="75">
        <v>5126</v>
      </c>
      <c r="J268" s="75">
        <v>1316</v>
      </c>
      <c r="K268" s="75">
        <v>0</v>
      </c>
      <c r="L268" s="75">
        <v>237.38526504000001</v>
      </c>
      <c r="M268" s="76">
        <v>4.0000000000000002E-4</v>
      </c>
      <c r="N268" s="76">
        <f t="shared" ref="N268:N331" si="5">L268/$L$11</f>
        <v>6.8481501731600979E-5</v>
      </c>
      <c r="O268" s="76">
        <f>L268/'סכום נכסי הקרן'!$C$42</f>
        <v>1.1505555258610664E-5</v>
      </c>
    </row>
    <row r="269" spans="2:15">
      <c r="B269" t="s">
        <v>2676</v>
      </c>
      <c r="C269" t="s">
        <v>2677</v>
      </c>
      <c r="D269" t="s">
        <v>2666</v>
      </c>
      <c r="E269" t="s">
        <v>1809</v>
      </c>
      <c r="F269" t="s">
        <v>2678</v>
      </c>
      <c r="G269" t="s">
        <v>1870</v>
      </c>
      <c r="H269" t="s">
        <v>104</v>
      </c>
      <c r="I269" s="75">
        <v>21528</v>
      </c>
      <c r="J269" s="75">
        <v>102</v>
      </c>
      <c r="K269" s="75">
        <v>0</v>
      </c>
      <c r="L269" s="75">
        <v>77.272172639999994</v>
      </c>
      <c r="M269" s="76">
        <v>1.6000000000000001E-3</v>
      </c>
      <c r="N269" s="76">
        <f t="shared" si="5"/>
        <v>2.2291671825372407E-5</v>
      </c>
      <c r="O269" s="76">
        <f>L269/'סכום נכסי הקרן'!$C$42</f>
        <v>3.7452166717787402E-6</v>
      </c>
    </row>
    <row r="270" spans="2:15">
      <c r="B270" t="s">
        <v>2679</v>
      </c>
      <c r="C270" t="s">
        <v>2680</v>
      </c>
      <c r="D270" t="s">
        <v>2666</v>
      </c>
      <c r="E270" t="s">
        <v>1809</v>
      </c>
      <c r="F270" t="s">
        <v>2681</v>
      </c>
      <c r="G270" t="s">
        <v>1993</v>
      </c>
      <c r="H270" t="s">
        <v>104</v>
      </c>
      <c r="I270" s="75">
        <v>71700</v>
      </c>
      <c r="J270" s="75">
        <v>3570</v>
      </c>
      <c r="K270" s="75">
        <v>0</v>
      </c>
      <c r="L270" s="75">
        <v>9007.5491099999999</v>
      </c>
      <c r="M270" s="76">
        <v>8.9999999999999998E-4</v>
      </c>
      <c r="N270" s="76">
        <f t="shared" si="5"/>
        <v>2.5985205521075836E-3</v>
      </c>
      <c r="O270" s="76">
        <f>L270/'סכום נכסי הקרן'!$C$42</f>
        <v>4.365766089664042E-4</v>
      </c>
    </row>
    <row r="271" spans="2:15">
      <c r="B271" t="s">
        <v>2682</v>
      </c>
      <c r="C271" t="s">
        <v>2683</v>
      </c>
      <c r="D271" t="s">
        <v>121</v>
      </c>
      <c r="E271" t="s">
        <v>1809</v>
      </c>
      <c r="F271" t="s">
        <v>2684</v>
      </c>
      <c r="G271" t="s">
        <v>1993</v>
      </c>
      <c r="H271" t="s">
        <v>198</v>
      </c>
      <c r="I271" s="75">
        <v>149062</v>
      </c>
      <c r="J271" s="75">
        <v>1480</v>
      </c>
      <c r="K271" s="75">
        <v>0</v>
      </c>
      <c r="L271" s="75">
        <v>8416.5592557599994</v>
      </c>
      <c r="M271" s="76">
        <v>1.0200000000000001E-2</v>
      </c>
      <c r="N271" s="76">
        <f t="shared" si="5"/>
        <v>2.4280303040305783E-3</v>
      </c>
      <c r="O271" s="76">
        <f>L271/'סכום נכסי הקרן'!$C$42</f>
        <v>4.0793259677764923E-4</v>
      </c>
    </row>
    <row r="272" spans="2:15">
      <c r="B272" t="s">
        <v>2685</v>
      </c>
      <c r="C272" t="s">
        <v>2686</v>
      </c>
      <c r="D272" t="s">
        <v>366</v>
      </c>
      <c r="E272" t="s">
        <v>1809</v>
      </c>
      <c r="F272" s="14"/>
      <c r="G272" t="s">
        <v>2687</v>
      </c>
      <c r="H272" t="s">
        <v>104</v>
      </c>
      <c r="I272" s="75">
        <v>137350</v>
      </c>
      <c r="J272" s="75">
        <v>1719</v>
      </c>
      <c r="K272" s="75">
        <v>0</v>
      </c>
      <c r="L272" s="75">
        <v>8308.5226335000007</v>
      </c>
      <c r="M272" s="76">
        <v>1.1000000000000001E-3</v>
      </c>
      <c r="N272" s="76">
        <f t="shared" si="5"/>
        <v>2.3968636259592679E-3</v>
      </c>
      <c r="O272" s="76">
        <f>L272/'סכום נכסי הקרן'!$C$42</f>
        <v>4.0269629313783987E-4</v>
      </c>
    </row>
    <row r="273" spans="2:15">
      <c r="B273" t="s">
        <v>2688</v>
      </c>
      <c r="C273" t="s">
        <v>2689</v>
      </c>
      <c r="D273" t="s">
        <v>2666</v>
      </c>
      <c r="E273" t="s">
        <v>1809</v>
      </c>
      <c r="F273" t="s">
        <v>2690</v>
      </c>
      <c r="G273" t="s">
        <v>1820</v>
      </c>
      <c r="H273" t="s">
        <v>104</v>
      </c>
      <c r="I273" s="75">
        <v>66835</v>
      </c>
      <c r="J273" s="75">
        <v>887</v>
      </c>
      <c r="K273" s="75">
        <v>0</v>
      </c>
      <c r="L273" s="75">
        <v>2086.1562775500001</v>
      </c>
      <c r="M273" s="76">
        <v>2.8999999999999998E-3</v>
      </c>
      <c r="N273" s="76">
        <f t="shared" si="5"/>
        <v>6.0181963993998454E-4</v>
      </c>
      <c r="O273" s="76">
        <f>L273/'סכום נכסי הקרן'!$C$42</f>
        <v>1.0111152571076637E-4</v>
      </c>
    </row>
    <row r="274" spans="2:15">
      <c r="B274" t="s">
        <v>2691</v>
      </c>
      <c r="C274" t="s">
        <v>2692</v>
      </c>
      <c r="D274" t="s">
        <v>366</v>
      </c>
      <c r="E274" t="s">
        <v>1809</v>
      </c>
      <c r="F274" t="s">
        <v>2693</v>
      </c>
      <c r="G274" t="s">
        <v>1820</v>
      </c>
      <c r="H274" t="s">
        <v>104</v>
      </c>
      <c r="I274" s="75">
        <v>1500</v>
      </c>
      <c r="J274" s="75">
        <v>2904</v>
      </c>
      <c r="K274" s="75">
        <v>0</v>
      </c>
      <c r="L274" s="75">
        <v>153.28764000000001</v>
      </c>
      <c r="M274" s="76">
        <v>0</v>
      </c>
      <c r="N274" s="76">
        <f t="shared" si="5"/>
        <v>4.422080613269824E-5</v>
      </c>
      <c r="O274" s="76">
        <f>L274/'סכום נכסי הקרן'!$C$42</f>
        <v>7.429523530809031E-6</v>
      </c>
    </row>
    <row r="275" spans="2:15">
      <c r="B275" t="s">
        <v>2694</v>
      </c>
      <c r="C275" t="s">
        <v>2695</v>
      </c>
      <c r="D275" t="s">
        <v>366</v>
      </c>
      <c r="E275" t="s">
        <v>1809</v>
      </c>
      <c r="F275" t="s">
        <v>2696</v>
      </c>
      <c r="G275" t="s">
        <v>1820</v>
      </c>
      <c r="H275" t="s">
        <v>104</v>
      </c>
      <c r="I275" s="75">
        <v>190000</v>
      </c>
      <c r="J275" s="75">
        <v>137</v>
      </c>
      <c r="K275" s="75">
        <v>0</v>
      </c>
      <c r="L275" s="75">
        <v>915.99570000000006</v>
      </c>
      <c r="M275" s="76">
        <v>3.8E-3</v>
      </c>
      <c r="N275" s="76">
        <f t="shared" si="5"/>
        <v>2.642487565734929E-4</v>
      </c>
      <c r="O275" s="76">
        <f>L275/'סכום נכסי הקרן'!$C$42</f>
        <v>4.439634928993551E-5</v>
      </c>
    </row>
    <row r="276" spans="2:15">
      <c r="B276" t="s">
        <v>2697</v>
      </c>
      <c r="C276" t="s">
        <v>2698</v>
      </c>
      <c r="D276" t="s">
        <v>366</v>
      </c>
      <c r="E276" t="s">
        <v>1809</v>
      </c>
      <c r="F276" t="s">
        <v>2699</v>
      </c>
      <c r="G276" t="s">
        <v>1905</v>
      </c>
      <c r="H276" t="s">
        <v>104</v>
      </c>
      <c r="I276" s="75">
        <v>20955</v>
      </c>
      <c r="J276" s="75">
        <v>13954</v>
      </c>
      <c r="K276" s="75">
        <v>0</v>
      </c>
      <c r="L276" s="75">
        <v>10289.769603299999</v>
      </c>
      <c r="M276" s="76">
        <v>1E-4</v>
      </c>
      <c r="N276" s="76">
        <f t="shared" si="5"/>
        <v>2.9684187634284177E-3</v>
      </c>
      <c r="O276" s="76">
        <f>L276/'סכום נכסי הקרן'!$C$42</f>
        <v>4.9872308944361621E-4</v>
      </c>
    </row>
    <row r="277" spans="2:15">
      <c r="B277" t="s">
        <v>2700</v>
      </c>
      <c r="C277" t="s">
        <v>2701</v>
      </c>
      <c r="D277" t="s">
        <v>2666</v>
      </c>
      <c r="E277" t="s">
        <v>1809</v>
      </c>
      <c r="F277" t="s">
        <v>2702</v>
      </c>
      <c r="G277" t="s">
        <v>1905</v>
      </c>
      <c r="H277" t="s">
        <v>104</v>
      </c>
      <c r="I277" s="75">
        <v>176192</v>
      </c>
      <c r="J277" s="75">
        <v>2530</v>
      </c>
      <c r="K277" s="75">
        <v>0</v>
      </c>
      <c r="L277" s="75">
        <v>15686.4970944</v>
      </c>
      <c r="M277" s="76">
        <v>3.8999999999999998E-3</v>
      </c>
      <c r="N277" s="76">
        <f t="shared" si="5"/>
        <v>4.5252803612384962E-3</v>
      </c>
      <c r="O277" s="76">
        <f>L277/'סכום נכסי הקרן'!$C$42</f>
        <v>7.6029090981381332E-4</v>
      </c>
    </row>
    <row r="278" spans="2:15">
      <c r="B278" t="s">
        <v>2703</v>
      </c>
      <c r="C278" t="s">
        <v>2704</v>
      </c>
      <c r="D278" t="s">
        <v>2666</v>
      </c>
      <c r="E278" t="s">
        <v>1809</v>
      </c>
      <c r="F278" t="s">
        <v>2705</v>
      </c>
      <c r="G278" t="s">
        <v>1905</v>
      </c>
      <c r="H278" t="s">
        <v>104</v>
      </c>
      <c r="I278" s="75">
        <v>9373580</v>
      </c>
      <c r="J278" s="75">
        <v>38.869999999999997</v>
      </c>
      <c r="K278" s="75">
        <v>0</v>
      </c>
      <c r="L278" s="75">
        <v>12821.513611374001</v>
      </c>
      <c r="M278" s="76">
        <v>3.8899999999999997E-2</v>
      </c>
      <c r="N278" s="76">
        <f t="shared" si="5"/>
        <v>3.6987826789969583E-3</v>
      </c>
      <c r="O278" s="76">
        <f>L278/'סכום נכסי הקרן'!$C$42</f>
        <v>6.2143129789389031E-4</v>
      </c>
    </row>
    <row r="279" spans="2:15">
      <c r="B279" t="s">
        <v>2706</v>
      </c>
      <c r="C279" t="s">
        <v>2707</v>
      </c>
      <c r="D279" t="s">
        <v>2666</v>
      </c>
      <c r="E279" t="s">
        <v>1809</v>
      </c>
      <c r="F279" t="s">
        <v>2708</v>
      </c>
      <c r="G279" t="s">
        <v>1905</v>
      </c>
      <c r="H279" t="s">
        <v>104</v>
      </c>
      <c r="I279" s="75">
        <v>2700</v>
      </c>
      <c r="J279" s="75">
        <v>7683</v>
      </c>
      <c r="K279" s="75">
        <v>0</v>
      </c>
      <c r="L279" s="75">
        <v>729.98487899999998</v>
      </c>
      <c r="M279" s="76">
        <v>0</v>
      </c>
      <c r="N279" s="76">
        <f t="shared" si="5"/>
        <v>2.1058788441168628E-4</v>
      </c>
      <c r="O279" s="76">
        <f>L279/'סכום נכסי הקרן'!$C$42</f>
        <v>3.5380803277193667E-5</v>
      </c>
    </row>
    <row r="280" spans="2:15">
      <c r="B280" t="s">
        <v>2709</v>
      </c>
      <c r="C280" t="s">
        <v>2710</v>
      </c>
      <c r="D280" t="s">
        <v>2666</v>
      </c>
      <c r="E280" t="s">
        <v>1809</v>
      </c>
      <c r="F280" t="s">
        <v>2711</v>
      </c>
      <c r="G280" t="s">
        <v>1842</v>
      </c>
      <c r="H280" t="s">
        <v>104</v>
      </c>
      <c r="I280" s="75">
        <v>282011</v>
      </c>
      <c r="J280" s="75">
        <v>341</v>
      </c>
      <c r="K280" s="75">
        <v>0</v>
      </c>
      <c r="L280" s="75">
        <v>3384.0727776899998</v>
      </c>
      <c r="M280" s="76">
        <v>4.4999999999999997E-3</v>
      </c>
      <c r="N280" s="76">
        <f t="shared" si="5"/>
        <v>9.7624587501752322E-4</v>
      </c>
      <c r="O280" s="76">
        <f>L280/'סכום נכסי הקרן'!$C$42</f>
        <v>1.6401875801478924E-4</v>
      </c>
    </row>
    <row r="281" spans="2:15">
      <c r="B281" t="s">
        <v>2712</v>
      </c>
      <c r="C281" t="s">
        <v>2713</v>
      </c>
      <c r="D281" t="s">
        <v>366</v>
      </c>
      <c r="E281" t="s">
        <v>1809</v>
      </c>
      <c r="F281" t="s">
        <v>2714</v>
      </c>
      <c r="G281" t="s">
        <v>1842</v>
      </c>
      <c r="H281" t="s">
        <v>104</v>
      </c>
      <c r="I281" s="75">
        <v>8000</v>
      </c>
      <c r="J281" s="75">
        <v>2113</v>
      </c>
      <c r="K281" s="75">
        <v>2.9668800000000002</v>
      </c>
      <c r="L281" s="75">
        <v>597.81863999999996</v>
      </c>
      <c r="M281" s="76">
        <v>4.0000000000000002E-4</v>
      </c>
      <c r="N281" s="76">
        <f t="shared" si="5"/>
        <v>1.7246023346665992E-4</v>
      </c>
      <c r="O281" s="76">
        <f>L281/'סכום נכסי הקרן'!$C$42</f>
        <v>2.8974988805596146E-5</v>
      </c>
    </row>
    <row r="282" spans="2:15">
      <c r="B282" t="s">
        <v>2715</v>
      </c>
      <c r="C282" t="s">
        <v>2716</v>
      </c>
      <c r="D282" t="s">
        <v>2666</v>
      </c>
      <c r="E282" t="s">
        <v>1809</v>
      </c>
      <c r="F282" t="s">
        <v>2717</v>
      </c>
      <c r="G282" t="s">
        <v>1842</v>
      </c>
      <c r="H282" t="s">
        <v>104</v>
      </c>
      <c r="I282" s="75">
        <v>22450</v>
      </c>
      <c r="J282" s="75">
        <v>1975</v>
      </c>
      <c r="K282" s="75">
        <v>0</v>
      </c>
      <c r="L282" s="75">
        <v>1560.2806125</v>
      </c>
      <c r="M282" s="76">
        <v>5.0000000000000001E-4</v>
      </c>
      <c r="N282" s="76">
        <f t="shared" si="5"/>
        <v>4.5011369786872676E-4</v>
      </c>
      <c r="O282" s="76">
        <f>L282/'סכום נכסי הקרן'!$C$42</f>
        <v>7.5623458781372556E-5</v>
      </c>
    </row>
    <row r="283" spans="2:15">
      <c r="B283" t="s">
        <v>2718</v>
      </c>
      <c r="C283" t="s">
        <v>2719</v>
      </c>
      <c r="D283" t="s">
        <v>121</v>
      </c>
      <c r="E283" t="s">
        <v>1809</v>
      </c>
      <c r="F283" t="s">
        <v>2720</v>
      </c>
      <c r="G283" t="s">
        <v>1842</v>
      </c>
      <c r="H283" t="s">
        <v>104</v>
      </c>
      <c r="I283" s="75">
        <v>1112</v>
      </c>
      <c r="J283" s="75">
        <v>500</v>
      </c>
      <c r="K283" s="75">
        <v>0</v>
      </c>
      <c r="L283" s="75">
        <v>19.565639999999998</v>
      </c>
      <c r="M283" s="76">
        <v>2.0000000000000001E-4</v>
      </c>
      <c r="N283" s="76">
        <f t="shared" si="5"/>
        <v>5.6443453190496362E-6</v>
      </c>
      <c r="O283" s="76">
        <f>L283/'סכום נכסי הקרן'!$C$42</f>
        <v>9.4830465636589085E-7</v>
      </c>
    </row>
    <row r="284" spans="2:15">
      <c r="B284" t="s">
        <v>2721</v>
      </c>
      <c r="C284" t="s">
        <v>2722</v>
      </c>
      <c r="D284" t="s">
        <v>366</v>
      </c>
      <c r="E284" t="s">
        <v>1809</v>
      </c>
      <c r="F284" t="s">
        <v>2723</v>
      </c>
      <c r="G284" t="s">
        <v>1842</v>
      </c>
      <c r="H284" t="s">
        <v>104</v>
      </c>
      <c r="I284" s="75">
        <v>16042</v>
      </c>
      <c r="J284" s="75">
        <v>28327</v>
      </c>
      <c r="K284" s="75">
        <v>0</v>
      </c>
      <c r="L284" s="75">
        <v>15991.10081946</v>
      </c>
      <c r="M284" s="76">
        <v>2.9999999999999997E-4</v>
      </c>
      <c r="N284" s="76">
        <f t="shared" si="5"/>
        <v>4.6131532143476968E-3</v>
      </c>
      <c r="O284" s="76">
        <f>L284/'סכום נכסי הקרן'!$C$42</f>
        <v>7.7505439983104724E-4</v>
      </c>
    </row>
    <row r="285" spans="2:15">
      <c r="B285" t="s">
        <v>2724</v>
      </c>
      <c r="C285" t="s">
        <v>2725</v>
      </c>
      <c r="D285" t="s">
        <v>2666</v>
      </c>
      <c r="E285" t="s">
        <v>1809</v>
      </c>
      <c r="F285" t="s">
        <v>2726</v>
      </c>
      <c r="G285" t="s">
        <v>1842</v>
      </c>
      <c r="H285" t="s">
        <v>104</v>
      </c>
      <c r="I285" s="75">
        <v>46803</v>
      </c>
      <c r="J285" s="75">
        <v>1186</v>
      </c>
      <c r="K285" s="75">
        <v>0</v>
      </c>
      <c r="L285" s="75">
        <v>1953.3391180199999</v>
      </c>
      <c r="M285" s="76">
        <v>6.9999999999999999E-4</v>
      </c>
      <c r="N285" s="76">
        <f t="shared" si="5"/>
        <v>5.6350420979394149E-4</v>
      </c>
      <c r="O285" s="76">
        <f>L285/'סכום נכסי הקרן'!$C$42</f>
        <v>9.4674162515512314E-5</v>
      </c>
    </row>
    <row r="286" spans="2:15">
      <c r="B286" t="s">
        <v>2727</v>
      </c>
      <c r="C286" t="s">
        <v>2728</v>
      </c>
      <c r="D286" t="s">
        <v>2666</v>
      </c>
      <c r="E286" t="s">
        <v>1809</v>
      </c>
      <c r="F286" t="s">
        <v>2270</v>
      </c>
      <c r="G286" t="s">
        <v>1842</v>
      </c>
      <c r="H286" t="s">
        <v>104</v>
      </c>
      <c r="I286" s="75">
        <v>266846</v>
      </c>
      <c r="J286" s="75">
        <v>580</v>
      </c>
      <c r="K286" s="75">
        <v>0</v>
      </c>
      <c r="L286" s="75">
        <v>5446.3802292</v>
      </c>
      <c r="M286" s="76">
        <v>4.7000000000000002E-3</v>
      </c>
      <c r="N286" s="76">
        <f t="shared" si="5"/>
        <v>1.5711855452951965E-3</v>
      </c>
      <c r="O286" s="76">
        <f>L286/'סכום נכסי הקרן'!$C$42</f>
        <v>2.6397438221747348E-4</v>
      </c>
    </row>
    <row r="287" spans="2:15">
      <c r="B287" t="s">
        <v>2729</v>
      </c>
      <c r="C287" t="s">
        <v>2730</v>
      </c>
      <c r="D287" t="s">
        <v>366</v>
      </c>
      <c r="E287" t="s">
        <v>1809</v>
      </c>
      <c r="F287" t="s">
        <v>2731</v>
      </c>
      <c r="G287" t="s">
        <v>1842</v>
      </c>
      <c r="H287" t="s">
        <v>104</v>
      </c>
      <c r="I287" s="75">
        <v>14051</v>
      </c>
      <c r="J287" s="75">
        <v>4215</v>
      </c>
      <c r="K287" s="75">
        <v>0</v>
      </c>
      <c r="L287" s="75">
        <v>2084.12651835</v>
      </c>
      <c r="M287" s="76">
        <v>2.0999999999999999E-3</v>
      </c>
      <c r="N287" s="76">
        <f t="shared" si="5"/>
        <v>6.0123408987163408E-4</v>
      </c>
      <c r="O287" s="76">
        <f>L287/'סכום נכסי הקרן'!$C$42</f>
        <v>1.0101314763058797E-4</v>
      </c>
    </row>
    <row r="288" spans="2:15">
      <c r="B288" t="s">
        <v>2732</v>
      </c>
      <c r="C288" t="s">
        <v>2733</v>
      </c>
      <c r="D288" t="s">
        <v>366</v>
      </c>
      <c r="E288" t="s">
        <v>1809</v>
      </c>
      <c r="F288" t="s">
        <v>2734</v>
      </c>
      <c r="G288" t="s">
        <v>1881</v>
      </c>
      <c r="H288" t="s">
        <v>104</v>
      </c>
      <c r="I288" s="75">
        <v>25274</v>
      </c>
      <c r="J288" s="75">
        <v>1094</v>
      </c>
      <c r="K288" s="75">
        <v>0</v>
      </c>
      <c r="L288" s="75">
        <v>972.99491364000005</v>
      </c>
      <c r="M288" s="76">
        <v>1.6999999999999999E-3</v>
      </c>
      <c r="N288" s="76">
        <f t="shared" si="5"/>
        <v>2.8069203390551189E-4</v>
      </c>
      <c r="O288" s="76">
        <f>L288/'סכום נכסי הקרן'!$C$42</f>
        <v>4.715897906867038E-5</v>
      </c>
    </row>
    <row r="289" spans="2:15">
      <c r="B289" s="77" t="s">
        <v>390</v>
      </c>
      <c r="E289" s="14"/>
      <c r="F289" s="14"/>
      <c r="G289" s="14"/>
      <c r="I289" s="79">
        <v>3532890.44</v>
      </c>
      <c r="K289" s="79">
        <v>445.77129000000002</v>
      </c>
      <c r="L289" s="79">
        <v>660389.13816515636</v>
      </c>
      <c r="N289" s="78">
        <f t="shared" si="5"/>
        <v>0.19051072905122063</v>
      </c>
      <c r="O289" s="78">
        <f>L289/'סכום נכסי הקרן'!$C$42</f>
        <v>3.2007646810197646E-2</v>
      </c>
    </row>
    <row r="290" spans="2:15">
      <c r="B290" t="s">
        <v>2735</v>
      </c>
      <c r="C290" t="s">
        <v>2736</v>
      </c>
      <c r="D290" t="s">
        <v>2666</v>
      </c>
      <c r="E290" t="s">
        <v>1809</v>
      </c>
      <c r="F290" t="s">
        <v>2144</v>
      </c>
      <c r="G290" t="s">
        <v>2737</v>
      </c>
      <c r="H290" t="s">
        <v>104</v>
      </c>
      <c r="I290" s="75">
        <v>543668</v>
      </c>
      <c r="J290" s="75">
        <v>1278</v>
      </c>
      <c r="K290" s="75">
        <v>0</v>
      </c>
      <c r="L290" s="75">
        <v>24450.283103760001</v>
      </c>
      <c r="M290" s="76">
        <v>2.0999999999999999E-3</v>
      </c>
      <c r="N290" s="76">
        <f t="shared" si="5"/>
        <v>7.0534795174676725E-3</v>
      </c>
      <c r="O290" s="76">
        <f>L290/'סכום נכסי הקרן'!$C$42</f>
        <v>1.1850528434929743E-3</v>
      </c>
    </row>
    <row r="291" spans="2:15">
      <c r="B291" t="s">
        <v>2738</v>
      </c>
      <c r="C291" t="s">
        <v>2739</v>
      </c>
      <c r="D291" t="s">
        <v>1874</v>
      </c>
      <c r="E291" t="s">
        <v>1809</v>
      </c>
      <c r="F291" t="s">
        <v>2740</v>
      </c>
      <c r="G291" t="s">
        <v>1885</v>
      </c>
      <c r="H291" t="s">
        <v>108</v>
      </c>
      <c r="I291" s="75">
        <v>24693</v>
      </c>
      <c r="J291" s="75">
        <v>8338</v>
      </c>
      <c r="K291" s="75">
        <v>0</v>
      </c>
      <c r="L291" s="75">
        <v>7727.0604820199997</v>
      </c>
      <c r="M291" s="76">
        <v>0</v>
      </c>
      <c r="N291" s="76">
        <f t="shared" si="5"/>
        <v>2.2291219536750657E-3</v>
      </c>
      <c r="O291" s="76">
        <f>L291/'סכום נכסי הקרן'!$C$42</f>
        <v>3.7451406829116916E-4</v>
      </c>
    </row>
    <row r="292" spans="2:15">
      <c r="B292" t="s">
        <v>2741</v>
      </c>
      <c r="C292" t="s">
        <v>2742</v>
      </c>
      <c r="D292" t="s">
        <v>2666</v>
      </c>
      <c r="E292" t="s">
        <v>1809</v>
      </c>
      <c r="F292" t="s">
        <v>2743</v>
      </c>
      <c r="G292" t="s">
        <v>1885</v>
      </c>
      <c r="H292" t="s">
        <v>104</v>
      </c>
      <c r="I292" s="75">
        <v>8800</v>
      </c>
      <c r="J292" s="75">
        <v>12318</v>
      </c>
      <c r="K292" s="75">
        <v>0</v>
      </c>
      <c r="L292" s="75">
        <v>3814.5396959999998</v>
      </c>
      <c r="M292" s="76">
        <v>0</v>
      </c>
      <c r="N292" s="76">
        <f t="shared" si="5"/>
        <v>1.1004280604900542E-3</v>
      </c>
      <c r="O292" s="76">
        <f>L292/'סכום נכסי הקרן'!$C$42</f>
        <v>1.8488256737879925E-4</v>
      </c>
    </row>
    <row r="293" spans="2:15">
      <c r="B293" t="s">
        <v>2744</v>
      </c>
      <c r="C293" t="s">
        <v>2745</v>
      </c>
      <c r="D293" t="s">
        <v>1874</v>
      </c>
      <c r="E293" t="s">
        <v>1809</v>
      </c>
      <c r="F293" t="s">
        <v>1884</v>
      </c>
      <c r="G293" t="s">
        <v>1885</v>
      </c>
      <c r="H293" t="s">
        <v>108</v>
      </c>
      <c r="I293" s="75">
        <v>4880</v>
      </c>
      <c r="J293" s="75">
        <v>14765</v>
      </c>
      <c r="K293" s="75">
        <v>254.66595000000001</v>
      </c>
      <c r="L293" s="75">
        <v>2958.8225459999999</v>
      </c>
      <c r="M293" s="76">
        <v>0</v>
      </c>
      <c r="N293" s="76">
        <f t="shared" si="5"/>
        <v>8.5356861249688879E-4</v>
      </c>
      <c r="O293" s="76">
        <f>L293/'סכום נכסי הקרן'!$C$42</f>
        <v>1.4340779027581925E-4</v>
      </c>
    </row>
    <row r="294" spans="2:15">
      <c r="B294" t="s">
        <v>2746</v>
      </c>
      <c r="C294" t="s">
        <v>2747</v>
      </c>
      <c r="D294" t="s">
        <v>366</v>
      </c>
      <c r="E294" t="s">
        <v>1809</v>
      </c>
      <c r="F294" t="s">
        <v>1860</v>
      </c>
      <c r="G294" t="s">
        <v>1810</v>
      </c>
      <c r="H294" t="s">
        <v>104</v>
      </c>
      <c r="I294" s="75">
        <v>186000</v>
      </c>
      <c r="J294" s="75">
        <v>3312</v>
      </c>
      <c r="K294" s="75">
        <v>0</v>
      </c>
      <c r="L294" s="75">
        <v>21678.166079999999</v>
      </c>
      <c r="M294" s="76">
        <v>0</v>
      </c>
      <c r="N294" s="76">
        <f t="shared" si="5"/>
        <v>6.2537721863035719E-3</v>
      </c>
      <c r="O294" s="76">
        <f>L294/'סכום נכסי הקרן'!$C$42</f>
        <v>1.0506942699107778E-3</v>
      </c>
    </row>
    <row r="295" spans="2:15">
      <c r="B295" t="s">
        <v>2748</v>
      </c>
      <c r="C295" t="s">
        <v>2749</v>
      </c>
      <c r="D295" t="s">
        <v>366</v>
      </c>
      <c r="E295" t="s">
        <v>1809</v>
      </c>
      <c r="F295" t="s">
        <v>2750</v>
      </c>
      <c r="G295" t="s">
        <v>1810</v>
      </c>
      <c r="H295" t="s">
        <v>104</v>
      </c>
      <c r="I295" s="75">
        <v>137050</v>
      </c>
      <c r="J295" s="75">
        <v>4523</v>
      </c>
      <c r="K295" s="75">
        <v>0</v>
      </c>
      <c r="L295" s="75">
        <v>21813.476908500001</v>
      </c>
      <c r="M295" s="76">
        <v>1E-4</v>
      </c>
      <c r="N295" s="76">
        <f t="shared" si="5"/>
        <v>6.2928069963818882E-3</v>
      </c>
      <c r="O295" s="76">
        <f>L295/'סכום נכסי הקרן'!$C$42</f>
        <v>1.057252495898953E-3</v>
      </c>
    </row>
    <row r="296" spans="2:15">
      <c r="B296" t="s">
        <v>2751</v>
      </c>
      <c r="C296" t="s">
        <v>2752</v>
      </c>
      <c r="D296" t="s">
        <v>366</v>
      </c>
      <c r="E296" t="s">
        <v>1809</v>
      </c>
      <c r="F296" t="s">
        <v>2753</v>
      </c>
      <c r="G296" t="s">
        <v>1810</v>
      </c>
      <c r="H296" t="s">
        <v>104</v>
      </c>
      <c r="I296" s="75">
        <v>46100</v>
      </c>
      <c r="J296" s="75">
        <v>13410</v>
      </c>
      <c r="K296" s="75">
        <v>0</v>
      </c>
      <c r="L296" s="75">
        <v>21754.493190000001</v>
      </c>
      <c r="M296" s="76">
        <v>0</v>
      </c>
      <c r="N296" s="76">
        <f t="shared" si="5"/>
        <v>6.2757912240679944E-3</v>
      </c>
      <c r="O296" s="76">
        <f>L296/'סכום נכסי הקרן'!$C$42</f>
        <v>1.0543936814209536E-3</v>
      </c>
    </row>
    <row r="297" spans="2:15">
      <c r="B297" t="s">
        <v>2754</v>
      </c>
      <c r="C297" t="s">
        <v>2755</v>
      </c>
      <c r="D297" t="s">
        <v>366</v>
      </c>
      <c r="E297" t="s">
        <v>1809</v>
      </c>
      <c r="F297" t="s">
        <v>2756</v>
      </c>
      <c r="G297" t="s">
        <v>1810</v>
      </c>
      <c r="H297" t="s">
        <v>104</v>
      </c>
      <c r="I297" s="75">
        <v>147500</v>
      </c>
      <c r="J297" s="75">
        <v>4129</v>
      </c>
      <c r="K297" s="75">
        <v>0</v>
      </c>
      <c r="L297" s="75">
        <v>21431.677725000001</v>
      </c>
      <c r="M297" s="76">
        <v>0</v>
      </c>
      <c r="N297" s="76">
        <f t="shared" si="5"/>
        <v>6.1826646021537826E-3</v>
      </c>
      <c r="O297" s="76">
        <f>L297/'סכום נכסי הקרן'!$C$42</f>
        <v>1.0387475073828736E-3</v>
      </c>
    </row>
    <row r="298" spans="2:15">
      <c r="B298" t="s">
        <v>2757</v>
      </c>
      <c r="C298" t="s">
        <v>2758</v>
      </c>
      <c r="D298" t="s">
        <v>121</v>
      </c>
      <c r="E298" t="s">
        <v>1809</v>
      </c>
      <c r="F298" t="s">
        <v>2759</v>
      </c>
      <c r="G298" t="s">
        <v>2760</v>
      </c>
      <c r="H298" t="s">
        <v>108</v>
      </c>
      <c r="I298" s="75">
        <v>29175</v>
      </c>
      <c r="J298" s="75">
        <v>4923</v>
      </c>
      <c r="K298" s="75">
        <v>0</v>
      </c>
      <c r="L298" s="75">
        <v>5390.3785432499999</v>
      </c>
      <c r="M298" s="76">
        <v>0</v>
      </c>
      <c r="N298" s="76">
        <f t="shared" si="5"/>
        <v>1.5550300372744637E-3</v>
      </c>
      <c r="O298" s="76">
        <f>L298/'סכום נכסי הקרן'!$C$42</f>
        <v>2.6126010046892222E-4</v>
      </c>
    </row>
    <row r="299" spans="2:15">
      <c r="B299" t="s">
        <v>2761</v>
      </c>
      <c r="C299" t="s">
        <v>2762</v>
      </c>
      <c r="D299" t="s">
        <v>2666</v>
      </c>
      <c r="E299" t="s">
        <v>1809</v>
      </c>
      <c r="F299" t="s">
        <v>2763</v>
      </c>
      <c r="G299" t="s">
        <v>2760</v>
      </c>
      <c r="H299" t="s">
        <v>104</v>
      </c>
      <c r="I299" s="75">
        <v>1250</v>
      </c>
      <c r="J299" s="75">
        <v>30233</v>
      </c>
      <c r="K299" s="75">
        <v>0</v>
      </c>
      <c r="L299" s="75">
        <v>1329.8740875000001</v>
      </c>
      <c r="M299" s="76">
        <v>0</v>
      </c>
      <c r="N299" s="76">
        <f t="shared" si="5"/>
        <v>3.8364544071678886E-4</v>
      </c>
      <c r="O299" s="76">
        <f>L299/'סכום נכסי הקרן'!$C$42</f>
        <v>6.4456148102315602E-5</v>
      </c>
    </row>
    <row r="300" spans="2:15">
      <c r="B300" t="s">
        <v>2764</v>
      </c>
      <c r="C300" t="s">
        <v>2765</v>
      </c>
      <c r="D300" t="s">
        <v>121</v>
      </c>
      <c r="E300" t="s">
        <v>1809</v>
      </c>
      <c r="F300" t="s">
        <v>2766</v>
      </c>
      <c r="G300" t="s">
        <v>2760</v>
      </c>
      <c r="H300" t="s">
        <v>108</v>
      </c>
      <c r="I300" s="75">
        <v>33500</v>
      </c>
      <c r="J300" s="75">
        <v>4687</v>
      </c>
      <c r="K300" s="75">
        <v>0</v>
      </c>
      <c r="L300" s="75">
        <v>5892.7541849999998</v>
      </c>
      <c r="M300" s="76">
        <v>0</v>
      </c>
      <c r="N300" s="76">
        <f t="shared" si="5"/>
        <v>1.6999566331801518E-3</v>
      </c>
      <c r="O300" s="76">
        <f>L300/'סכום נכסי הקרן'!$C$42</f>
        <v>2.8560917161182001E-4</v>
      </c>
    </row>
    <row r="301" spans="2:15">
      <c r="B301" t="s">
        <v>2767</v>
      </c>
      <c r="C301" t="s">
        <v>2768</v>
      </c>
      <c r="D301" t="s">
        <v>121</v>
      </c>
      <c r="E301" t="s">
        <v>1809</v>
      </c>
      <c r="F301" t="s">
        <v>2769</v>
      </c>
      <c r="G301" t="s">
        <v>1814</v>
      </c>
      <c r="H301" t="s">
        <v>108</v>
      </c>
      <c r="I301" s="75">
        <v>25325</v>
      </c>
      <c r="J301" s="75">
        <v>3761</v>
      </c>
      <c r="K301" s="75">
        <v>0</v>
      </c>
      <c r="L301" s="75">
        <v>3574.63210725</v>
      </c>
      <c r="M301" s="76">
        <v>2.0000000000000001E-4</v>
      </c>
      <c r="N301" s="76">
        <f t="shared" si="5"/>
        <v>1.0312189124343019E-3</v>
      </c>
      <c r="O301" s="76">
        <f>L301/'סכום נכסי הקרן'!$C$42</f>
        <v>1.7325476049340536E-4</v>
      </c>
    </row>
    <row r="302" spans="2:15">
      <c r="B302" t="s">
        <v>2770</v>
      </c>
      <c r="C302" t="s">
        <v>2771</v>
      </c>
      <c r="D302" t="s">
        <v>121</v>
      </c>
      <c r="E302" t="s">
        <v>1809</v>
      </c>
      <c r="F302" t="s">
        <v>2772</v>
      </c>
      <c r="G302" t="s">
        <v>1814</v>
      </c>
      <c r="H302" t="s">
        <v>199</v>
      </c>
      <c r="I302" s="75">
        <v>1800</v>
      </c>
      <c r="J302" s="75">
        <v>63130</v>
      </c>
      <c r="K302" s="75">
        <v>0</v>
      </c>
      <c r="L302" s="75">
        <v>573.51079800000002</v>
      </c>
      <c r="M302" s="76">
        <v>0</v>
      </c>
      <c r="N302" s="76">
        <f t="shared" si="5"/>
        <v>1.6544784571911382E-4</v>
      </c>
      <c r="O302" s="76">
        <f>L302/'סכום נכסי הקרן'!$C$42</f>
        <v>2.7796839777258393E-5</v>
      </c>
    </row>
    <row r="303" spans="2:15">
      <c r="B303" t="s">
        <v>2773</v>
      </c>
      <c r="C303" t="s">
        <v>2774</v>
      </c>
      <c r="D303" t="s">
        <v>121</v>
      </c>
      <c r="E303" t="s">
        <v>1809</v>
      </c>
      <c r="F303" t="s">
        <v>2775</v>
      </c>
      <c r="G303" t="s">
        <v>1814</v>
      </c>
      <c r="H303" t="s">
        <v>108</v>
      </c>
      <c r="I303" s="75">
        <v>20000</v>
      </c>
      <c r="J303" s="75">
        <v>4159</v>
      </c>
      <c r="K303" s="75">
        <v>0</v>
      </c>
      <c r="L303" s="75">
        <v>3121.7453999999998</v>
      </c>
      <c r="M303" s="76">
        <v>0</v>
      </c>
      <c r="N303" s="76">
        <f t="shared" si="5"/>
        <v>9.0056900953685822E-4</v>
      </c>
      <c r="O303" s="76">
        <f>L303/'סכום נכסי הקרן'!$C$42</f>
        <v>1.5130431198819973E-4</v>
      </c>
    </row>
    <row r="304" spans="2:15">
      <c r="B304" t="s">
        <v>2776</v>
      </c>
      <c r="C304" t="s">
        <v>2774</v>
      </c>
      <c r="D304" t="s">
        <v>121</v>
      </c>
      <c r="E304" t="s">
        <v>1809</v>
      </c>
      <c r="F304" t="s">
        <v>2775</v>
      </c>
      <c r="G304" t="s">
        <v>1814</v>
      </c>
      <c r="H304" t="s">
        <v>108</v>
      </c>
      <c r="I304" s="75">
        <v>22000</v>
      </c>
      <c r="J304" s="75">
        <v>4159</v>
      </c>
      <c r="K304" s="75">
        <v>0</v>
      </c>
      <c r="L304" s="75">
        <v>3433.9199400000002</v>
      </c>
      <c r="M304" s="76">
        <v>0</v>
      </c>
      <c r="N304" s="76">
        <f t="shared" si="5"/>
        <v>9.9062591049054426E-4</v>
      </c>
      <c r="O304" s="76">
        <f>L304/'סכום נכסי הקרן'!$C$42</f>
        <v>1.6643474318701974E-4</v>
      </c>
    </row>
    <row r="305" spans="2:15">
      <c r="B305" t="s">
        <v>2777</v>
      </c>
      <c r="C305" t="s">
        <v>2778</v>
      </c>
      <c r="D305" t="s">
        <v>2666</v>
      </c>
      <c r="E305" t="s">
        <v>1809</v>
      </c>
      <c r="F305" t="s">
        <v>2779</v>
      </c>
      <c r="G305" t="s">
        <v>1814</v>
      </c>
      <c r="H305" t="s">
        <v>104</v>
      </c>
      <c r="I305" s="75">
        <v>127024.66</v>
      </c>
      <c r="J305" s="75">
        <v>866</v>
      </c>
      <c r="K305" s="75">
        <v>0</v>
      </c>
      <c r="L305" s="75">
        <v>3871.0180821563999</v>
      </c>
      <c r="M305" s="76">
        <v>1.1000000000000001E-3</v>
      </c>
      <c r="N305" s="76">
        <f t="shared" si="5"/>
        <v>1.1167210881921563E-3</v>
      </c>
      <c r="O305" s="76">
        <f>L305/'סכום נכסי הקרן'!$C$42</f>
        <v>1.8761995376514516E-4</v>
      </c>
    </row>
    <row r="306" spans="2:15">
      <c r="B306" t="s">
        <v>2780</v>
      </c>
      <c r="C306" t="s">
        <v>2781</v>
      </c>
      <c r="D306" t="s">
        <v>121</v>
      </c>
      <c r="E306" t="s">
        <v>1809</v>
      </c>
      <c r="F306" t="s">
        <v>2782</v>
      </c>
      <c r="G306" t="s">
        <v>2675</v>
      </c>
      <c r="H306" t="s">
        <v>200</v>
      </c>
      <c r="I306" s="75">
        <v>223150</v>
      </c>
      <c r="J306" s="75">
        <v>16720</v>
      </c>
      <c r="K306" s="75">
        <v>0</v>
      </c>
      <c r="L306" s="75">
        <v>13327.374895999999</v>
      </c>
      <c r="M306" s="76">
        <v>4.0000000000000002E-4</v>
      </c>
      <c r="N306" s="76">
        <f t="shared" si="5"/>
        <v>3.8447148219765484E-3</v>
      </c>
      <c r="O306" s="76">
        <f>L306/'סכום נכסי הקרן'!$C$42</f>
        <v>6.4594931067987965E-4</v>
      </c>
    </row>
    <row r="307" spans="2:15">
      <c r="B307" t="s">
        <v>2783</v>
      </c>
      <c r="C307" t="s">
        <v>2784</v>
      </c>
      <c r="D307" t="s">
        <v>366</v>
      </c>
      <c r="E307" t="s">
        <v>1809</v>
      </c>
      <c r="F307" t="s">
        <v>2785</v>
      </c>
      <c r="G307" t="s">
        <v>1870</v>
      </c>
      <c r="H307" t="s">
        <v>104</v>
      </c>
      <c r="I307" s="75">
        <v>17900</v>
      </c>
      <c r="J307" s="75">
        <v>4571</v>
      </c>
      <c r="K307" s="75">
        <v>44.572069999999997</v>
      </c>
      <c r="L307" s="75">
        <v>2923.849541</v>
      </c>
      <c r="M307" s="76">
        <v>0</v>
      </c>
      <c r="N307" s="76">
        <f t="shared" si="5"/>
        <v>8.434795115492659E-4</v>
      </c>
      <c r="O307" s="76">
        <f>L307/'סכום נכסי הקרן'!$C$42</f>
        <v>1.4171272364428523E-4</v>
      </c>
    </row>
    <row r="308" spans="2:15">
      <c r="B308" t="s">
        <v>2786</v>
      </c>
      <c r="C308" t="s">
        <v>2787</v>
      </c>
      <c r="D308" t="s">
        <v>366</v>
      </c>
      <c r="E308" t="s">
        <v>1809</v>
      </c>
      <c r="F308" t="s">
        <v>2788</v>
      </c>
      <c r="G308" t="s">
        <v>1870</v>
      </c>
      <c r="H308" t="s">
        <v>104</v>
      </c>
      <c r="I308" s="75">
        <v>7940.49</v>
      </c>
      <c r="J308" s="75">
        <v>10484</v>
      </c>
      <c r="K308" s="75">
        <v>17.037800000000001</v>
      </c>
      <c r="L308" s="75">
        <v>2946.5383390604002</v>
      </c>
      <c r="M308" s="76">
        <v>0</v>
      </c>
      <c r="N308" s="76">
        <f t="shared" si="5"/>
        <v>8.5002483340569797E-4</v>
      </c>
      <c r="O308" s="76">
        <f>L308/'סכום נכסי הקרן'!$C$42</f>
        <v>1.4281240108126266E-4</v>
      </c>
    </row>
    <row r="309" spans="2:15">
      <c r="B309" t="s">
        <v>2789</v>
      </c>
      <c r="C309" t="s">
        <v>2790</v>
      </c>
      <c r="D309" t="s">
        <v>121</v>
      </c>
      <c r="E309" t="s">
        <v>1809</v>
      </c>
      <c r="F309" t="s">
        <v>2791</v>
      </c>
      <c r="G309" t="s">
        <v>1870</v>
      </c>
      <c r="H309" t="s">
        <v>198</v>
      </c>
      <c r="I309" s="75">
        <v>108350</v>
      </c>
      <c r="J309" s="75">
        <v>10714</v>
      </c>
      <c r="K309" s="75">
        <v>0</v>
      </c>
      <c r="L309" s="75">
        <v>44288.042346900002</v>
      </c>
      <c r="M309" s="76">
        <v>0</v>
      </c>
      <c r="N309" s="76">
        <f t="shared" si="5"/>
        <v>1.2776326484111795E-2</v>
      </c>
      <c r="O309" s="76">
        <f>L309/'סכום נכסי הקרן'!$C$42</f>
        <v>2.1465465366272214E-3</v>
      </c>
    </row>
    <row r="310" spans="2:15">
      <c r="B310" t="s">
        <v>2792</v>
      </c>
      <c r="C310" t="s">
        <v>2793</v>
      </c>
      <c r="D310" t="s">
        <v>2666</v>
      </c>
      <c r="E310" t="s">
        <v>1809</v>
      </c>
      <c r="F310" t="s">
        <v>2794</v>
      </c>
      <c r="G310" t="s">
        <v>1993</v>
      </c>
      <c r="H310" t="s">
        <v>104</v>
      </c>
      <c r="I310" s="75">
        <v>107210</v>
      </c>
      <c r="J310" s="75">
        <v>428</v>
      </c>
      <c r="K310" s="75">
        <v>0</v>
      </c>
      <c r="L310" s="75">
        <v>1614.7241171999999</v>
      </c>
      <c r="M310" s="76">
        <v>4.5999999999999999E-3</v>
      </c>
      <c r="N310" s="76">
        <f t="shared" si="5"/>
        <v>4.6581969782099524E-4</v>
      </c>
      <c r="O310" s="76">
        <f>L310/'סכום נכסי הקרן'!$C$42</f>
        <v>7.8262218822745518E-5</v>
      </c>
    </row>
    <row r="311" spans="2:15">
      <c r="B311" t="s">
        <v>2795</v>
      </c>
      <c r="C311" t="s">
        <v>2796</v>
      </c>
      <c r="D311" t="s">
        <v>366</v>
      </c>
      <c r="E311" t="s">
        <v>1809</v>
      </c>
      <c r="F311" t="s">
        <v>2797</v>
      </c>
      <c r="G311" t="s">
        <v>2798</v>
      </c>
      <c r="H311" t="s">
        <v>104</v>
      </c>
      <c r="I311" s="75">
        <v>11650</v>
      </c>
      <c r="J311" s="75">
        <v>31586</v>
      </c>
      <c r="K311" s="75">
        <v>0</v>
      </c>
      <c r="L311" s="75">
        <v>12949.107110999999</v>
      </c>
      <c r="M311" s="76">
        <v>0</v>
      </c>
      <c r="N311" s="76">
        <f t="shared" si="5"/>
        <v>3.7355911745204969E-3</v>
      </c>
      <c r="O311" s="76">
        <f>L311/'סכום נכסי הקרן'!$C$42</f>
        <v>6.2761548148396727E-4</v>
      </c>
    </row>
    <row r="312" spans="2:15">
      <c r="B312" t="s">
        <v>2799</v>
      </c>
      <c r="C312" t="s">
        <v>2800</v>
      </c>
      <c r="D312" t="s">
        <v>366</v>
      </c>
      <c r="E312" t="s">
        <v>1809</v>
      </c>
      <c r="F312" t="s">
        <v>2801</v>
      </c>
      <c r="G312" t="s">
        <v>2687</v>
      </c>
      <c r="H312" t="s">
        <v>104</v>
      </c>
      <c r="I312" s="75">
        <v>14925</v>
      </c>
      <c r="J312" s="75">
        <v>42876</v>
      </c>
      <c r="K312" s="75">
        <v>47.44359</v>
      </c>
      <c r="L312" s="75">
        <v>22566.379707</v>
      </c>
      <c r="M312" s="76">
        <v>1E-4</v>
      </c>
      <c r="N312" s="76">
        <f t="shared" si="5"/>
        <v>6.5100063001824714E-3</v>
      </c>
      <c r="O312" s="76">
        <f>L312/'סכום נכסי הקרן'!$C$42</f>
        <v>1.0937440816384666E-3</v>
      </c>
    </row>
    <row r="313" spans="2:15">
      <c r="B313" t="s">
        <v>2802</v>
      </c>
      <c r="C313" t="s">
        <v>2803</v>
      </c>
      <c r="D313" t="s">
        <v>121</v>
      </c>
      <c r="E313" t="s">
        <v>1809</v>
      </c>
      <c r="F313" t="s">
        <v>2804</v>
      </c>
      <c r="G313" t="s">
        <v>2687</v>
      </c>
      <c r="H313" t="s">
        <v>199</v>
      </c>
      <c r="I313" s="75">
        <v>640</v>
      </c>
      <c r="J313" s="75">
        <v>1562000</v>
      </c>
      <c r="K313" s="75">
        <v>0</v>
      </c>
      <c r="L313" s="75">
        <v>5045.3849600000003</v>
      </c>
      <c r="M313" s="76">
        <v>1E-4</v>
      </c>
      <c r="N313" s="76">
        <f t="shared" si="5"/>
        <v>1.4555054157073032E-3</v>
      </c>
      <c r="O313" s="76">
        <f>L313/'סכום נכסי הקרן'!$C$42</f>
        <v>2.4453900055027255E-4</v>
      </c>
    </row>
    <row r="314" spans="2:15">
      <c r="B314" t="s">
        <v>2805</v>
      </c>
      <c r="C314" t="s">
        <v>2806</v>
      </c>
      <c r="D314" t="s">
        <v>366</v>
      </c>
      <c r="E314" t="s">
        <v>1809</v>
      </c>
      <c r="F314" t="s">
        <v>2807</v>
      </c>
      <c r="G314" t="s">
        <v>1985</v>
      </c>
      <c r="H314" t="s">
        <v>104</v>
      </c>
      <c r="I314" s="75">
        <v>20400</v>
      </c>
      <c r="J314" s="75">
        <v>4387</v>
      </c>
      <c r="K314" s="75">
        <v>0</v>
      </c>
      <c r="L314" s="75">
        <v>3149.3220120000001</v>
      </c>
      <c r="M314" s="76">
        <v>1E-4</v>
      </c>
      <c r="N314" s="76">
        <f t="shared" si="5"/>
        <v>9.0852438032245221E-4</v>
      </c>
      <c r="O314" s="76">
        <f>L314/'סכום נכסי הקרן'!$C$42</f>
        <v>1.5264089129592471E-4</v>
      </c>
    </row>
    <row r="315" spans="2:15">
      <c r="B315" t="s">
        <v>2808</v>
      </c>
      <c r="C315" t="s">
        <v>2809</v>
      </c>
      <c r="D315" t="s">
        <v>366</v>
      </c>
      <c r="E315" t="s">
        <v>1809</v>
      </c>
      <c r="F315" t="s">
        <v>2810</v>
      </c>
      <c r="G315" t="s">
        <v>2811</v>
      </c>
      <c r="H315" t="s">
        <v>104</v>
      </c>
      <c r="I315" s="75">
        <v>149186</v>
      </c>
      <c r="J315" s="75">
        <v>8873</v>
      </c>
      <c r="K315" s="75">
        <v>0</v>
      </c>
      <c r="L315" s="75">
        <v>46581.966431820001</v>
      </c>
      <c r="M315" s="76">
        <v>0</v>
      </c>
      <c r="N315" s="76">
        <f t="shared" si="5"/>
        <v>1.3438083506676527E-2</v>
      </c>
      <c r="O315" s="76">
        <f>L315/'סכום נכסי הקרן'!$C$42</f>
        <v>2.2577281228712441E-3</v>
      </c>
    </row>
    <row r="316" spans="2:15">
      <c r="B316" t="s">
        <v>2812</v>
      </c>
      <c r="C316" t="s">
        <v>2813</v>
      </c>
      <c r="D316" t="s">
        <v>2666</v>
      </c>
      <c r="E316" t="s">
        <v>1809</v>
      </c>
      <c r="F316" t="s">
        <v>2810</v>
      </c>
      <c r="G316" t="s">
        <v>2811</v>
      </c>
      <c r="H316" t="s">
        <v>104</v>
      </c>
      <c r="I316" s="75">
        <v>5400</v>
      </c>
      <c r="J316" s="75">
        <v>8823</v>
      </c>
      <c r="K316" s="75">
        <v>0</v>
      </c>
      <c r="L316" s="75">
        <v>1676.5993980000001</v>
      </c>
      <c r="M316" s="76">
        <v>0</v>
      </c>
      <c r="N316" s="76">
        <f t="shared" si="5"/>
        <v>4.836696353414833E-4</v>
      </c>
      <c r="O316" s="76">
        <f>L316/'סכום נכסי הקרן'!$C$42</f>
        <v>8.1261181130985218E-5</v>
      </c>
    </row>
    <row r="317" spans="2:15">
      <c r="B317" t="s">
        <v>2814</v>
      </c>
      <c r="C317" t="s">
        <v>2815</v>
      </c>
      <c r="D317" t="s">
        <v>98</v>
      </c>
      <c r="E317" t="s">
        <v>1809</v>
      </c>
      <c r="F317" t="s">
        <v>2816</v>
      </c>
      <c r="G317" t="s">
        <v>2811</v>
      </c>
      <c r="H317" t="s">
        <v>104</v>
      </c>
      <c r="I317" s="75">
        <v>88002</v>
      </c>
      <c r="J317" s="75">
        <v>12034</v>
      </c>
      <c r="K317" s="75">
        <v>0</v>
      </c>
      <c r="L317" s="75">
        <v>37266.775432920003</v>
      </c>
      <c r="M317" s="76">
        <v>0</v>
      </c>
      <c r="N317" s="76">
        <f t="shared" si="5"/>
        <v>1.0750813644270059E-2</v>
      </c>
      <c r="O317" s="76">
        <f>L317/'סכום נכסי הקרן'!$C$42</f>
        <v>1.8062407705947789E-3</v>
      </c>
    </row>
    <row r="318" spans="2:15">
      <c r="B318" t="s">
        <v>2817</v>
      </c>
      <c r="C318" t="s">
        <v>2818</v>
      </c>
      <c r="D318" t="s">
        <v>366</v>
      </c>
      <c r="E318" t="s">
        <v>1809</v>
      </c>
      <c r="F318" t="s">
        <v>2819</v>
      </c>
      <c r="G318" t="s">
        <v>1998</v>
      </c>
      <c r="H318" t="s">
        <v>104</v>
      </c>
      <c r="I318" s="75">
        <v>56755</v>
      </c>
      <c r="J318" s="75">
        <v>23956</v>
      </c>
      <c r="K318" s="75">
        <v>0</v>
      </c>
      <c r="L318" s="75">
        <v>47845.125628200003</v>
      </c>
      <c r="M318" s="76">
        <v>1E-4</v>
      </c>
      <c r="N318" s="76">
        <f t="shared" si="5"/>
        <v>1.3802482866845782E-2</v>
      </c>
      <c r="O318" s="76">
        <f>L318/'סכום נכסי הקרן'!$C$42</f>
        <v>2.3189507431207509E-3</v>
      </c>
    </row>
    <row r="319" spans="2:15">
      <c r="B319" t="s">
        <v>2820</v>
      </c>
      <c r="C319" t="s">
        <v>2821</v>
      </c>
      <c r="D319" t="s">
        <v>366</v>
      </c>
      <c r="E319" t="s">
        <v>1809</v>
      </c>
      <c r="F319" t="s">
        <v>2822</v>
      </c>
      <c r="G319" t="s">
        <v>1820</v>
      </c>
      <c r="H319" t="s">
        <v>104</v>
      </c>
      <c r="I319" s="75">
        <v>41666</v>
      </c>
      <c r="J319" s="75">
        <v>6780</v>
      </c>
      <c r="K319" s="75">
        <v>0</v>
      </c>
      <c r="L319" s="75">
        <v>9941.0159411999994</v>
      </c>
      <c r="M319" s="76">
        <v>0</v>
      </c>
      <c r="N319" s="76">
        <f t="shared" si="5"/>
        <v>2.8678094248033815E-3</v>
      </c>
      <c r="O319" s="76">
        <f>L319/'סכום נכסי הקרן'!$C$42</f>
        <v>4.8181974655812481E-4</v>
      </c>
    </row>
    <row r="320" spans="2:15">
      <c r="B320" t="s">
        <v>2823</v>
      </c>
      <c r="C320" t="s">
        <v>2824</v>
      </c>
      <c r="D320" t="s">
        <v>2666</v>
      </c>
      <c r="E320" t="s">
        <v>1809</v>
      </c>
      <c r="F320" t="s">
        <v>2825</v>
      </c>
      <c r="G320" t="s">
        <v>1820</v>
      </c>
      <c r="H320" t="s">
        <v>104</v>
      </c>
      <c r="I320" s="75">
        <v>811.9</v>
      </c>
      <c r="J320" s="75">
        <v>182</v>
      </c>
      <c r="K320" s="75">
        <v>0</v>
      </c>
      <c r="L320" s="75">
        <v>5.1998785019999998</v>
      </c>
      <c r="M320" s="76">
        <v>4.0000000000000002E-4</v>
      </c>
      <c r="N320" s="76">
        <f t="shared" si="5"/>
        <v>1.5000741034993251E-6</v>
      </c>
      <c r="O320" s="76">
        <f>L320/'סכום נכסי הקרן'!$C$42</f>
        <v>2.5202697156768157E-7</v>
      </c>
    </row>
    <row r="321" spans="2:15">
      <c r="B321" t="s">
        <v>2826</v>
      </c>
      <c r="C321" t="s">
        <v>2827</v>
      </c>
      <c r="D321" t="s">
        <v>366</v>
      </c>
      <c r="E321" t="s">
        <v>1809</v>
      </c>
      <c r="F321" t="s">
        <v>2828</v>
      </c>
      <c r="G321" t="s">
        <v>1820</v>
      </c>
      <c r="H321" t="s">
        <v>104</v>
      </c>
      <c r="I321" s="75">
        <v>27000</v>
      </c>
      <c r="J321" s="75">
        <v>5124</v>
      </c>
      <c r="K321" s="75">
        <v>0</v>
      </c>
      <c r="L321" s="75">
        <v>4868.46612</v>
      </c>
      <c r="M321" s="76">
        <v>0</v>
      </c>
      <c r="N321" s="76">
        <f t="shared" si="5"/>
        <v>1.4044674212228042E-3</v>
      </c>
      <c r="O321" s="76">
        <f>L321/'סכום נכסי הקרן'!$C$42</f>
        <v>2.3596412337933143E-4</v>
      </c>
    </row>
    <row r="322" spans="2:15">
      <c r="B322" t="s">
        <v>2829</v>
      </c>
      <c r="C322" t="s">
        <v>2830</v>
      </c>
      <c r="D322" t="s">
        <v>2666</v>
      </c>
      <c r="E322" t="s">
        <v>1809</v>
      </c>
      <c r="F322" t="s">
        <v>1975</v>
      </c>
      <c r="G322" t="s">
        <v>1820</v>
      </c>
      <c r="H322" t="s">
        <v>104</v>
      </c>
      <c r="I322" s="75">
        <v>7822</v>
      </c>
      <c r="J322" s="75">
        <v>1113</v>
      </c>
      <c r="K322" s="75">
        <v>0</v>
      </c>
      <c r="L322" s="75">
        <v>306.36012834000002</v>
      </c>
      <c r="M322" s="76">
        <v>0</v>
      </c>
      <c r="N322" s="76">
        <f t="shared" si="5"/>
        <v>8.8379544770287354E-5</v>
      </c>
      <c r="O322" s="76">
        <f>L322/'סכום נכסי הקרן'!$C$42</f>
        <v>1.4848619121565864E-5</v>
      </c>
    </row>
    <row r="323" spans="2:15">
      <c r="B323" t="s">
        <v>2831</v>
      </c>
      <c r="C323" t="s">
        <v>2832</v>
      </c>
      <c r="D323" t="s">
        <v>366</v>
      </c>
      <c r="E323" t="s">
        <v>1809</v>
      </c>
      <c r="F323" t="s">
        <v>2833</v>
      </c>
      <c r="G323" t="s">
        <v>1820</v>
      </c>
      <c r="H323" t="s">
        <v>104</v>
      </c>
      <c r="I323" s="75">
        <v>6394</v>
      </c>
      <c r="J323" s="75">
        <v>3409</v>
      </c>
      <c r="K323" s="75">
        <v>0</v>
      </c>
      <c r="L323" s="75">
        <v>767.04156774</v>
      </c>
      <c r="M323" s="76">
        <v>0</v>
      </c>
      <c r="N323" s="76">
        <f t="shared" si="5"/>
        <v>2.2127809171536243E-4</v>
      </c>
      <c r="O323" s="76">
        <f>L323/'סכום נכסי הקרן'!$C$42</f>
        <v>3.7176861595840204E-5</v>
      </c>
    </row>
    <row r="324" spans="2:15">
      <c r="B324" t="s">
        <v>2834</v>
      </c>
      <c r="C324" t="s">
        <v>2835</v>
      </c>
      <c r="D324" t="s">
        <v>1874</v>
      </c>
      <c r="E324" t="s">
        <v>1809</v>
      </c>
      <c r="F324" t="s">
        <v>2836</v>
      </c>
      <c r="G324" t="s">
        <v>1922</v>
      </c>
      <c r="H324" t="s">
        <v>108</v>
      </c>
      <c r="I324" s="75">
        <v>720</v>
      </c>
      <c r="J324" s="75">
        <v>134.5</v>
      </c>
      <c r="K324" s="75">
        <v>0</v>
      </c>
      <c r="L324" s="75">
        <v>3.6344051999999998</v>
      </c>
      <c r="M324" s="76">
        <v>0</v>
      </c>
      <c r="N324" s="76">
        <f t="shared" si="5"/>
        <v>1.0484624054285808E-6</v>
      </c>
      <c r="O324" s="76">
        <f>L324/'סכום נכסי הקרן'!$C$42</f>
        <v>1.7615183425026764E-7</v>
      </c>
    </row>
    <row r="325" spans="2:15">
      <c r="B325" t="s">
        <v>2837</v>
      </c>
      <c r="C325" t="s">
        <v>2838</v>
      </c>
      <c r="D325" t="s">
        <v>1874</v>
      </c>
      <c r="E325" t="s">
        <v>1809</v>
      </c>
      <c r="F325" t="s">
        <v>1921</v>
      </c>
      <c r="G325" t="s">
        <v>1922</v>
      </c>
      <c r="H325" t="s">
        <v>108</v>
      </c>
      <c r="I325" s="75">
        <v>376289.39</v>
      </c>
      <c r="J325" s="75">
        <v>218.3</v>
      </c>
      <c r="K325" s="75">
        <v>0</v>
      </c>
      <c r="L325" s="75">
        <v>3082.8633381026102</v>
      </c>
      <c r="M325" s="76">
        <v>2.0000000000000001E-4</v>
      </c>
      <c r="N325" s="76">
        <f t="shared" si="5"/>
        <v>8.8935221396740439E-4</v>
      </c>
      <c r="O325" s="76">
        <f>L325/'סכום נכסי הקרן'!$C$42</f>
        <v>1.4941978174301475E-4</v>
      </c>
    </row>
    <row r="326" spans="2:15">
      <c r="B326" t="s">
        <v>2839</v>
      </c>
      <c r="C326" t="s">
        <v>2840</v>
      </c>
      <c r="D326" t="s">
        <v>366</v>
      </c>
      <c r="E326" t="s">
        <v>1809</v>
      </c>
      <c r="F326" t="s">
        <v>2841</v>
      </c>
      <c r="G326" t="s">
        <v>1922</v>
      </c>
      <c r="H326" t="s">
        <v>104</v>
      </c>
      <c r="I326" s="75">
        <v>24960</v>
      </c>
      <c r="J326" s="75">
        <v>9260</v>
      </c>
      <c r="K326" s="75">
        <v>0</v>
      </c>
      <c r="L326" s="75">
        <v>8133.4506240000001</v>
      </c>
      <c r="M326" s="76">
        <v>1.1000000000000001E-3</v>
      </c>
      <c r="N326" s="76">
        <f t="shared" si="5"/>
        <v>2.3463584098090198E-3</v>
      </c>
      <c r="O326" s="76">
        <f>L326/'סכום נכסי הקרן'!$C$42</f>
        <v>3.9421092788486658E-4</v>
      </c>
    </row>
    <row r="327" spans="2:15">
      <c r="B327" t="s">
        <v>2842</v>
      </c>
      <c r="C327" t="s">
        <v>2843</v>
      </c>
      <c r="D327" t="s">
        <v>2844</v>
      </c>
      <c r="E327" t="s">
        <v>1809</v>
      </c>
      <c r="F327" t="s">
        <v>2845</v>
      </c>
      <c r="G327" t="s">
        <v>1922</v>
      </c>
      <c r="H327" t="s">
        <v>111</v>
      </c>
      <c r="I327" s="75">
        <v>32521</v>
      </c>
      <c r="J327" s="75">
        <v>1260</v>
      </c>
      <c r="K327" s="75">
        <v>0</v>
      </c>
      <c r="L327" s="75">
        <v>1736.4184689599999</v>
      </c>
      <c r="M327" s="76">
        <v>8.0000000000000004E-4</v>
      </c>
      <c r="N327" s="76">
        <f t="shared" si="5"/>
        <v>5.0092639224608615E-4</v>
      </c>
      <c r="O327" s="76">
        <f>L327/'סכום נכסי הקרן'!$C$42</f>
        <v>8.4160483353189525E-5</v>
      </c>
    </row>
    <row r="328" spans="2:15">
      <c r="B328" t="s">
        <v>2846</v>
      </c>
      <c r="C328" t="s">
        <v>2847</v>
      </c>
      <c r="D328" t="s">
        <v>121</v>
      </c>
      <c r="E328" t="s">
        <v>1809</v>
      </c>
      <c r="F328" t="s">
        <v>2848</v>
      </c>
      <c r="G328" t="s">
        <v>1922</v>
      </c>
      <c r="H328" t="s">
        <v>104</v>
      </c>
      <c r="I328" s="75">
        <v>198559</v>
      </c>
      <c r="J328" s="75">
        <v>40.5</v>
      </c>
      <c r="K328" s="75">
        <v>0</v>
      </c>
      <c r="L328" s="75">
        <v>282.98529400500001</v>
      </c>
      <c r="M328" s="76">
        <v>2.0000000000000001E-4</v>
      </c>
      <c r="N328" s="76">
        <f t="shared" si="5"/>
        <v>8.1636313434010194E-5</v>
      </c>
      <c r="O328" s="76">
        <f>L328/'סכום נכסי הקרן'!$C$42</f>
        <v>1.3715690976017762E-5</v>
      </c>
    </row>
    <row r="329" spans="2:15">
      <c r="B329" t="s">
        <v>2849</v>
      </c>
      <c r="C329" t="s">
        <v>2850</v>
      </c>
      <c r="D329" t="s">
        <v>121</v>
      </c>
      <c r="E329" t="s">
        <v>1809</v>
      </c>
      <c r="F329" t="s">
        <v>2851</v>
      </c>
      <c r="G329" t="s">
        <v>1962</v>
      </c>
      <c r="H329" t="s">
        <v>108</v>
      </c>
      <c r="I329" s="75">
        <v>123000</v>
      </c>
      <c r="J329" s="75">
        <v>2843</v>
      </c>
      <c r="K329" s="75">
        <v>0</v>
      </c>
      <c r="L329" s="75">
        <v>13123.828170000001</v>
      </c>
      <c r="M329" s="76">
        <v>1E-4</v>
      </c>
      <c r="N329" s="76">
        <f t="shared" si="5"/>
        <v>3.7859951475827658E-3</v>
      </c>
      <c r="O329" s="76">
        <f>L329/'סכום נכסי הקרן'!$C$42</f>
        <v>6.3608383691802822E-4</v>
      </c>
    </row>
    <row r="330" spans="2:15">
      <c r="B330" t="s">
        <v>2852</v>
      </c>
      <c r="C330" t="s">
        <v>2853</v>
      </c>
      <c r="D330" t="s">
        <v>366</v>
      </c>
      <c r="E330" t="s">
        <v>1809</v>
      </c>
      <c r="F330" t="s">
        <v>2854</v>
      </c>
      <c r="G330" t="s">
        <v>1962</v>
      </c>
      <c r="H330" t="s">
        <v>104</v>
      </c>
      <c r="I330" s="75">
        <v>17325</v>
      </c>
      <c r="J330" s="75">
        <v>14614</v>
      </c>
      <c r="K330" s="75">
        <v>0</v>
      </c>
      <c r="L330" s="75">
        <v>8909.6698844999992</v>
      </c>
      <c r="M330" s="76">
        <v>0</v>
      </c>
      <c r="N330" s="76">
        <f t="shared" si="5"/>
        <v>2.5702841055470246E-3</v>
      </c>
      <c r="O330" s="76">
        <f>L330/'סכום נכסי הקרן'!$C$42</f>
        <v>4.3183261258789891E-4</v>
      </c>
    </row>
    <row r="331" spans="2:15">
      <c r="B331" t="s">
        <v>2855</v>
      </c>
      <c r="C331" t="s">
        <v>2856</v>
      </c>
      <c r="D331" t="s">
        <v>121</v>
      </c>
      <c r="E331" t="s">
        <v>1809</v>
      </c>
      <c r="F331" t="s">
        <v>2857</v>
      </c>
      <c r="G331" t="s">
        <v>1962</v>
      </c>
      <c r="H331" t="s">
        <v>108</v>
      </c>
      <c r="I331" s="75">
        <v>5415</v>
      </c>
      <c r="J331" s="75">
        <v>15285</v>
      </c>
      <c r="K331" s="75">
        <v>0</v>
      </c>
      <c r="L331" s="75">
        <v>3106.2933607499999</v>
      </c>
      <c r="M331" s="76">
        <v>2.0000000000000001E-4</v>
      </c>
      <c r="N331" s="76">
        <f t="shared" si="5"/>
        <v>8.9611136616764015E-4</v>
      </c>
      <c r="O331" s="76">
        <f>L331/'סכום נכסי הקרן'!$C$42</f>
        <v>1.5055538474783737E-4</v>
      </c>
    </row>
    <row r="332" spans="2:15">
      <c r="B332" t="s">
        <v>2858</v>
      </c>
      <c r="C332" t="s">
        <v>2859</v>
      </c>
      <c r="D332" t="s">
        <v>366</v>
      </c>
      <c r="E332" t="s">
        <v>1809</v>
      </c>
      <c r="F332" t="s">
        <v>2860</v>
      </c>
      <c r="G332" t="s">
        <v>1962</v>
      </c>
      <c r="H332" t="s">
        <v>104</v>
      </c>
      <c r="I332" s="75">
        <v>82484</v>
      </c>
      <c r="J332" s="75">
        <v>7449</v>
      </c>
      <c r="K332" s="75">
        <v>82.051879999999997</v>
      </c>
      <c r="L332" s="75">
        <v>21703.608370040001</v>
      </c>
      <c r="M332" s="76">
        <v>0</v>
      </c>
      <c r="N332" s="76">
        <f t="shared" ref="N332:N340" si="6">L332/$L$11</f>
        <v>6.2611118424913161E-3</v>
      </c>
      <c r="O332" s="76">
        <f>L332/'סכום נכסי הקרן'!$C$42</f>
        <v>1.0519274032053465E-3</v>
      </c>
    </row>
    <row r="333" spans="2:15">
      <c r="B333" t="s">
        <v>2861</v>
      </c>
      <c r="C333" t="s">
        <v>2862</v>
      </c>
      <c r="D333" t="s">
        <v>366</v>
      </c>
      <c r="E333" t="s">
        <v>1809</v>
      </c>
      <c r="F333" t="s">
        <v>2863</v>
      </c>
      <c r="G333" t="s">
        <v>1905</v>
      </c>
      <c r="H333" t="s">
        <v>104</v>
      </c>
      <c r="I333" s="75">
        <v>18805</v>
      </c>
      <c r="J333" s="75">
        <v>8809</v>
      </c>
      <c r="K333" s="75">
        <v>0</v>
      </c>
      <c r="L333" s="75">
        <v>5829.3376915500003</v>
      </c>
      <c r="M333" s="76">
        <v>0</v>
      </c>
      <c r="N333" s="76">
        <f t="shared" si="6"/>
        <v>1.6816620827358503E-3</v>
      </c>
      <c r="O333" s="76">
        <f>L333/'סכום נכסי הקרן'!$C$42</f>
        <v>2.8253551002809305E-4</v>
      </c>
    </row>
    <row r="334" spans="2:15">
      <c r="B334" t="s">
        <v>2864</v>
      </c>
      <c r="C334" t="s">
        <v>2865</v>
      </c>
      <c r="D334" t="s">
        <v>366</v>
      </c>
      <c r="E334" t="s">
        <v>1809</v>
      </c>
      <c r="F334" t="s">
        <v>1851</v>
      </c>
      <c r="G334" t="s">
        <v>1905</v>
      </c>
      <c r="H334" t="s">
        <v>104</v>
      </c>
      <c r="I334" s="75">
        <v>33906</v>
      </c>
      <c r="J334" s="75">
        <v>8400</v>
      </c>
      <c r="K334" s="75">
        <v>0</v>
      </c>
      <c r="L334" s="75">
        <v>10022.477976</v>
      </c>
      <c r="M334" s="76">
        <v>0</v>
      </c>
      <c r="N334" s="76">
        <f t="shared" si="6"/>
        <v>2.8913097986630479E-3</v>
      </c>
      <c r="O334" s="76">
        <f>L334/'סכום נכסי הקרן'!$C$42</f>
        <v>4.8576803687307905E-4</v>
      </c>
    </row>
    <row r="335" spans="2:15">
      <c r="B335" t="s">
        <v>2866</v>
      </c>
      <c r="C335" t="s">
        <v>2867</v>
      </c>
      <c r="D335" t="s">
        <v>366</v>
      </c>
      <c r="E335" t="s">
        <v>1809</v>
      </c>
      <c r="F335" t="s">
        <v>2868</v>
      </c>
      <c r="G335" t="s">
        <v>1905</v>
      </c>
      <c r="H335" t="s">
        <v>104</v>
      </c>
      <c r="I335" s="75">
        <v>98454</v>
      </c>
      <c r="J335" s="75">
        <v>23982</v>
      </c>
      <c r="K335" s="75">
        <v>0</v>
      </c>
      <c r="L335" s="75">
        <v>83087.947507320001</v>
      </c>
      <c r="M335" s="76">
        <v>0</v>
      </c>
      <c r="N335" s="76">
        <f t="shared" si="6"/>
        <v>2.3969421270266834E-2</v>
      </c>
      <c r="O335" s="76">
        <f>L335/'סכום נכסי הקרן'!$C$42</f>
        <v>4.0270948207713252E-3</v>
      </c>
    </row>
    <row r="336" spans="2:15">
      <c r="B336" t="s">
        <v>2869</v>
      </c>
      <c r="C336" t="s">
        <v>2870</v>
      </c>
      <c r="D336" t="s">
        <v>2666</v>
      </c>
      <c r="E336" t="s">
        <v>121</v>
      </c>
      <c r="F336" t="s">
        <v>2871</v>
      </c>
      <c r="G336" t="s">
        <v>1905</v>
      </c>
      <c r="H336" t="s">
        <v>104</v>
      </c>
      <c r="I336" s="75">
        <v>12000</v>
      </c>
      <c r="J336" s="75">
        <v>700</v>
      </c>
      <c r="K336" s="75">
        <v>0</v>
      </c>
      <c r="L336" s="75">
        <v>295.596</v>
      </c>
      <c r="M336" s="76">
        <v>1E-4</v>
      </c>
      <c r="N336" s="76">
        <f t="shared" si="6"/>
        <v>8.5274281798591634E-5</v>
      </c>
      <c r="O336" s="76">
        <f>L336/'סכום נכסי הקרן'!$C$42</f>
        <v>1.4326904880347992E-5</v>
      </c>
    </row>
    <row r="337" spans="2:15">
      <c r="B337" t="s">
        <v>2872</v>
      </c>
      <c r="C337" t="s">
        <v>2873</v>
      </c>
      <c r="D337" t="s">
        <v>366</v>
      </c>
      <c r="E337" t="s">
        <v>1809</v>
      </c>
      <c r="F337" t="s">
        <v>1841</v>
      </c>
      <c r="G337" t="s">
        <v>1842</v>
      </c>
      <c r="H337" t="s">
        <v>104</v>
      </c>
      <c r="I337" s="75">
        <v>121823</v>
      </c>
      <c r="J337" s="75">
        <v>12993</v>
      </c>
      <c r="K337" s="75">
        <v>0</v>
      </c>
      <c r="L337" s="75">
        <v>55700.359150409997</v>
      </c>
      <c r="M337" s="76">
        <v>0</v>
      </c>
      <c r="N337" s="76">
        <f t="shared" si="6"/>
        <v>1.6068580503372253E-2</v>
      </c>
      <c r="O337" s="76">
        <f>L337/'סכום נכסי הקרן'!$C$42</f>
        <v>2.6996770840916145E-3</v>
      </c>
    </row>
    <row r="338" spans="2:15">
      <c r="B338" t="s">
        <v>2874</v>
      </c>
      <c r="C338" t="s">
        <v>2875</v>
      </c>
      <c r="D338" t="s">
        <v>1874</v>
      </c>
      <c r="E338" t="s">
        <v>1809</v>
      </c>
      <c r="F338" t="s">
        <v>2876</v>
      </c>
      <c r="G338" t="s">
        <v>1842</v>
      </c>
      <c r="H338" t="s">
        <v>104</v>
      </c>
      <c r="I338" s="75">
        <v>3136</v>
      </c>
      <c r="J338" s="75">
        <v>110500</v>
      </c>
      <c r="K338" s="75">
        <v>0</v>
      </c>
      <c r="L338" s="75">
        <v>12194.320320000001</v>
      </c>
      <c r="M338" s="76">
        <v>0</v>
      </c>
      <c r="N338" s="76">
        <f t="shared" si="6"/>
        <v>3.5178483717979007E-3</v>
      </c>
      <c r="O338" s="76">
        <f>L338/'סכום נכסי הקרן'!$C$42</f>
        <v>5.9103258266395584E-4</v>
      </c>
    </row>
    <row r="339" spans="2:15">
      <c r="B339" t="s">
        <v>2877</v>
      </c>
      <c r="C339" t="s">
        <v>2878</v>
      </c>
      <c r="D339" t="s">
        <v>366</v>
      </c>
      <c r="E339" t="s">
        <v>1809</v>
      </c>
      <c r="F339" t="s">
        <v>2879</v>
      </c>
      <c r="G339" t="s">
        <v>1842</v>
      </c>
      <c r="H339" t="s">
        <v>104</v>
      </c>
      <c r="I339" s="75">
        <v>79525</v>
      </c>
      <c r="J339" s="75">
        <v>7628</v>
      </c>
      <c r="K339" s="75">
        <v>0</v>
      </c>
      <c r="L339" s="75">
        <v>21346.841672999999</v>
      </c>
      <c r="M339" s="76">
        <v>1E-4</v>
      </c>
      <c r="N339" s="76">
        <f t="shared" si="6"/>
        <v>6.1581908832775856E-3</v>
      </c>
      <c r="O339" s="76">
        <f>L339/'סכום נכסי הקרן'!$C$42</f>
        <v>1.0346356856822136E-3</v>
      </c>
    </row>
    <row r="340" spans="2:15">
      <c r="B340" t="s">
        <v>2880</v>
      </c>
      <c r="C340" t="s">
        <v>2881</v>
      </c>
      <c r="D340" t="s">
        <v>121</v>
      </c>
      <c r="E340" t="s">
        <v>1809</v>
      </c>
      <c r="F340" t="s">
        <v>2882</v>
      </c>
      <c r="G340" t="s">
        <v>2883</v>
      </c>
      <c r="H340" t="s">
        <v>108</v>
      </c>
      <c r="I340" s="75">
        <v>50000</v>
      </c>
      <c r="J340" s="75">
        <v>503</v>
      </c>
      <c r="K340" s="75">
        <v>0</v>
      </c>
      <c r="L340" s="75">
        <v>943.87950000000001</v>
      </c>
      <c r="M340" s="76">
        <v>0</v>
      </c>
      <c r="N340" s="76">
        <f t="shared" si="6"/>
        <v>2.7229274573036769E-4</v>
      </c>
      <c r="O340" s="76">
        <f>L340/'סכום נכסי הקרן'!$C$42</f>
        <v>4.5747817341947874E-5</v>
      </c>
    </row>
    <row r="341" spans="2:15">
      <c r="B341" t="s">
        <v>256</v>
      </c>
    </row>
    <row r="342" spans="2:15">
      <c r="B342" t="s">
        <v>383</v>
      </c>
    </row>
    <row r="343" spans="2:15">
      <c r="B343" t="s">
        <v>384</v>
      </c>
    </row>
    <row r="344" spans="2:15">
      <c r="B344" t="s">
        <v>385</v>
      </c>
    </row>
    <row r="345" spans="2:15">
      <c r="B345" t="s">
        <v>386</v>
      </c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4" customWidth="1"/>
    <col min="2" max="2" width="38.42578125" style="13" customWidth="1"/>
    <col min="3" max="7" width="10.7109375" style="13" customWidth="1"/>
    <col min="8" max="8" width="14.7109375" style="14" customWidth="1"/>
    <col min="9" max="10" width="11.7109375" style="14" customWidth="1"/>
    <col min="11" max="11" width="14.7109375" style="14" customWidth="1"/>
    <col min="12" max="14" width="10.7109375" style="14" customWidth="1"/>
    <col min="15" max="15" width="7.5703125" style="14" customWidth="1"/>
    <col min="16" max="16" width="6.7109375" style="14" customWidth="1"/>
    <col min="17" max="17" width="7.7109375" style="14" customWidth="1"/>
    <col min="18" max="18" width="7.140625" style="14" customWidth="1"/>
    <col min="19" max="19" width="6" style="14" customWidth="1"/>
    <col min="20" max="20" width="7.85546875" style="14" customWidth="1"/>
    <col min="21" max="21" width="8.140625" style="14" customWidth="1"/>
    <col min="22" max="22" width="6.28515625" style="14" customWidth="1"/>
    <col min="23" max="23" width="8" style="14" customWidth="1"/>
    <col min="24" max="24" width="8.7109375" style="14" customWidth="1"/>
    <col min="25" max="25" width="10" style="14" customWidth="1"/>
    <col min="26" max="26" width="9.5703125" style="14" customWidth="1"/>
    <col min="27" max="27" width="6.140625" style="14" customWidth="1"/>
    <col min="28" max="29" width="5.7109375" style="14" customWidth="1"/>
    <col min="30" max="30" width="6.85546875" style="14" customWidth="1"/>
    <col min="31" max="31" width="6.42578125" style="14" customWidth="1"/>
    <col min="32" max="32" width="6.7109375" style="14" customWidth="1"/>
    <col min="33" max="33" width="7.28515625" style="14" customWidth="1"/>
    <col min="34" max="45" width="5.7109375" style="14" customWidth="1"/>
    <col min="46" max="16384" width="9.140625" style="14"/>
  </cols>
  <sheetData>
    <row r="1" spans="2:63">
      <c r="B1" s="2" t="s">
        <v>0</v>
      </c>
      <c r="C1" t="s">
        <v>195</v>
      </c>
    </row>
    <row r="2" spans="2:63">
      <c r="B2" s="2" t="s">
        <v>1</v>
      </c>
    </row>
    <row r="3" spans="2:63">
      <c r="B3" s="2" t="s">
        <v>2</v>
      </c>
      <c r="C3" t="s">
        <v>196</v>
      </c>
    </row>
    <row r="4" spans="2:63">
      <c r="B4" s="2" t="s">
        <v>3</v>
      </c>
    </row>
    <row r="6" spans="2:63" ht="26.25" customHeight="1">
      <c r="B6" s="111" t="s">
        <v>66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3"/>
      <c r="BK6" s="17"/>
    </row>
    <row r="7" spans="2:63" ht="26.25" customHeight="1">
      <c r="B7" s="111" t="s">
        <v>192</v>
      </c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3"/>
      <c r="BH7" s="17"/>
      <c r="BK7" s="17"/>
    </row>
    <row r="8" spans="2:63" s="17" customFormat="1" ht="63">
      <c r="B8" s="4" t="s">
        <v>46</v>
      </c>
      <c r="C8" s="26" t="s">
        <v>47</v>
      </c>
      <c r="D8" s="26" t="s">
        <v>68</v>
      </c>
      <c r="E8" s="26" t="s">
        <v>48</v>
      </c>
      <c r="F8" s="26" t="s">
        <v>82</v>
      </c>
      <c r="G8" s="26" t="s">
        <v>51</v>
      </c>
      <c r="H8" s="26" t="s">
        <v>185</v>
      </c>
      <c r="I8" s="26" t="s">
        <v>186</v>
      </c>
      <c r="J8" s="36" t="s">
        <v>190</v>
      </c>
      <c r="K8" s="26" t="s">
        <v>54</v>
      </c>
      <c r="L8" s="26" t="s">
        <v>71</v>
      </c>
      <c r="M8" s="26" t="s">
        <v>55</v>
      </c>
      <c r="N8" s="26" t="s">
        <v>181</v>
      </c>
      <c r="P8" s="14"/>
      <c r="BH8" s="14"/>
      <c r="BI8" s="14"/>
      <c r="BK8" s="21"/>
    </row>
    <row r="9" spans="2:63" s="17" customFormat="1" ht="26.25" customHeight="1">
      <c r="B9" s="18"/>
      <c r="C9" s="19"/>
      <c r="D9" s="19"/>
      <c r="E9" s="19"/>
      <c r="F9" s="19"/>
      <c r="G9" s="19"/>
      <c r="H9" s="29" t="s">
        <v>182</v>
      </c>
      <c r="I9" s="29"/>
      <c r="J9" s="19" t="s">
        <v>183</v>
      </c>
      <c r="K9" s="29" t="s">
        <v>6</v>
      </c>
      <c r="L9" s="29" t="s">
        <v>7</v>
      </c>
      <c r="M9" s="43" t="s">
        <v>7</v>
      </c>
      <c r="N9" s="43" t="s">
        <v>7</v>
      </c>
      <c r="BH9" s="14"/>
      <c r="BK9" s="21"/>
    </row>
    <row r="10" spans="2:63" s="21" customFormat="1" ht="18" customHeight="1">
      <c r="B10" s="20"/>
      <c r="C10" s="6" t="s">
        <v>8</v>
      </c>
      <c r="D10" s="6" t="s">
        <v>9</v>
      </c>
      <c r="E10" s="6" t="s">
        <v>57</v>
      </c>
      <c r="F10" s="6" t="s">
        <v>58</v>
      </c>
      <c r="G10" s="6" t="s">
        <v>59</v>
      </c>
      <c r="H10" s="6" t="s">
        <v>60</v>
      </c>
      <c r="I10" s="6" t="s">
        <v>61</v>
      </c>
      <c r="J10" s="6" t="s">
        <v>62</v>
      </c>
      <c r="K10" s="6" t="s">
        <v>63</v>
      </c>
      <c r="L10" s="32" t="s">
        <v>64</v>
      </c>
      <c r="M10" s="32" t="s">
        <v>74</v>
      </c>
      <c r="N10" s="32" t="s">
        <v>75</v>
      </c>
      <c r="O10" s="33"/>
      <c r="BH10" s="14"/>
      <c r="BI10" s="17"/>
      <c r="BK10" s="14"/>
    </row>
    <row r="11" spans="2:63" s="21" customFormat="1" ht="18" customHeight="1">
      <c r="B11" s="22" t="s">
        <v>191</v>
      </c>
      <c r="C11" s="6"/>
      <c r="D11" s="6"/>
      <c r="E11" s="6"/>
      <c r="F11" s="6"/>
      <c r="G11" s="6"/>
      <c r="H11" s="73">
        <v>68680931.379999995</v>
      </c>
      <c r="I11" s="6"/>
      <c r="J11" s="73">
        <v>1761.99314</v>
      </c>
      <c r="K11" s="73">
        <v>2865904.2023463319</v>
      </c>
      <c r="L11" s="6"/>
      <c r="M11" s="74">
        <v>1</v>
      </c>
      <c r="N11" s="74">
        <v>0.1391</v>
      </c>
      <c r="O11" s="33"/>
      <c r="BH11" s="14"/>
      <c r="BI11" s="17"/>
      <c r="BK11" s="14"/>
    </row>
    <row r="12" spans="2:63">
      <c r="B12" s="77" t="s">
        <v>203</v>
      </c>
      <c r="D12" s="14"/>
      <c r="E12" s="14"/>
      <c r="F12" s="14"/>
      <c r="G12" s="14"/>
      <c r="H12" s="79">
        <v>64423014.380000003</v>
      </c>
      <c r="J12" s="79">
        <v>0</v>
      </c>
      <c r="K12" s="79">
        <v>1515091.1263612921</v>
      </c>
      <c r="M12" s="78">
        <v>0.52869999999999995</v>
      </c>
      <c r="N12" s="78">
        <v>7.3499999999999996E-2</v>
      </c>
    </row>
    <row r="13" spans="2:63">
      <c r="B13" s="77" t="s">
        <v>2884</v>
      </c>
      <c r="D13" s="14"/>
      <c r="E13" s="14"/>
      <c r="F13" s="14"/>
      <c r="G13" s="14"/>
      <c r="H13" s="79">
        <v>7442293</v>
      </c>
      <c r="J13" s="79">
        <v>0</v>
      </c>
      <c r="K13" s="79">
        <v>253138.84461999999</v>
      </c>
      <c r="M13" s="78">
        <v>8.8300000000000003E-2</v>
      </c>
      <c r="N13" s="78">
        <v>1.23E-2</v>
      </c>
    </row>
    <row r="14" spans="2:63">
      <c r="B14" t="s">
        <v>2885</v>
      </c>
      <c r="C14" t="s">
        <v>2886</v>
      </c>
      <c r="D14" t="s">
        <v>98</v>
      </c>
      <c r="E14" t="s">
        <v>2887</v>
      </c>
      <c r="F14" t="s">
        <v>2888</v>
      </c>
      <c r="G14" t="s">
        <v>100</v>
      </c>
      <c r="H14" s="75">
        <v>394230</v>
      </c>
      <c r="I14" s="75">
        <v>1783</v>
      </c>
      <c r="J14" s="75">
        <v>0</v>
      </c>
      <c r="K14" s="75">
        <v>7029.1208999999999</v>
      </c>
      <c r="L14" s="76">
        <v>1.9E-3</v>
      </c>
      <c r="M14" s="76">
        <v>2.5000000000000001E-3</v>
      </c>
      <c r="N14" s="76">
        <v>2.9999999999999997E-4</v>
      </c>
    </row>
    <row r="15" spans="2:63">
      <c r="B15" t="s">
        <v>2889</v>
      </c>
      <c r="C15" t="s">
        <v>2890</v>
      </c>
      <c r="D15" t="s">
        <v>98</v>
      </c>
      <c r="E15" t="s">
        <v>2891</v>
      </c>
      <c r="F15" t="s">
        <v>2888</v>
      </c>
      <c r="G15" t="s">
        <v>100</v>
      </c>
      <c r="H15" s="75">
        <v>389932</v>
      </c>
      <c r="I15" s="75">
        <v>2811</v>
      </c>
      <c r="J15" s="75">
        <v>0</v>
      </c>
      <c r="K15" s="75">
        <v>10960.988520000001</v>
      </c>
      <c r="L15" s="76">
        <v>7.1000000000000004E-3</v>
      </c>
      <c r="M15" s="76">
        <v>3.8E-3</v>
      </c>
      <c r="N15" s="76">
        <v>5.0000000000000001E-4</v>
      </c>
    </row>
    <row r="16" spans="2:63">
      <c r="B16" t="s">
        <v>2892</v>
      </c>
      <c r="C16" t="s">
        <v>2893</v>
      </c>
      <c r="D16" t="s">
        <v>98</v>
      </c>
      <c r="E16" t="s">
        <v>2891</v>
      </c>
      <c r="F16" t="s">
        <v>2888</v>
      </c>
      <c r="G16" t="s">
        <v>100</v>
      </c>
      <c r="H16" s="75">
        <v>789703</v>
      </c>
      <c r="I16" s="75">
        <v>2429</v>
      </c>
      <c r="J16" s="75">
        <v>0</v>
      </c>
      <c r="K16" s="75">
        <v>19181.885869999998</v>
      </c>
      <c r="L16" s="76">
        <v>1.1299999999999999E-2</v>
      </c>
      <c r="M16" s="76">
        <v>6.7000000000000002E-3</v>
      </c>
      <c r="N16" s="76">
        <v>8.9999999999999998E-4</v>
      </c>
    </row>
    <row r="17" spans="2:14">
      <c r="B17" t="s">
        <v>2894</v>
      </c>
      <c r="C17" t="s">
        <v>2895</v>
      </c>
      <c r="D17" t="s">
        <v>98</v>
      </c>
      <c r="E17" t="s">
        <v>2891</v>
      </c>
      <c r="F17" t="s">
        <v>2888</v>
      </c>
      <c r="G17" t="s">
        <v>100</v>
      </c>
      <c r="H17" s="75">
        <v>713000</v>
      </c>
      <c r="I17" s="75">
        <v>1202</v>
      </c>
      <c r="J17" s="75">
        <v>0</v>
      </c>
      <c r="K17" s="75">
        <v>8570.26</v>
      </c>
      <c r="L17" s="76">
        <v>2.3800000000000002E-2</v>
      </c>
      <c r="M17" s="76">
        <v>3.0000000000000001E-3</v>
      </c>
      <c r="N17" s="76">
        <v>4.0000000000000002E-4</v>
      </c>
    </row>
    <row r="18" spans="2:14">
      <c r="B18" t="s">
        <v>2896</v>
      </c>
      <c r="C18" t="s">
        <v>2897</v>
      </c>
      <c r="D18" t="s">
        <v>98</v>
      </c>
      <c r="E18" t="s">
        <v>2898</v>
      </c>
      <c r="F18" t="s">
        <v>2888</v>
      </c>
      <c r="G18" t="s">
        <v>100</v>
      </c>
      <c r="H18" s="75">
        <v>602000</v>
      </c>
      <c r="I18" s="75">
        <v>1794</v>
      </c>
      <c r="J18" s="75">
        <v>0</v>
      </c>
      <c r="K18" s="75">
        <v>10799.88</v>
      </c>
      <c r="L18" s="76">
        <v>1.4E-3</v>
      </c>
      <c r="M18" s="76">
        <v>3.8E-3</v>
      </c>
      <c r="N18" s="76">
        <v>5.0000000000000001E-4</v>
      </c>
    </row>
    <row r="19" spans="2:14">
      <c r="B19" t="s">
        <v>2899</v>
      </c>
      <c r="C19" t="s">
        <v>2900</v>
      </c>
      <c r="D19" t="s">
        <v>98</v>
      </c>
      <c r="E19" t="s">
        <v>2898</v>
      </c>
      <c r="F19" t="s">
        <v>2888</v>
      </c>
      <c r="G19" t="s">
        <v>100</v>
      </c>
      <c r="H19" s="75">
        <v>1109000</v>
      </c>
      <c r="I19" s="75">
        <v>3014</v>
      </c>
      <c r="J19" s="75">
        <v>0</v>
      </c>
      <c r="K19" s="75">
        <v>33425.26</v>
      </c>
      <c r="L19" s="76">
        <v>4.5999999999999999E-3</v>
      </c>
      <c r="M19" s="76">
        <v>1.17E-2</v>
      </c>
      <c r="N19" s="76">
        <v>1.6000000000000001E-3</v>
      </c>
    </row>
    <row r="20" spans="2:14">
      <c r="B20" t="s">
        <v>2901</v>
      </c>
      <c r="C20" t="s">
        <v>2902</v>
      </c>
      <c r="D20" t="s">
        <v>98</v>
      </c>
      <c r="E20" t="s">
        <v>2898</v>
      </c>
      <c r="F20" t="s">
        <v>2888</v>
      </c>
      <c r="G20" t="s">
        <v>100</v>
      </c>
      <c r="H20" s="75">
        <v>2052482</v>
      </c>
      <c r="I20" s="75">
        <v>1782</v>
      </c>
      <c r="J20" s="75">
        <v>0</v>
      </c>
      <c r="K20" s="75">
        <v>36575.229240000001</v>
      </c>
      <c r="L20" s="76">
        <v>8.0000000000000002E-3</v>
      </c>
      <c r="M20" s="76">
        <v>1.2800000000000001E-2</v>
      </c>
      <c r="N20" s="76">
        <v>1.8E-3</v>
      </c>
    </row>
    <row r="21" spans="2:14">
      <c r="B21" t="s">
        <v>2903</v>
      </c>
      <c r="C21" t="s">
        <v>2904</v>
      </c>
      <c r="D21" t="s">
        <v>98</v>
      </c>
      <c r="E21" t="s">
        <v>2898</v>
      </c>
      <c r="F21" t="s">
        <v>2888</v>
      </c>
      <c r="G21" t="s">
        <v>100</v>
      </c>
      <c r="H21" s="75">
        <v>246827</v>
      </c>
      <c r="I21" s="75">
        <v>1767</v>
      </c>
      <c r="J21" s="75">
        <v>0</v>
      </c>
      <c r="K21" s="75">
        <v>4361.4330900000004</v>
      </c>
      <c r="L21" s="76">
        <v>5.9999999999999995E-4</v>
      </c>
      <c r="M21" s="76">
        <v>1.5E-3</v>
      </c>
      <c r="N21" s="76">
        <v>2.0000000000000001E-4</v>
      </c>
    </row>
    <row r="22" spans="2:14">
      <c r="B22" t="s">
        <v>2905</v>
      </c>
      <c r="C22" t="s">
        <v>2906</v>
      </c>
      <c r="D22" t="s">
        <v>98</v>
      </c>
      <c r="E22" t="s">
        <v>2907</v>
      </c>
      <c r="F22" t="s">
        <v>2888</v>
      </c>
      <c r="G22" t="s">
        <v>100</v>
      </c>
      <c r="H22" s="75">
        <v>348700</v>
      </c>
      <c r="I22" s="75">
        <v>1787</v>
      </c>
      <c r="J22" s="75">
        <v>0</v>
      </c>
      <c r="K22" s="75">
        <v>6231.2690000000002</v>
      </c>
      <c r="L22" s="76">
        <v>8.9999999999999998E-4</v>
      </c>
      <c r="M22" s="76">
        <v>2.2000000000000001E-3</v>
      </c>
      <c r="N22" s="76">
        <v>2.9999999999999997E-4</v>
      </c>
    </row>
    <row r="23" spans="2:14">
      <c r="B23" t="s">
        <v>2908</v>
      </c>
      <c r="C23" t="s">
        <v>2909</v>
      </c>
      <c r="D23" t="s">
        <v>98</v>
      </c>
      <c r="E23" t="s">
        <v>2907</v>
      </c>
      <c r="F23" t="s">
        <v>2888</v>
      </c>
      <c r="G23" t="s">
        <v>100</v>
      </c>
      <c r="H23" s="75">
        <v>119750</v>
      </c>
      <c r="I23" s="75">
        <v>1781</v>
      </c>
      <c r="J23" s="75">
        <v>0</v>
      </c>
      <c r="K23" s="75">
        <v>2132.7474999999999</v>
      </c>
      <c r="L23" s="76">
        <v>1E-4</v>
      </c>
      <c r="M23" s="76">
        <v>6.9999999999999999E-4</v>
      </c>
      <c r="N23" s="76">
        <v>1E-4</v>
      </c>
    </row>
    <row r="24" spans="2:14">
      <c r="B24" t="s">
        <v>2910</v>
      </c>
      <c r="C24" t="s">
        <v>2911</v>
      </c>
      <c r="D24" t="s">
        <v>98</v>
      </c>
      <c r="E24" t="s">
        <v>2912</v>
      </c>
      <c r="F24" t="s">
        <v>2888</v>
      </c>
      <c r="G24" t="s">
        <v>100</v>
      </c>
      <c r="H24" s="75">
        <v>48500</v>
      </c>
      <c r="I24" s="75">
        <v>5006</v>
      </c>
      <c r="J24" s="75">
        <v>0</v>
      </c>
      <c r="K24" s="75">
        <v>2427.91</v>
      </c>
      <c r="L24" s="76">
        <v>5.1000000000000004E-3</v>
      </c>
      <c r="M24" s="76">
        <v>8.0000000000000004E-4</v>
      </c>
      <c r="N24" s="76">
        <v>1E-4</v>
      </c>
    </row>
    <row r="25" spans="2:14">
      <c r="B25" t="s">
        <v>2913</v>
      </c>
      <c r="C25" t="s">
        <v>2914</v>
      </c>
      <c r="D25" t="s">
        <v>98</v>
      </c>
      <c r="E25" t="s">
        <v>2912</v>
      </c>
      <c r="F25" t="s">
        <v>2888</v>
      </c>
      <c r="G25" t="s">
        <v>100</v>
      </c>
      <c r="H25" s="75">
        <v>488315</v>
      </c>
      <c r="I25" s="75">
        <v>17850</v>
      </c>
      <c r="J25" s="75">
        <v>0</v>
      </c>
      <c r="K25" s="75">
        <v>87164.227499999994</v>
      </c>
      <c r="L25" s="76">
        <v>1.6299999999999999E-2</v>
      </c>
      <c r="M25" s="76">
        <v>3.04E-2</v>
      </c>
      <c r="N25" s="76">
        <v>4.1999999999999997E-3</v>
      </c>
    </row>
    <row r="26" spans="2:14">
      <c r="B26" t="s">
        <v>2915</v>
      </c>
      <c r="C26" t="s">
        <v>2916</v>
      </c>
      <c r="D26" t="s">
        <v>98</v>
      </c>
      <c r="E26" t="s">
        <v>2912</v>
      </c>
      <c r="F26" t="s">
        <v>2888</v>
      </c>
      <c r="G26" t="s">
        <v>100</v>
      </c>
      <c r="H26" s="75">
        <v>61060</v>
      </c>
      <c r="I26" s="75">
        <v>17760</v>
      </c>
      <c r="J26" s="75">
        <v>0</v>
      </c>
      <c r="K26" s="75">
        <v>10844.255999999999</v>
      </c>
      <c r="L26" s="76">
        <v>2.2000000000000001E-3</v>
      </c>
      <c r="M26" s="76">
        <v>3.8E-3</v>
      </c>
      <c r="N26" s="76">
        <v>5.0000000000000001E-4</v>
      </c>
    </row>
    <row r="27" spans="2:14">
      <c r="B27" t="s">
        <v>2917</v>
      </c>
      <c r="C27" t="s">
        <v>2918</v>
      </c>
      <c r="D27" t="s">
        <v>98</v>
      </c>
      <c r="E27" t="s">
        <v>2912</v>
      </c>
      <c r="F27" t="s">
        <v>2888</v>
      </c>
      <c r="G27" t="s">
        <v>100</v>
      </c>
      <c r="H27" s="75">
        <v>78794</v>
      </c>
      <c r="I27" s="75">
        <v>17050</v>
      </c>
      <c r="J27" s="75">
        <v>0</v>
      </c>
      <c r="K27" s="75">
        <v>13434.377</v>
      </c>
      <c r="L27" s="76">
        <v>4.0000000000000001E-3</v>
      </c>
      <c r="M27" s="76">
        <v>4.7000000000000002E-3</v>
      </c>
      <c r="N27" s="76">
        <v>6.9999999999999999E-4</v>
      </c>
    </row>
    <row r="28" spans="2:14">
      <c r="B28" s="77" t="s">
        <v>2919</v>
      </c>
      <c r="D28" s="14"/>
      <c r="E28" s="14"/>
      <c r="F28" s="14"/>
      <c r="G28" s="14"/>
      <c r="H28" s="79">
        <v>18804889.34</v>
      </c>
      <c r="J28" s="79">
        <v>0</v>
      </c>
      <c r="K28" s="79">
        <v>1057807.7870414001</v>
      </c>
      <c r="M28" s="78">
        <v>0.36909999999999998</v>
      </c>
      <c r="N28" s="78">
        <v>5.1299999999999998E-2</v>
      </c>
    </row>
    <row r="29" spans="2:14">
      <c r="B29" t="s">
        <v>2920</v>
      </c>
      <c r="C29" t="s">
        <v>2921</v>
      </c>
      <c r="D29" t="s">
        <v>98</v>
      </c>
      <c r="E29" t="s">
        <v>2887</v>
      </c>
      <c r="F29" t="s">
        <v>2888</v>
      </c>
      <c r="G29" t="s">
        <v>100</v>
      </c>
      <c r="H29" s="75">
        <v>99244</v>
      </c>
      <c r="I29" s="75">
        <v>12540</v>
      </c>
      <c r="J29" s="75">
        <v>0</v>
      </c>
      <c r="K29" s="75">
        <v>12445.1976</v>
      </c>
      <c r="L29" s="76">
        <v>8.6999999999999994E-3</v>
      </c>
      <c r="M29" s="76">
        <v>4.3E-3</v>
      </c>
      <c r="N29" s="76">
        <v>5.9999999999999995E-4</v>
      </c>
    </row>
    <row r="30" spans="2:14">
      <c r="B30" t="s">
        <v>2922</v>
      </c>
      <c r="C30" t="s">
        <v>2923</v>
      </c>
      <c r="D30" t="s">
        <v>98</v>
      </c>
      <c r="E30" t="s">
        <v>2887</v>
      </c>
      <c r="F30" t="s">
        <v>2888</v>
      </c>
      <c r="G30" t="s">
        <v>100</v>
      </c>
      <c r="H30" s="75">
        <v>69800</v>
      </c>
      <c r="I30" s="75">
        <v>1537</v>
      </c>
      <c r="J30" s="75">
        <v>0</v>
      </c>
      <c r="K30" s="75">
        <v>1072.826</v>
      </c>
      <c r="L30" s="76">
        <v>2.0000000000000001E-4</v>
      </c>
      <c r="M30" s="76">
        <v>4.0000000000000002E-4</v>
      </c>
      <c r="N30" s="76">
        <v>1E-4</v>
      </c>
    </row>
    <row r="31" spans="2:14">
      <c r="B31" t="s">
        <v>2924</v>
      </c>
      <c r="C31" t="s">
        <v>2925</v>
      </c>
      <c r="D31" t="s">
        <v>98</v>
      </c>
      <c r="E31" t="s">
        <v>2887</v>
      </c>
      <c r="F31" t="s">
        <v>2888</v>
      </c>
      <c r="G31" t="s">
        <v>100</v>
      </c>
      <c r="H31" s="75">
        <v>1794727</v>
      </c>
      <c r="I31" s="75">
        <v>3814</v>
      </c>
      <c r="J31" s="75">
        <v>0</v>
      </c>
      <c r="K31" s="75">
        <v>68450.887780000005</v>
      </c>
      <c r="L31" s="76">
        <v>1.4800000000000001E-2</v>
      </c>
      <c r="M31" s="76">
        <v>2.3900000000000001E-2</v>
      </c>
      <c r="N31" s="76">
        <v>3.3E-3</v>
      </c>
    </row>
    <row r="32" spans="2:14">
      <c r="B32" t="s">
        <v>2926</v>
      </c>
      <c r="C32" t="s">
        <v>2927</v>
      </c>
      <c r="D32" t="s">
        <v>98</v>
      </c>
      <c r="E32" t="s">
        <v>2887</v>
      </c>
      <c r="F32" t="s">
        <v>2888</v>
      </c>
      <c r="G32" t="s">
        <v>100</v>
      </c>
      <c r="H32" s="75">
        <v>272839</v>
      </c>
      <c r="I32" s="75">
        <v>13690</v>
      </c>
      <c r="J32" s="75">
        <v>0</v>
      </c>
      <c r="K32" s="75">
        <v>37351.659099999997</v>
      </c>
      <c r="L32" s="76">
        <v>3.6999999999999998E-2</v>
      </c>
      <c r="M32" s="76">
        <v>1.2999999999999999E-2</v>
      </c>
      <c r="N32" s="76">
        <v>1.8E-3</v>
      </c>
    </row>
    <row r="33" spans="2:14">
      <c r="B33" t="s">
        <v>2928</v>
      </c>
      <c r="C33" t="s">
        <v>2929</v>
      </c>
      <c r="D33" t="s">
        <v>98</v>
      </c>
      <c r="E33" t="s">
        <v>2887</v>
      </c>
      <c r="F33" t="s">
        <v>2888</v>
      </c>
      <c r="G33" t="s">
        <v>100</v>
      </c>
      <c r="H33" s="75">
        <v>64112</v>
      </c>
      <c r="I33" s="75">
        <v>5904</v>
      </c>
      <c r="J33" s="75">
        <v>0</v>
      </c>
      <c r="K33" s="75">
        <v>3785.1724800000002</v>
      </c>
      <c r="L33" s="76">
        <v>8.0999999999999996E-3</v>
      </c>
      <c r="M33" s="76">
        <v>1.2999999999999999E-3</v>
      </c>
      <c r="N33" s="76">
        <v>2.0000000000000001E-4</v>
      </c>
    </row>
    <row r="34" spans="2:14">
      <c r="B34" t="s">
        <v>2930</v>
      </c>
      <c r="C34" t="s">
        <v>2931</v>
      </c>
      <c r="D34" t="s">
        <v>98</v>
      </c>
      <c r="E34" t="s">
        <v>2887</v>
      </c>
      <c r="F34" t="s">
        <v>2888</v>
      </c>
      <c r="G34" t="s">
        <v>100</v>
      </c>
      <c r="H34" s="75">
        <v>61750</v>
      </c>
      <c r="I34" s="75">
        <v>4922</v>
      </c>
      <c r="J34" s="75">
        <v>0</v>
      </c>
      <c r="K34" s="75">
        <v>3039.335</v>
      </c>
      <c r="L34" s="76">
        <v>4.1999999999999997E-3</v>
      </c>
      <c r="M34" s="76">
        <v>1.1000000000000001E-3</v>
      </c>
      <c r="N34" s="76">
        <v>1E-4</v>
      </c>
    </row>
    <row r="35" spans="2:14">
      <c r="B35" t="s">
        <v>2932</v>
      </c>
      <c r="C35" t="s">
        <v>2933</v>
      </c>
      <c r="D35" t="s">
        <v>98</v>
      </c>
      <c r="E35" t="s">
        <v>2887</v>
      </c>
      <c r="F35" t="s">
        <v>2888</v>
      </c>
      <c r="G35" t="s">
        <v>100</v>
      </c>
      <c r="H35" s="75">
        <v>523131</v>
      </c>
      <c r="I35" s="75">
        <v>1758</v>
      </c>
      <c r="J35" s="75">
        <v>0</v>
      </c>
      <c r="K35" s="75">
        <v>9196.6429800000005</v>
      </c>
      <c r="L35" s="76">
        <v>4.5100000000000001E-2</v>
      </c>
      <c r="M35" s="76">
        <v>3.2000000000000002E-3</v>
      </c>
      <c r="N35" s="76">
        <v>4.0000000000000002E-4</v>
      </c>
    </row>
    <row r="36" spans="2:14">
      <c r="B36" t="s">
        <v>2934</v>
      </c>
      <c r="C36" t="s">
        <v>2935</v>
      </c>
      <c r="D36" t="s">
        <v>98</v>
      </c>
      <c r="E36" t="s">
        <v>2887</v>
      </c>
      <c r="F36" t="s">
        <v>2888</v>
      </c>
      <c r="G36" t="s">
        <v>100</v>
      </c>
      <c r="H36" s="75">
        <v>17489</v>
      </c>
      <c r="I36" s="75">
        <v>2001</v>
      </c>
      <c r="J36" s="75">
        <v>0</v>
      </c>
      <c r="K36" s="75">
        <v>349.95488999999998</v>
      </c>
      <c r="L36" s="76">
        <v>6.9999999999999999E-4</v>
      </c>
      <c r="M36" s="76">
        <v>1E-4</v>
      </c>
      <c r="N36" s="76">
        <v>0</v>
      </c>
    </row>
    <row r="37" spans="2:14">
      <c r="B37" t="s">
        <v>2936</v>
      </c>
      <c r="C37" t="s">
        <v>2937</v>
      </c>
      <c r="D37" t="s">
        <v>98</v>
      </c>
      <c r="E37" t="s">
        <v>2891</v>
      </c>
      <c r="F37" t="s">
        <v>2888</v>
      </c>
      <c r="G37" t="s">
        <v>100</v>
      </c>
      <c r="H37" s="75">
        <v>558736.34</v>
      </c>
      <c r="I37" s="75">
        <v>5221</v>
      </c>
      <c r="J37" s="75">
        <v>0</v>
      </c>
      <c r="K37" s="75">
        <v>29171.624311399999</v>
      </c>
      <c r="L37" s="76">
        <v>8.8200000000000001E-2</v>
      </c>
      <c r="M37" s="76">
        <v>1.0200000000000001E-2</v>
      </c>
      <c r="N37" s="76">
        <v>1.4E-3</v>
      </c>
    </row>
    <row r="38" spans="2:14">
      <c r="B38" t="s">
        <v>2938</v>
      </c>
      <c r="C38" t="s">
        <v>2939</v>
      </c>
      <c r="D38" t="s">
        <v>98</v>
      </c>
      <c r="E38" t="s">
        <v>2891</v>
      </c>
      <c r="F38" t="s">
        <v>2888</v>
      </c>
      <c r="G38" t="s">
        <v>100</v>
      </c>
      <c r="H38" s="75">
        <v>2167890</v>
      </c>
      <c r="I38" s="75">
        <v>5004</v>
      </c>
      <c r="J38" s="75">
        <v>0</v>
      </c>
      <c r="K38" s="75">
        <v>108481.2156</v>
      </c>
      <c r="L38" s="76">
        <v>6.9900000000000004E-2</v>
      </c>
      <c r="M38" s="76">
        <v>3.7900000000000003E-2</v>
      </c>
      <c r="N38" s="76">
        <v>5.3E-3</v>
      </c>
    </row>
    <row r="39" spans="2:14">
      <c r="B39" t="s">
        <v>2940</v>
      </c>
      <c r="C39" t="s">
        <v>2941</v>
      </c>
      <c r="D39" t="s">
        <v>98</v>
      </c>
      <c r="E39" t="s">
        <v>2891</v>
      </c>
      <c r="F39" t="s">
        <v>2888</v>
      </c>
      <c r="G39" t="s">
        <v>100</v>
      </c>
      <c r="H39" s="75">
        <v>14250</v>
      </c>
      <c r="I39" s="75">
        <v>3694</v>
      </c>
      <c r="J39" s="75">
        <v>0</v>
      </c>
      <c r="K39" s="75">
        <v>526.39499999999998</v>
      </c>
      <c r="L39" s="76">
        <v>2.3E-3</v>
      </c>
      <c r="M39" s="76">
        <v>2.0000000000000001E-4</v>
      </c>
      <c r="N39" s="76">
        <v>0</v>
      </c>
    </row>
    <row r="40" spans="2:14">
      <c r="B40" t="s">
        <v>2942</v>
      </c>
      <c r="C40" t="s">
        <v>2943</v>
      </c>
      <c r="D40" t="s">
        <v>98</v>
      </c>
      <c r="E40" t="s">
        <v>2891</v>
      </c>
      <c r="F40" t="s">
        <v>2888</v>
      </c>
      <c r="G40" t="s">
        <v>100</v>
      </c>
      <c r="H40" s="75">
        <v>30000</v>
      </c>
      <c r="I40" s="75">
        <v>4452</v>
      </c>
      <c r="J40" s="75">
        <v>0</v>
      </c>
      <c r="K40" s="75">
        <v>1335.6</v>
      </c>
      <c r="L40" s="76">
        <v>2.3E-3</v>
      </c>
      <c r="M40" s="76">
        <v>5.0000000000000001E-4</v>
      </c>
      <c r="N40" s="76">
        <v>1E-4</v>
      </c>
    </row>
    <row r="41" spans="2:14">
      <c r="B41" t="s">
        <v>2944</v>
      </c>
      <c r="C41" t="s">
        <v>2945</v>
      </c>
      <c r="D41" t="s">
        <v>98</v>
      </c>
      <c r="E41" t="s">
        <v>2891</v>
      </c>
      <c r="F41" t="s">
        <v>2888</v>
      </c>
      <c r="G41" t="s">
        <v>100</v>
      </c>
      <c r="H41" s="75">
        <v>961130</v>
      </c>
      <c r="I41" s="75">
        <v>5357</v>
      </c>
      <c r="J41" s="75">
        <v>0</v>
      </c>
      <c r="K41" s="75">
        <v>51487.734100000001</v>
      </c>
      <c r="L41" s="76">
        <v>0.21360000000000001</v>
      </c>
      <c r="M41" s="76">
        <v>1.7999999999999999E-2</v>
      </c>
      <c r="N41" s="76">
        <v>2.5000000000000001E-3</v>
      </c>
    </row>
    <row r="42" spans="2:14">
      <c r="B42" t="s">
        <v>2946</v>
      </c>
      <c r="C42" t="s">
        <v>2947</v>
      </c>
      <c r="D42" t="s">
        <v>98</v>
      </c>
      <c r="E42" t="s">
        <v>2891</v>
      </c>
      <c r="F42" t="s">
        <v>2888</v>
      </c>
      <c r="G42" t="s">
        <v>100</v>
      </c>
      <c r="H42" s="75">
        <v>994676</v>
      </c>
      <c r="I42" s="75">
        <v>3384</v>
      </c>
      <c r="J42" s="75">
        <v>0</v>
      </c>
      <c r="K42" s="75">
        <v>33659.83584</v>
      </c>
      <c r="L42" s="76">
        <v>0.14319999999999999</v>
      </c>
      <c r="M42" s="76">
        <v>1.17E-2</v>
      </c>
      <c r="N42" s="76">
        <v>1.6000000000000001E-3</v>
      </c>
    </row>
    <row r="43" spans="2:14">
      <c r="B43" t="s">
        <v>2948</v>
      </c>
      <c r="C43" t="s">
        <v>2949</v>
      </c>
      <c r="D43" t="s">
        <v>98</v>
      </c>
      <c r="E43" t="s">
        <v>2891</v>
      </c>
      <c r="F43" t="s">
        <v>2888</v>
      </c>
      <c r="G43" t="s">
        <v>100</v>
      </c>
      <c r="H43" s="75">
        <v>1630264</v>
      </c>
      <c r="I43" s="75">
        <v>5650</v>
      </c>
      <c r="J43" s="75">
        <v>0</v>
      </c>
      <c r="K43" s="75">
        <v>92109.915999999997</v>
      </c>
      <c r="L43" s="76">
        <v>3.0800000000000001E-2</v>
      </c>
      <c r="M43" s="76">
        <v>3.2099999999999997E-2</v>
      </c>
      <c r="N43" s="76">
        <v>4.4999999999999997E-3</v>
      </c>
    </row>
    <row r="44" spans="2:14">
      <c r="B44" t="s">
        <v>2950</v>
      </c>
      <c r="C44" t="s">
        <v>2951</v>
      </c>
      <c r="D44" t="s">
        <v>98</v>
      </c>
      <c r="E44" t="s">
        <v>2952</v>
      </c>
      <c r="F44" t="s">
        <v>2888</v>
      </c>
      <c r="G44" t="s">
        <v>100</v>
      </c>
      <c r="H44" s="75">
        <v>382990</v>
      </c>
      <c r="I44" s="75">
        <v>6489</v>
      </c>
      <c r="J44" s="75">
        <v>0</v>
      </c>
      <c r="K44" s="75">
        <v>24852.221099999999</v>
      </c>
      <c r="L44" s="76">
        <v>1.78E-2</v>
      </c>
      <c r="M44" s="76">
        <v>8.6999999999999994E-3</v>
      </c>
      <c r="N44" s="76">
        <v>1.1999999999999999E-3</v>
      </c>
    </row>
    <row r="45" spans="2:14">
      <c r="B45" t="s">
        <v>2953</v>
      </c>
      <c r="C45" t="s">
        <v>2954</v>
      </c>
      <c r="D45" t="s">
        <v>98</v>
      </c>
      <c r="E45" t="s">
        <v>2952</v>
      </c>
      <c r="F45" t="s">
        <v>2888</v>
      </c>
      <c r="G45" t="s">
        <v>100</v>
      </c>
      <c r="H45" s="75">
        <v>1147500</v>
      </c>
      <c r="I45" s="75">
        <v>5300</v>
      </c>
      <c r="J45" s="75">
        <v>0</v>
      </c>
      <c r="K45" s="75">
        <v>60817.5</v>
      </c>
      <c r="L45" s="76">
        <v>5.5199999999999999E-2</v>
      </c>
      <c r="M45" s="76">
        <v>2.12E-2</v>
      </c>
      <c r="N45" s="76">
        <v>3.0000000000000001E-3</v>
      </c>
    </row>
    <row r="46" spans="2:14">
      <c r="B46" t="s">
        <v>2955</v>
      </c>
      <c r="C46" t="s">
        <v>2956</v>
      </c>
      <c r="D46" t="s">
        <v>98</v>
      </c>
      <c r="E46" t="s">
        <v>2952</v>
      </c>
      <c r="F46" t="s">
        <v>2888</v>
      </c>
      <c r="G46" t="s">
        <v>100</v>
      </c>
      <c r="H46" s="75">
        <v>2765028</v>
      </c>
      <c r="I46" s="75">
        <v>6132</v>
      </c>
      <c r="J46" s="75">
        <v>0</v>
      </c>
      <c r="K46" s="75">
        <v>169551.51696000001</v>
      </c>
      <c r="L46" s="76">
        <v>0.1152</v>
      </c>
      <c r="M46" s="76">
        <v>5.9200000000000003E-2</v>
      </c>
      <c r="N46" s="76">
        <v>8.2000000000000007E-3</v>
      </c>
    </row>
    <row r="47" spans="2:14">
      <c r="B47" t="s">
        <v>2957</v>
      </c>
      <c r="C47" t="s">
        <v>2958</v>
      </c>
      <c r="D47" t="s">
        <v>98</v>
      </c>
      <c r="E47" t="s">
        <v>2898</v>
      </c>
      <c r="F47" t="s">
        <v>2888</v>
      </c>
      <c r="G47" t="s">
        <v>100</v>
      </c>
      <c r="H47" s="75">
        <v>119991</v>
      </c>
      <c r="I47" s="75">
        <v>19980</v>
      </c>
      <c r="J47" s="75">
        <v>0</v>
      </c>
      <c r="K47" s="75">
        <v>23974.201799999999</v>
      </c>
      <c r="L47" s="76">
        <v>7.1000000000000004E-3</v>
      </c>
      <c r="M47" s="76">
        <v>8.3999999999999995E-3</v>
      </c>
      <c r="N47" s="76">
        <v>1.1999999999999999E-3</v>
      </c>
    </row>
    <row r="48" spans="2:14">
      <c r="B48" t="s">
        <v>2959</v>
      </c>
      <c r="C48" t="s">
        <v>2960</v>
      </c>
      <c r="D48" t="s">
        <v>98</v>
      </c>
      <c r="E48" t="s">
        <v>2898</v>
      </c>
      <c r="F48" t="s">
        <v>2888</v>
      </c>
      <c r="G48" t="s">
        <v>100</v>
      </c>
      <c r="H48" s="75">
        <v>7000</v>
      </c>
      <c r="I48" s="75">
        <v>12430</v>
      </c>
      <c r="J48" s="75">
        <v>0</v>
      </c>
      <c r="K48" s="75">
        <v>870.1</v>
      </c>
      <c r="L48" s="76">
        <v>2.0000000000000001E-4</v>
      </c>
      <c r="M48" s="76">
        <v>2.9999999999999997E-4</v>
      </c>
      <c r="N48" s="76">
        <v>0</v>
      </c>
    </row>
    <row r="49" spans="2:14">
      <c r="B49" t="s">
        <v>2961</v>
      </c>
      <c r="C49" t="s">
        <v>2962</v>
      </c>
      <c r="D49" t="s">
        <v>98</v>
      </c>
      <c r="E49" t="s">
        <v>2898</v>
      </c>
      <c r="F49" t="s">
        <v>2888</v>
      </c>
      <c r="G49" t="s">
        <v>100</v>
      </c>
      <c r="H49" s="75">
        <v>601003</v>
      </c>
      <c r="I49" s="75">
        <v>6612</v>
      </c>
      <c r="J49" s="75">
        <v>0</v>
      </c>
      <c r="K49" s="75">
        <v>39738.318359999997</v>
      </c>
      <c r="L49" s="76">
        <v>6.4299999999999996E-2</v>
      </c>
      <c r="M49" s="76">
        <v>1.3899999999999999E-2</v>
      </c>
      <c r="N49" s="76">
        <v>1.9E-3</v>
      </c>
    </row>
    <row r="50" spans="2:14">
      <c r="B50" t="s">
        <v>2963</v>
      </c>
      <c r="C50" t="s">
        <v>2964</v>
      </c>
      <c r="D50" t="s">
        <v>98</v>
      </c>
      <c r="E50" t="s">
        <v>2898</v>
      </c>
      <c r="F50" t="s">
        <v>2888</v>
      </c>
      <c r="G50" t="s">
        <v>100</v>
      </c>
      <c r="H50" s="75">
        <v>250552</v>
      </c>
      <c r="I50" s="75">
        <v>15630</v>
      </c>
      <c r="J50" s="75">
        <v>0</v>
      </c>
      <c r="K50" s="75">
        <v>39161.277600000001</v>
      </c>
      <c r="L50" s="76">
        <v>9.7000000000000003E-3</v>
      </c>
      <c r="M50" s="76">
        <v>1.37E-2</v>
      </c>
      <c r="N50" s="76">
        <v>1.9E-3</v>
      </c>
    </row>
    <row r="51" spans="2:14">
      <c r="B51" t="s">
        <v>2965</v>
      </c>
      <c r="C51" t="s">
        <v>2966</v>
      </c>
      <c r="D51" t="s">
        <v>98</v>
      </c>
      <c r="E51" t="s">
        <v>2898</v>
      </c>
      <c r="F51" t="s">
        <v>2888</v>
      </c>
      <c r="G51" t="s">
        <v>100</v>
      </c>
      <c r="H51" s="75">
        <v>95000</v>
      </c>
      <c r="I51" s="75">
        <v>505.2</v>
      </c>
      <c r="J51" s="75">
        <v>0</v>
      </c>
      <c r="K51" s="75">
        <v>479.94</v>
      </c>
      <c r="L51" s="76">
        <v>2.9999999999999997E-4</v>
      </c>
      <c r="M51" s="76">
        <v>2.0000000000000001E-4</v>
      </c>
      <c r="N51" s="76">
        <v>0</v>
      </c>
    </row>
    <row r="52" spans="2:14">
      <c r="B52" t="s">
        <v>2967</v>
      </c>
      <c r="C52" t="s">
        <v>2968</v>
      </c>
      <c r="D52" t="s">
        <v>98</v>
      </c>
      <c r="E52" t="s">
        <v>2898</v>
      </c>
      <c r="F52" t="s">
        <v>2888</v>
      </c>
      <c r="G52" t="s">
        <v>100</v>
      </c>
      <c r="H52" s="75">
        <v>15000</v>
      </c>
      <c r="I52" s="75">
        <v>9320</v>
      </c>
      <c r="J52" s="75">
        <v>0</v>
      </c>
      <c r="K52" s="75">
        <v>1398</v>
      </c>
      <c r="L52" s="76">
        <v>2.9999999999999997E-4</v>
      </c>
      <c r="M52" s="76">
        <v>5.0000000000000001E-4</v>
      </c>
      <c r="N52" s="76">
        <v>1E-4</v>
      </c>
    </row>
    <row r="53" spans="2:14">
      <c r="B53" t="s">
        <v>2969</v>
      </c>
      <c r="C53" t="s">
        <v>2970</v>
      </c>
      <c r="D53" t="s">
        <v>98</v>
      </c>
      <c r="E53" t="s">
        <v>2898</v>
      </c>
      <c r="F53" t="s">
        <v>2888</v>
      </c>
      <c r="G53" t="s">
        <v>100</v>
      </c>
      <c r="H53" s="75">
        <v>63800</v>
      </c>
      <c r="I53" s="75">
        <v>1970</v>
      </c>
      <c r="J53" s="75">
        <v>0</v>
      </c>
      <c r="K53" s="75">
        <v>1256.8599999999999</v>
      </c>
      <c r="L53" s="76">
        <v>1.1999999999999999E-3</v>
      </c>
      <c r="M53" s="76">
        <v>4.0000000000000002E-4</v>
      </c>
      <c r="N53" s="76">
        <v>1E-4</v>
      </c>
    </row>
    <row r="54" spans="2:14">
      <c r="B54" t="s">
        <v>2971</v>
      </c>
      <c r="C54" t="s">
        <v>2972</v>
      </c>
      <c r="D54" t="s">
        <v>98</v>
      </c>
      <c r="E54" t="s">
        <v>2898</v>
      </c>
      <c r="F54" t="s">
        <v>2888</v>
      </c>
      <c r="G54" t="s">
        <v>100</v>
      </c>
      <c r="H54" s="75">
        <v>65537</v>
      </c>
      <c r="I54" s="75">
        <v>3503</v>
      </c>
      <c r="J54" s="75">
        <v>0</v>
      </c>
      <c r="K54" s="75">
        <v>2295.7611099999999</v>
      </c>
      <c r="L54" s="76">
        <v>5.0000000000000001E-4</v>
      </c>
      <c r="M54" s="76">
        <v>8.0000000000000004E-4</v>
      </c>
      <c r="N54" s="76">
        <v>1E-4</v>
      </c>
    </row>
    <row r="55" spans="2:14">
      <c r="B55" t="s">
        <v>2973</v>
      </c>
      <c r="C55" t="s">
        <v>2974</v>
      </c>
      <c r="D55" t="s">
        <v>98</v>
      </c>
      <c r="E55" t="s">
        <v>2907</v>
      </c>
      <c r="F55" t="s">
        <v>2888</v>
      </c>
      <c r="G55" t="s">
        <v>100</v>
      </c>
      <c r="H55" s="75">
        <v>162878</v>
      </c>
      <c r="I55" s="75">
        <v>12450</v>
      </c>
      <c r="J55" s="75">
        <v>0</v>
      </c>
      <c r="K55" s="75">
        <v>20278.311000000002</v>
      </c>
      <c r="L55" s="76">
        <v>7.1000000000000004E-3</v>
      </c>
      <c r="M55" s="76">
        <v>7.1000000000000004E-3</v>
      </c>
      <c r="N55" s="76">
        <v>1E-3</v>
      </c>
    </row>
    <row r="56" spans="2:14">
      <c r="B56" t="s">
        <v>2975</v>
      </c>
      <c r="C56" t="s">
        <v>2976</v>
      </c>
      <c r="D56" t="s">
        <v>98</v>
      </c>
      <c r="E56" t="s">
        <v>2907</v>
      </c>
      <c r="F56" t="s">
        <v>2888</v>
      </c>
      <c r="G56" t="s">
        <v>100</v>
      </c>
      <c r="H56" s="75">
        <v>112971</v>
      </c>
      <c r="I56" s="75">
        <v>9700</v>
      </c>
      <c r="J56" s="75">
        <v>0</v>
      </c>
      <c r="K56" s="75">
        <v>10958.187</v>
      </c>
      <c r="L56" s="76">
        <v>5.5999999999999999E-3</v>
      </c>
      <c r="M56" s="76">
        <v>3.8E-3</v>
      </c>
      <c r="N56" s="76">
        <v>5.0000000000000001E-4</v>
      </c>
    </row>
    <row r="57" spans="2:14">
      <c r="B57" t="s">
        <v>2977</v>
      </c>
      <c r="C57" t="s">
        <v>2978</v>
      </c>
      <c r="D57" t="s">
        <v>98</v>
      </c>
      <c r="E57" t="s">
        <v>2907</v>
      </c>
      <c r="F57" t="s">
        <v>2888</v>
      </c>
      <c r="G57" t="s">
        <v>100</v>
      </c>
      <c r="H57" s="75">
        <v>356649</v>
      </c>
      <c r="I57" s="75">
        <v>6067</v>
      </c>
      <c r="J57" s="75">
        <v>0</v>
      </c>
      <c r="K57" s="75">
        <v>21637.894830000001</v>
      </c>
      <c r="L57" s="76">
        <v>3.5999999999999999E-3</v>
      </c>
      <c r="M57" s="76">
        <v>7.6E-3</v>
      </c>
      <c r="N57" s="76">
        <v>1.1000000000000001E-3</v>
      </c>
    </row>
    <row r="58" spans="2:14">
      <c r="B58" t="s">
        <v>2979</v>
      </c>
      <c r="C58" t="s">
        <v>2980</v>
      </c>
      <c r="D58" t="s">
        <v>98</v>
      </c>
      <c r="E58" t="s">
        <v>2907</v>
      </c>
      <c r="F58" t="s">
        <v>2888</v>
      </c>
      <c r="G58" t="s">
        <v>100</v>
      </c>
      <c r="H58" s="75">
        <v>28335</v>
      </c>
      <c r="I58" s="75">
        <v>13130</v>
      </c>
      <c r="J58" s="75">
        <v>0</v>
      </c>
      <c r="K58" s="75">
        <v>3720.3854999999999</v>
      </c>
      <c r="L58" s="76">
        <v>2.9999999999999997E-4</v>
      </c>
      <c r="M58" s="76">
        <v>1.2999999999999999E-3</v>
      </c>
      <c r="N58" s="76">
        <v>2.0000000000000001E-4</v>
      </c>
    </row>
    <row r="59" spans="2:14">
      <c r="B59" t="s">
        <v>2981</v>
      </c>
      <c r="C59" t="s">
        <v>2982</v>
      </c>
      <c r="D59" t="s">
        <v>98</v>
      </c>
      <c r="E59" t="s">
        <v>2907</v>
      </c>
      <c r="F59" t="s">
        <v>2888</v>
      </c>
      <c r="G59" t="s">
        <v>100</v>
      </c>
      <c r="H59" s="75">
        <v>32186</v>
      </c>
      <c r="I59" s="75">
        <v>4984</v>
      </c>
      <c r="J59" s="75">
        <v>0</v>
      </c>
      <c r="K59" s="75">
        <v>1604.1502399999999</v>
      </c>
      <c r="L59" s="76">
        <v>1E-3</v>
      </c>
      <c r="M59" s="76">
        <v>5.9999999999999995E-4</v>
      </c>
      <c r="N59" s="76">
        <v>1E-4</v>
      </c>
    </row>
    <row r="60" spans="2:14">
      <c r="B60" t="s">
        <v>2983</v>
      </c>
      <c r="C60" t="s">
        <v>2984</v>
      </c>
      <c r="D60" t="s">
        <v>98</v>
      </c>
      <c r="E60" t="s">
        <v>2907</v>
      </c>
      <c r="F60" t="s">
        <v>2888</v>
      </c>
      <c r="G60" t="s">
        <v>100</v>
      </c>
      <c r="H60" s="75">
        <v>102500</v>
      </c>
      <c r="I60" s="75">
        <v>1913</v>
      </c>
      <c r="J60" s="75">
        <v>0</v>
      </c>
      <c r="K60" s="75">
        <v>1960.825</v>
      </c>
      <c r="L60" s="76">
        <v>1E-3</v>
      </c>
      <c r="M60" s="76">
        <v>6.9999999999999999E-4</v>
      </c>
      <c r="N60" s="76">
        <v>1E-4</v>
      </c>
    </row>
    <row r="61" spans="2:14">
      <c r="B61" t="s">
        <v>2985</v>
      </c>
      <c r="C61" t="s">
        <v>2986</v>
      </c>
      <c r="D61" t="s">
        <v>98</v>
      </c>
      <c r="E61" t="s">
        <v>2907</v>
      </c>
      <c r="F61" t="s">
        <v>2888</v>
      </c>
      <c r="G61" t="s">
        <v>100</v>
      </c>
      <c r="H61" s="75">
        <v>23000</v>
      </c>
      <c r="I61" s="75">
        <v>4765</v>
      </c>
      <c r="J61" s="75">
        <v>0</v>
      </c>
      <c r="K61" s="75">
        <v>1095.95</v>
      </c>
      <c r="L61" s="76">
        <v>8.0000000000000004E-4</v>
      </c>
      <c r="M61" s="76">
        <v>4.0000000000000002E-4</v>
      </c>
      <c r="N61" s="76">
        <v>1E-4</v>
      </c>
    </row>
    <row r="62" spans="2:14">
      <c r="B62" t="s">
        <v>2987</v>
      </c>
      <c r="C62" t="s">
        <v>2988</v>
      </c>
      <c r="D62" t="s">
        <v>98</v>
      </c>
      <c r="E62" t="s">
        <v>2912</v>
      </c>
      <c r="F62" t="s">
        <v>2888</v>
      </c>
      <c r="G62" t="s">
        <v>100</v>
      </c>
      <c r="H62" s="75">
        <v>235100</v>
      </c>
      <c r="I62" s="75">
        <v>5597</v>
      </c>
      <c r="J62" s="75">
        <v>0</v>
      </c>
      <c r="K62" s="75">
        <v>13158.547</v>
      </c>
      <c r="L62" s="76">
        <v>2.4799999999999999E-2</v>
      </c>
      <c r="M62" s="76">
        <v>4.5999999999999999E-3</v>
      </c>
      <c r="N62" s="76">
        <v>5.9999999999999995E-4</v>
      </c>
    </row>
    <row r="63" spans="2:14">
      <c r="B63" t="s">
        <v>2989</v>
      </c>
      <c r="C63" t="s">
        <v>2990</v>
      </c>
      <c r="D63" t="s">
        <v>98</v>
      </c>
      <c r="E63" t="s">
        <v>2912</v>
      </c>
      <c r="F63" t="s">
        <v>2888</v>
      </c>
      <c r="G63" t="s">
        <v>100</v>
      </c>
      <c r="H63" s="75">
        <v>118000</v>
      </c>
      <c r="I63" s="75">
        <v>4212</v>
      </c>
      <c r="J63" s="75">
        <v>0</v>
      </c>
      <c r="K63" s="75">
        <v>4970.16</v>
      </c>
      <c r="L63" s="76">
        <v>3.3700000000000001E-2</v>
      </c>
      <c r="M63" s="76">
        <v>1.6999999999999999E-3</v>
      </c>
      <c r="N63" s="76">
        <v>2.0000000000000001E-4</v>
      </c>
    </row>
    <row r="64" spans="2:14">
      <c r="B64" t="s">
        <v>2991</v>
      </c>
      <c r="C64" t="s">
        <v>2992</v>
      </c>
      <c r="D64" t="s">
        <v>98</v>
      </c>
      <c r="E64" t="s">
        <v>2912</v>
      </c>
      <c r="F64" t="s">
        <v>2888</v>
      </c>
      <c r="G64" t="s">
        <v>100</v>
      </c>
      <c r="H64" s="75">
        <v>106500</v>
      </c>
      <c r="I64" s="75">
        <v>1824</v>
      </c>
      <c r="J64" s="75">
        <v>0</v>
      </c>
      <c r="K64" s="75">
        <v>1942.56</v>
      </c>
      <c r="L64" s="76">
        <v>3.5000000000000001E-3</v>
      </c>
      <c r="M64" s="76">
        <v>6.9999999999999999E-4</v>
      </c>
      <c r="N64" s="76">
        <v>1E-4</v>
      </c>
    </row>
    <row r="65" spans="2:14">
      <c r="B65" t="s">
        <v>2993</v>
      </c>
      <c r="C65" t="s">
        <v>2994</v>
      </c>
      <c r="D65" t="s">
        <v>98</v>
      </c>
      <c r="E65" t="s">
        <v>2912</v>
      </c>
      <c r="F65" t="s">
        <v>2888</v>
      </c>
      <c r="G65" t="s">
        <v>100</v>
      </c>
      <c r="H65" s="75">
        <v>230100</v>
      </c>
      <c r="I65" s="75">
        <v>14040</v>
      </c>
      <c r="J65" s="75">
        <v>0</v>
      </c>
      <c r="K65" s="75">
        <v>32306.04</v>
      </c>
      <c r="L65" s="76">
        <v>4.65E-2</v>
      </c>
      <c r="M65" s="76">
        <v>1.1299999999999999E-2</v>
      </c>
      <c r="N65" s="76">
        <v>1.6000000000000001E-3</v>
      </c>
    </row>
    <row r="66" spans="2:14">
      <c r="B66" t="s">
        <v>2995</v>
      </c>
      <c r="C66" t="s">
        <v>2996</v>
      </c>
      <c r="D66" t="s">
        <v>98</v>
      </c>
      <c r="E66" t="s">
        <v>2912</v>
      </c>
      <c r="F66" t="s">
        <v>2888</v>
      </c>
      <c r="G66" t="s">
        <v>100</v>
      </c>
      <c r="H66" s="75">
        <v>13439</v>
      </c>
      <c r="I66" s="75">
        <v>4662</v>
      </c>
      <c r="J66" s="75">
        <v>0</v>
      </c>
      <c r="K66" s="75">
        <v>626.52617999999995</v>
      </c>
      <c r="L66" s="76">
        <v>1E-3</v>
      </c>
      <c r="M66" s="76">
        <v>2.0000000000000001E-4</v>
      </c>
      <c r="N66" s="76">
        <v>0</v>
      </c>
    </row>
    <row r="67" spans="2:14">
      <c r="B67" t="s">
        <v>2997</v>
      </c>
      <c r="C67" t="s">
        <v>2998</v>
      </c>
      <c r="D67" t="s">
        <v>98</v>
      </c>
      <c r="E67" t="s">
        <v>2912</v>
      </c>
      <c r="F67" t="s">
        <v>2888</v>
      </c>
      <c r="G67" t="s">
        <v>100</v>
      </c>
      <c r="H67" s="75">
        <v>141946</v>
      </c>
      <c r="I67" s="75">
        <v>9572</v>
      </c>
      <c r="J67" s="75">
        <v>0</v>
      </c>
      <c r="K67" s="75">
        <v>13587.071120000001</v>
      </c>
      <c r="L67" s="76">
        <v>1.7500000000000002E-2</v>
      </c>
      <c r="M67" s="76">
        <v>4.7000000000000002E-3</v>
      </c>
      <c r="N67" s="76">
        <v>6.9999999999999999E-4</v>
      </c>
    </row>
    <row r="68" spans="2:14">
      <c r="B68" t="s">
        <v>2999</v>
      </c>
      <c r="C68" t="s">
        <v>3000</v>
      </c>
      <c r="D68" t="s">
        <v>98</v>
      </c>
      <c r="E68" t="s">
        <v>2912</v>
      </c>
      <c r="F68" t="s">
        <v>2888</v>
      </c>
      <c r="G68" t="s">
        <v>100</v>
      </c>
      <c r="H68" s="75">
        <v>2154539</v>
      </c>
      <c r="I68" s="75">
        <v>3804</v>
      </c>
      <c r="J68" s="75">
        <v>0</v>
      </c>
      <c r="K68" s="75">
        <v>81958.663560000001</v>
      </c>
      <c r="L68" s="76">
        <v>3.1E-2</v>
      </c>
      <c r="M68" s="76">
        <v>2.86E-2</v>
      </c>
      <c r="N68" s="76">
        <v>4.0000000000000001E-3</v>
      </c>
    </row>
    <row r="69" spans="2:14">
      <c r="B69" t="s">
        <v>3001</v>
      </c>
      <c r="C69" t="s">
        <v>3002</v>
      </c>
      <c r="D69" t="s">
        <v>98</v>
      </c>
      <c r="E69" t="s">
        <v>2912</v>
      </c>
      <c r="F69" t="s">
        <v>2888</v>
      </c>
      <c r="G69" t="s">
        <v>100</v>
      </c>
      <c r="H69" s="75">
        <v>213307</v>
      </c>
      <c r="I69" s="75">
        <v>14600</v>
      </c>
      <c r="J69" s="75">
        <v>0</v>
      </c>
      <c r="K69" s="75">
        <v>31142.822</v>
      </c>
      <c r="L69" s="76">
        <v>7.7000000000000002E-3</v>
      </c>
      <c r="M69" s="76">
        <v>1.09E-2</v>
      </c>
      <c r="N69" s="76">
        <v>1.5E-3</v>
      </c>
    </row>
    <row r="70" spans="2:14">
      <c r="B70" s="77" t="s">
        <v>3003</v>
      </c>
      <c r="D70" s="14"/>
      <c r="E70" s="14"/>
      <c r="F70" s="14"/>
      <c r="G70" s="14"/>
      <c r="H70" s="79">
        <v>38175832.039999999</v>
      </c>
      <c r="J70" s="79">
        <v>0</v>
      </c>
      <c r="K70" s="79">
        <v>204144.49469989201</v>
      </c>
      <c r="M70" s="78">
        <v>7.1199999999999999E-2</v>
      </c>
      <c r="N70" s="78">
        <v>9.9000000000000008E-3</v>
      </c>
    </row>
    <row r="71" spans="2:14">
      <c r="B71" t="s">
        <v>3004</v>
      </c>
      <c r="C71" t="s">
        <v>3005</v>
      </c>
      <c r="D71" t="s">
        <v>98</v>
      </c>
      <c r="E71" t="s">
        <v>2887</v>
      </c>
      <c r="F71" t="s">
        <v>3006</v>
      </c>
      <c r="G71" t="s">
        <v>100</v>
      </c>
      <c r="H71" s="75">
        <v>4245737</v>
      </c>
      <c r="I71" s="75">
        <v>364.81</v>
      </c>
      <c r="J71" s="75">
        <v>0</v>
      </c>
      <c r="K71" s="75">
        <v>15488.873149700001</v>
      </c>
      <c r="L71" s="76">
        <v>3.1800000000000002E-2</v>
      </c>
      <c r="M71" s="76">
        <v>5.4000000000000003E-3</v>
      </c>
      <c r="N71" s="76">
        <v>8.0000000000000004E-4</v>
      </c>
    </row>
    <row r="72" spans="2:14">
      <c r="B72" t="s">
        <v>3007</v>
      </c>
      <c r="C72" t="s">
        <v>3008</v>
      </c>
      <c r="D72" t="s">
        <v>98</v>
      </c>
      <c r="E72" t="s">
        <v>2887</v>
      </c>
      <c r="F72" t="s">
        <v>3006</v>
      </c>
      <c r="G72" t="s">
        <v>100</v>
      </c>
      <c r="H72" s="75">
        <v>1058522</v>
      </c>
      <c r="I72" s="75">
        <v>362.64</v>
      </c>
      <c r="J72" s="75">
        <v>0</v>
      </c>
      <c r="K72" s="75">
        <v>3838.6241808</v>
      </c>
      <c r="L72" s="76">
        <v>3.8999999999999998E-3</v>
      </c>
      <c r="M72" s="76">
        <v>1.2999999999999999E-3</v>
      </c>
      <c r="N72" s="76">
        <v>2.0000000000000001E-4</v>
      </c>
    </row>
    <row r="73" spans="2:14">
      <c r="B73" t="s">
        <v>3009</v>
      </c>
      <c r="C73" t="s">
        <v>3010</v>
      </c>
      <c r="D73" t="s">
        <v>98</v>
      </c>
      <c r="E73" t="s">
        <v>2887</v>
      </c>
      <c r="F73" t="s">
        <v>3006</v>
      </c>
      <c r="G73" t="s">
        <v>100</v>
      </c>
      <c r="H73" s="75">
        <v>740000</v>
      </c>
      <c r="I73" s="75">
        <v>335.31</v>
      </c>
      <c r="J73" s="75">
        <v>0</v>
      </c>
      <c r="K73" s="75">
        <v>2481.2939999999999</v>
      </c>
      <c r="L73" s="76">
        <v>2.3999999999999998E-3</v>
      </c>
      <c r="M73" s="76">
        <v>8.9999999999999998E-4</v>
      </c>
      <c r="N73" s="76">
        <v>1E-4</v>
      </c>
    </row>
    <row r="74" spans="2:14">
      <c r="B74" t="s">
        <v>3011</v>
      </c>
      <c r="C74" t="s">
        <v>3012</v>
      </c>
      <c r="D74" t="s">
        <v>98</v>
      </c>
      <c r="E74" t="s">
        <v>2891</v>
      </c>
      <c r="F74" t="s">
        <v>3006</v>
      </c>
      <c r="G74" t="s">
        <v>100</v>
      </c>
      <c r="H74" s="75">
        <v>924749</v>
      </c>
      <c r="I74" s="75">
        <v>427.8</v>
      </c>
      <c r="J74" s="75">
        <v>0</v>
      </c>
      <c r="K74" s="75">
        <v>3956.0762220000001</v>
      </c>
      <c r="L74" s="76">
        <v>6.4000000000000003E-3</v>
      </c>
      <c r="M74" s="76">
        <v>1.4E-3</v>
      </c>
      <c r="N74" s="76">
        <v>2.0000000000000001E-4</v>
      </c>
    </row>
    <row r="75" spans="2:14">
      <c r="B75" t="s">
        <v>3013</v>
      </c>
      <c r="C75" t="s">
        <v>3014</v>
      </c>
      <c r="D75" t="s">
        <v>98</v>
      </c>
      <c r="E75" t="s">
        <v>2898</v>
      </c>
      <c r="F75" t="s">
        <v>3006</v>
      </c>
      <c r="G75" t="s">
        <v>100</v>
      </c>
      <c r="H75" s="75">
        <v>15000</v>
      </c>
      <c r="I75" s="75">
        <v>336</v>
      </c>
      <c r="J75" s="75">
        <v>0</v>
      </c>
      <c r="K75" s="75">
        <v>50.4</v>
      </c>
      <c r="L75" s="76">
        <v>0</v>
      </c>
      <c r="M75" s="76">
        <v>0</v>
      </c>
      <c r="N75" s="76">
        <v>0</v>
      </c>
    </row>
    <row r="76" spans="2:14">
      <c r="B76" t="s">
        <v>3015</v>
      </c>
      <c r="C76" t="s">
        <v>3016</v>
      </c>
      <c r="D76" t="s">
        <v>98</v>
      </c>
      <c r="E76" t="s">
        <v>2898</v>
      </c>
      <c r="F76" t="s">
        <v>3006</v>
      </c>
      <c r="G76" t="s">
        <v>100</v>
      </c>
      <c r="H76" s="75">
        <v>14050</v>
      </c>
      <c r="I76" s="75">
        <v>3514.58</v>
      </c>
      <c r="J76" s="75">
        <v>0</v>
      </c>
      <c r="K76" s="75">
        <v>493.79849000000002</v>
      </c>
      <c r="L76" s="76">
        <v>5.9999999999999995E-4</v>
      </c>
      <c r="M76" s="76">
        <v>2.0000000000000001E-4</v>
      </c>
      <c r="N76" s="76">
        <v>0</v>
      </c>
    </row>
    <row r="77" spans="2:14">
      <c r="B77" t="s">
        <v>3017</v>
      </c>
      <c r="C77" t="s">
        <v>3018</v>
      </c>
      <c r="D77" t="s">
        <v>98</v>
      </c>
      <c r="E77" t="s">
        <v>2898</v>
      </c>
      <c r="F77" t="s">
        <v>3006</v>
      </c>
      <c r="G77" t="s">
        <v>100</v>
      </c>
      <c r="H77" s="75">
        <v>353379</v>
      </c>
      <c r="I77" s="75">
        <v>364.02</v>
      </c>
      <c r="J77" s="75">
        <v>0</v>
      </c>
      <c r="K77" s="75">
        <v>1286.3702358</v>
      </c>
      <c r="L77" s="76">
        <v>5.0000000000000001E-4</v>
      </c>
      <c r="M77" s="76">
        <v>4.0000000000000002E-4</v>
      </c>
      <c r="N77" s="76">
        <v>1E-4</v>
      </c>
    </row>
    <row r="78" spans="2:14">
      <c r="B78" t="s">
        <v>3019</v>
      </c>
      <c r="C78" t="s">
        <v>3020</v>
      </c>
      <c r="D78" t="s">
        <v>98</v>
      </c>
      <c r="E78" t="s">
        <v>2907</v>
      </c>
      <c r="F78" t="s">
        <v>3006</v>
      </c>
      <c r="G78" t="s">
        <v>100</v>
      </c>
      <c r="H78" s="75">
        <v>3565684</v>
      </c>
      <c r="I78" s="75">
        <v>342.87</v>
      </c>
      <c r="J78" s="75">
        <v>0</v>
      </c>
      <c r="K78" s="75">
        <v>12225.6607308</v>
      </c>
      <c r="L78" s="76">
        <v>1.2999999999999999E-3</v>
      </c>
      <c r="M78" s="76">
        <v>4.3E-3</v>
      </c>
      <c r="N78" s="76">
        <v>5.9999999999999995E-4</v>
      </c>
    </row>
    <row r="79" spans="2:14">
      <c r="B79" t="s">
        <v>3021</v>
      </c>
      <c r="C79" t="s">
        <v>3022</v>
      </c>
      <c r="D79" t="s">
        <v>98</v>
      </c>
      <c r="E79" t="s">
        <v>2907</v>
      </c>
      <c r="F79" t="s">
        <v>3006</v>
      </c>
      <c r="G79" t="s">
        <v>100</v>
      </c>
      <c r="H79" s="75">
        <v>11500</v>
      </c>
      <c r="I79" s="75">
        <v>3822.47</v>
      </c>
      <c r="J79" s="75">
        <v>0</v>
      </c>
      <c r="K79" s="75">
        <v>439.58404999999999</v>
      </c>
      <c r="L79" s="76">
        <v>1.4E-3</v>
      </c>
      <c r="M79" s="76">
        <v>2.0000000000000001E-4</v>
      </c>
      <c r="N79" s="76">
        <v>0</v>
      </c>
    </row>
    <row r="80" spans="2:14">
      <c r="B80" t="s">
        <v>3023</v>
      </c>
      <c r="C80" t="s">
        <v>3024</v>
      </c>
      <c r="D80" t="s">
        <v>98</v>
      </c>
      <c r="E80" t="s">
        <v>2907</v>
      </c>
      <c r="F80" t="s">
        <v>3006</v>
      </c>
      <c r="G80" t="s">
        <v>100</v>
      </c>
      <c r="H80" s="75">
        <v>300000</v>
      </c>
      <c r="I80" s="75">
        <v>360.28</v>
      </c>
      <c r="J80" s="75">
        <v>0</v>
      </c>
      <c r="K80" s="75">
        <v>1080.8399999999999</v>
      </c>
      <c r="L80" s="76">
        <v>2.9999999999999997E-4</v>
      </c>
      <c r="M80" s="76">
        <v>4.0000000000000002E-4</v>
      </c>
      <c r="N80" s="76">
        <v>1E-4</v>
      </c>
    </row>
    <row r="81" spans="2:14">
      <c r="B81" t="s">
        <v>3025</v>
      </c>
      <c r="C81" t="s">
        <v>3026</v>
      </c>
      <c r="D81" t="s">
        <v>98</v>
      </c>
      <c r="E81" t="s">
        <v>2907</v>
      </c>
      <c r="F81" t="s">
        <v>3006</v>
      </c>
      <c r="G81" t="s">
        <v>100</v>
      </c>
      <c r="H81" s="75">
        <v>23069</v>
      </c>
      <c r="I81" s="75">
        <v>3501.65</v>
      </c>
      <c r="J81" s="75">
        <v>0</v>
      </c>
      <c r="K81" s="75">
        <v>807.7956385</v>
      </c>
      <c r="L81" s="76">
        <v>1E-3</v>
      </c>
      <c r="M81" s="76">
        <v>2.9999999999999997E-4</v>
      </c>
      <c r="N81" s="76">
        <v>0</v>
      </c>
    </row>
    <row r="82" spans="2:14">
      <c r="B82" t="s">
        <v>3027</v>
      </c>
      <c r="C82" t="s">
        <v>3028</v>
      </c>
      <c r="D82" t="s">
        <v>98</v>
      </c>
      <c r="E82" t="s">
        <v>2907</v>
      </c>
      <c r="F82" t="s">
        <v>3006</v>
      </c>
      <c r="G82" t="s">
        <v>100</v>
      </c>
      <c r="H82" s="75">
        <v>24584964.039999999</v>
      </c>
      <c r="I82" s="75">
        <v>336.23</v>
      </c>
      <c r="J82" s="75">
        <v>0</v>
      </c>
      <c r="K82" s="75">
        <v>82662.024591691996</v>
      </c>
      <c r="L82" s="76">
        <v>1.7899999999999999E-2</v>
      </c>
      <c r="M82" s="76">
        <v>2.8799999999999999E-2</v>
      </c>
      <c r="N82" s="76">
        <v>4.0000000000000001E-3</v>
      </c>
    </row>
    <row r="83" spans="2:14">
      <c r="B83" t="s">
        <v>3029</v>
      </c>
      <c r="C83" t="s">
        <v>3030</v>
      </c>
      <c r="D83" t="s">
        <v>98</v>
      </c>
      <c r="E83" t="s">
        <v>2907</v>
      </c>
      <c r="F83" t="s">
        <v>3006</v>
      </c>
      <c r="G83" t="s">
        <v>100</v>
      </c>
      <c r="H83" s="75">
        <v>532687</v>
      </c>
      <c r="I83" s="75">
        <v>3512.37</v>
      </c>
      <c r="J83" s="75">
        <v>0</v>
      </c>
      <c r="K83" s="75">
        <v>18709.9383819</v>
      </c>
      <c r="L83" s="76">
        <v>2.6800000000000001E-2</v>
      </c>
      <c r="M83" s="76">
        <v>6.4999999999999997E-3</v>
      </c>
      <c r="N83" s="76">
        <v>8.9999999999999998E-4</v>
      </c>
    </row>
    <row r="84" spans="2:14">
      <c r="B84" t="s">
        <v>3031</v>
      </c>
      <c r="C84" t="s">
        <v>3032</v>
      </c>
      <c r="D84" t="s">
        <v>98</v>
      </c>
      <c r="E84" t="s">
        <v>2912</v>
      </c>
      <c r="F84" t="s">
        <v>3006</v>
      </c>
      <c r="G84" t="s">
        <v>100</v>
      </c>
      <c r="H84" s="75">
        <v>48405</v>
      </c>
      <c r="I84" s="75">
        <v>3203.55</v>
      </c>
      <c r="J84" s="75">
        <v>0</v>
      </c>
      <c r="K84" s="75">
        <v>1550.6783774999999</v>
      </c>
      <c r="L84" s="76">
        <v>2.8999999999999998E-3</v>
      </c>
      <c r="M84" s="76">
        <v>5.0000000000000001E-4</v>
      </c>
      <c r="N84" s="76">
        <v>1E-4</v>
      </c>
    </row>
    <row r="85" spans="2:14">
      <c r="B85" t="s">
        <v>3033</v>
      </c>
      <c r="C85" t="s">
        <v>3034</v>
      </c>
      <c r="D85" t="s">
        <v>98</v>
      </c>
      <c r="E85" t="s">
        <v>2912</v>
      </c>
      <c r="F85" t="s">
        <v>3006</v>
      </c>
      <c r="G85" t="s">
        <v>100</v>
      </c>
      <c r="H85" s="75">
        <v>287346</v>
      </c>
      <c r="I85" s="75">
        <v>3432.92</v>
      </c>
      <c r="J85" s="75">
        <v>0</v>
      </c>
      <c r="K85" s="75">
        <v>9864.3583032000006</v>
      </c>
      <c r="L85" s="76">
        <v>4.7000000000000002E-3</v>
      </c>
      <c r="M85" s="76">
        <v>3.3999999999999998E-3</v>
      </c>
      <c r="N85" s="76">
        <v>5.0000000000000001E-4</v>
      </c>
    </row>
    <row r="86" spans="2:14">
      <c r="B86" t="s">
        <v>3035</v>
      </c>
      <c r="C86" t="s">
        <v>3036</v>
      </c>
      <c r="D86" t="s">
        <v>98</v>
      </c>
      <c r="E86" t="s">
        <v>2912</v>
      </c>
      <c r="F86" t="s">
        <v>3006</v>
      </c>
      <c r="G86" t="s">
        <v>100</v>
      </c>
      <c r="H86" s="75">
        <v>1455740</v>
      </c>
      <c r="I86" s="75">
        <v>3343.02</v>
      </c>
      <c r="J86" s="75">
        <v>0</v>
      </c>
      <c r="K86" s="75">
        <v>48665.679347999998</v>
      </c>
      <c r="L86" s="76">
        <v>1.04E-2</v>
      </c>
      <c r="M86" s="76">
        <v>1.7000000000000001E-2</v>
      </c>
      <c r="N86" s="76">
        <v>2.3999999999999998E-3</v>
      </c>
    </row>
    <row r="87" spans="2:14">
      <c r="B87" t="s">
        <v>3037</v>
      </c>
      <c r="C87" t="s">
        <v>3038</v>
      </c>
      <c r="D87" t="s">
        <v>98</v>
      </c>
      <c r="E87" t="s">
        <v>2912</v>
      </c>
      <c r="F87" t="s">
        <v>3006</v>
      </c>
      <c r="G87" t="s">
        <v>100</v>
      </c>
      <c r="H87" s="75">
        <v>15000</v>
      </c>
      <c r="I87" s="75">
        <v>3616.66</v>
      </c>
      <c r="J87" s="75">
        <v>0</v>
      </c>
      <c r="K87" s="75">
        <v>542.49900000000002</v>
      </c>
      <c r="L87" s="76">
        <v>5.0000000000000001E-4</v>
      </c>
      <c r="M87" s="76">
        <v>2.0000000000000001E-4</v>
      </c>
      <c r="N87" s="76">
        <v>0</v>
      </c>
    </row>
    <row r="88" spans="2:14">
      <c r="B88" s="77" t="s">
        <v>3039</v>
      </c>
      <c r="D88" s="14"/>
      <c r="E88" s="14"/>
      <c r="F88" s="14"/>
      <c r="G88" s="14"/>
      <c r="H88" s="79">
        <v>0</v>
      </c>
      <c r="J88" s="79">
        <v>0</v>
      </c>
      <c r="K88" s="79">
        <v>0</v>
      </c>
      <c r="M88" s="78">
        <v>0</v>
      </c>
      <c r="N88" s="78">
        <v>0</v>
      </c>
    </row>
    <row r="89" spans="2:14">
      <c r="B89" t="s">
        <v>249</v>
      </c>
      <c r="C89" t="s">
        <v>249</v>
      </c>
      <c r="D89" s="14"/>
      <c r="E89" s="14"/>
      <c r="F89" t="s">
        <v>249</v>
      </c>
      <c r="G89" t="s">
        <v>249</v>
      </c>
      <c r="H89" s="75">
        <v>0</v>
      </c>
      <c r="I89" s="75">
        <v>0</v>
      </c>
      <c r="K89" s="75">
        <v>0</v>
      </c>
      <c r="L89" s="76">
        <v>0</v>
      </c>
      <c r="M89" s="76">
        <v>0</v>
      </c>
      <c r="N89" s="76">
        <v>0</v>
      </c>
    </row>
    <row r="90" spans="2:14">
      <c r="B90" s="77" t="s">
        <v>1806</v>
      </c>
      <c r="D90" s="14"/>
      <c r="E90" s="14"/>
      <c r="F90" s="14"/>
      <c r="G90" s="14"/>
      <c r="H90" s="79">
        <v>0</v>
      </c>
      <c r="J90" s="79">
        <v>0</v>
      </c>
      <c r="K90" s="79">
        <v>0</v>
      </c>
      <c r="M90" s="78">
        <v>0</v>
      </c>
      <c r="N90" s="78">
        <v>0</v>
      </c>
    </row>
    <row r="91" spans="2:14">
      <c r="B91" t="s">
        <v>249</v>
      </c>
      <c r="C91" t="s">
        <v>249</v>
      </c>
      <c r="D91" s="14"/>
      <c r="E91" s="14"/>
      <c r="F91" t="s">
        <v>249</v>
      </c>
      <c r="G91" t="s">
        <v>249</v>
      </c>
      <c r="H91" s="75">
        <v>0</v>
      </c>
      <c r="I91" s="75">
        <v>0</v>
      </c>
      <c r="K91" s="75">
        <v>0</v>
      </c>
      <c r="L91" s="76">
        <v>0</v>
      </c>
      <c r="M91" s="76">
        <v>0</v>
      </c>
      <c r="N91" s="76">
        <v>0</v>
      </c>
    </row>
    <row r="92" spans="2:14">
      <c r="B92" s="77" t="s">
        <v>3040</v>
      </c>
      <c r="D92" s="14"/>
      <c r="E92" s="14"/>
      <c r="F92" s="14"/>
      <c r="G92" s="14"/>
      <c r="H92" s="79">
        <v>0</v>
      </c>
      <c r="J92" s="79">
        <v>0</v>
      </c>
      <c r="K92" s="79">
        <v>0</v>
      </c>
      <c r="M92" s="78">
        <v>0</v>
      </c>
      <c r="N92" s="78">
        <v>0</v>
      </c>
    </row>
    <row r="93" spans="2:14">
      <c r="B93" t="s">
        <v>249</v>
      </c>
      <c r="C93" t="s">
        <v>249</v>
      </c>
      <c r="D93" s="14"/>
      <c r="E93" s="14"/>
      <c r="F93" t="s">
        <v>249</v>
      </c>
      <c r="G93" t="s">
        <v>249</v>
      </c>
      <c r="H93" s="75">
        <v>0</v>
      </c>
      <c r="I93" s="75">
        <v>0</v>
      </c>
      <c r="K93" s="75">
        <v>0</v>
      </c>
      <c r="L93" s="76">
        <v>0</v>
      </c>
      <c r="M93" s="76">
        <v>0</v>
      </c>
      <c r="N93" s="76">
        <v>0</v>
      </c>
    </row>
    <row r="94" spans="2:14">
      <c r="B94" s="77" t="s">
        <v>254</v>
      </c>
      <c r="D94" s="14"/>
      <c r="E94" s="14"/>
      <c r="F94" s="14"/>
      <c r="G94" s="14"/>
      <c r="H94" s="79">
        <v>4257917</v>
      </c>
      <c r="J94" s="79">
        <v>1761.99314</v>
      </c>
      <c r="K94" s="79">
        <v>1350813.07598504</v>
      </c>
      <c r="M94" s="78">
        <v>0.4713</v>
      </c>
      <c r="N94" s="78">
        <v>6.5600000000000006E-2</v>
      </c>
    </row>
    <row r="95" spans="2:14">
      <c r="B95" s="77" t="s">
        <v>3041</v>
      </c>
      <c r="D95" s="14"/>
      <c r="E95" s="14"/>
      <c r="F95" s="14"/>
      <c r="G95" s="14"/>
      <c r="H95" s="79">
        <v>3983579</v>
      </c>
      <c r="J95" s="79">
        <v>1761.99314</v>
      </c>
      <c r="K95" s="79">
        <v>1249815.9083109801</v>
      </c>
      <c r="M95" s="78">
        <v>0.43609999999999999</v>
      </c>
      <c r="N95" s="78">
        <v>6.0699999999999997E-2</v>
      </c>
    </row>
    <row r="96" spans="2:14">
      <c r="B96" t="s">
        <v>3042</v>
      </c>
      <c r="C96" t="s">
        <v>3043</v>
      </c>
      <c r="D96" t="s">
        <v>121</v>
      </c>
      <c r="E96" t="s">
        <v>3044</v>
      </c>
      <c r="F96" t="s">
        <v>1998</v>
      </c>
      <c r="G96" t="s">
        <v>104</v>
      </c>
      <c r="H96" s="75">
        <v>7130</v>
      </c>
      <c r="I96" s="75">
        <v>6479</v>
      </c>
      <c r="J96" s="75">
        <v>0</v>
      </c>
      <c r="K96" s="75">
        <v>1625.6115513</v>
      </c>
      <c r="L96" s="76">
        <v>0</v>
      </c>
      <c r="M96" s="76">
        <v>5.9999999999999995E-4</v>
      </c>
      <c r="N96" s="76">
        <v>1E-4</v>
      </c>
    </row>
    <row r="97" spans="2:14">
      <c r="B97" t="s">
        <v>3045</v>
      </c>
      <c r="C97" t="s">
        <v>3046</v>
      </c>
      <c r="D97" t="s">
        <v>366</v>
      </c>
      <c r="E97" t="s">
        <v>3047</v>
      </c>
      <c r="F97" t="s">
        <v>1998</v>
      </c>
      <c r="G97" t="s">
        <v>104</v>
      </c>
      <c r="H97" s="75">
        <v>4500</v>
      </c>
      <c r="I97" s="75">
        <v>33133</v>
      </c>
      <c r="J97" s="75">
        <v>8.9450400000000005</v>
      </c>
      <c r="K97" s="75">
        <v>5255.7212550000004</v>
      </c>
      <c r="L97" s="76">
        <v>0</v>
      </c>
      <c r="M97" s="76">
        <v>1.8E-3</v>
      </c>
      <c r="N97" s="76">
        <v>2.9999999999999997E-4</v>
      </c>
    </row>
    <row r="98" spans="2:14">
      <c r="B98" t="s">
        <v>3048</v>
      </c>
      <c r="C98" t="s">
        <v>3049</v>
      </c>
      <c r="D98" t="s">
        <v>366</v>
      </c>
      <c r="E98" t="s">
        <v>3050</v>
      </c>
      <c r="F98" t="s">
        <v>1820</v>
      </c>
      <c r="G98" t="s">
        <v>104</v>
      </c>
      <c r="H98" s="75">
        <v>18507</v>
      </c>
      <c r="I98" s="75">
        <v>8300</v>
      </c>
      <c r="J98" s="75">
        <v>0</v>
      </c>
      <c r="K98" s="75">
        <v>5405.4690389999996</v>
      </c>
      <c r="L98" s="76">
        <v>0</v>
      </c>
      <c r="M98" s="76">
        <v>1.9E-3</v>
      </c>
      <c r="N98" s="76">
        <v>2.9999999999999997E-4</v>
      </c>
    </row>
    <row r="99" spans="2:14">
      <c r="B99" t="s">
        <v>3051</v>
      </c>
      <c r="C99" t="s">
        <v>3052</v>
      </c>
      <c r="D99" t="s">
        <v>366</v>
      </c>
      <c r="E99" t="s">
        <v>3053</v>
      </c>
      <c r="F99" t="s">
        <v>2888</v>
      </c>
      <c r="G99" t="s">
        <v>104</v>
      </c>
      <c r="H99" s="75">
        <v>93082</v>
      </c>
      <c r="I99" s="75">
        <v>3124</v>
      </c>
      <c r="J99" s="75">
        <v>0</v>
      </c>
      <c r="K99" s="75">
        <v>10232.835631919999</v>
      </c>
      <c r="L99" s="76">
        <v>0</v>
      </c>
      <c r="M99" s="76">
        <v>3.5999999999999999E-3</v>
      </c>
      <c r="N99" s="76">
        <v>5.0000000000000001E-4</v>
      </c>
    </row>
    <row r="100" spans="2:14">
      <c r="B100" t="s">
        <v>3054</v>
      </c>
      <c r="C100" t="s">
        <v>3055</v>
      </c>
      <c r="D100" t="s">
        <v>366</v>
      </c>
      <c r="E100" t="s">
        <v>3044</v>
      </c>
      <c r="F100" t="s">
        <v>2888</v>
      </c>
      <c r="G100" t="s">
        <v>104</v>
      </c>
      <c r="H100" s="75">
        <v>375834</v>
      </c>
      <c r="I100" s="75">
        <v>5648</v>
      </c>
      <c r="J100" s="75">
        <v>0</v>
      </c>
      <c r="K100" s="75">
        <v>74698.180102080005</v>
      </c>
      <c r="L100" s="76">
        <v>1E-4</v>
      </c>
      <c r="M100" s="76">
        <v>2.6100000000000002E-2</v>
      </c>
      <c r="N100" s="76">
        <v>3.5999999999999999E-3</v>
      </c>
    </row>
    <row r="101" spans="2:14">
      <c r="B101" t="s">
        <v>3056</v>
      </c>
      <c r="C101" t="s">
        <v>3057</v>
      </c>
      <c r="D101" t="s">
        <v>366</v>
      </c>
      <c r="E101" t="s">
        <v>3044</v>
      </c>
      <c r="F101" t="s">
        <v>2888</v>
      </c>
      <c r="G101" t="s">
        <v>104</v>
      </c>
      <c r="H101" s="75">
        <v>465</v>
      </c>
      <c r="I101" s="75">
        <v>34798</v>
      </c>
      <c r="J101" s="75">
        <v>0</v>
      </c>
      <c r="K101" s="75">
        <v>569.41185329999996</v>
      </c>
      <c r="L101" s="76">
        <v>0</v>
      </c>
      <c r="M101" s="76">
        <v>2.0000000000000001E-4</v>
      </c>
      <c r="N101" s="76">
        <v>0</v>
      </c>
    </row>
    <row r="102" spans="2:14">
      <c r="B102" t="s">
        <v>3058</v>
      </c>
      <c r="C102" t="s">
        <v>3059</v>
      </c>
      <c r="D102" t="s">
        <v>366</v>
      </c>
      <c r="E102" t="s">
        <v>3060</v>
      </c>
      <c r="F102" t="s">
        <v>2888</v>
      </c>
      <c r="G102" t="s">
        <v>104</v>
      </c>
      <c r="H102" s="75">
        <v>553000</v>
      </c>
      <c r="I102" s="75">
        <v>3543</v>
      </c>
      <c r="J102" s="75">
        <v>579.36087999999995</v>
      </c>
      <c r="K102" s="75">
        <v>69526.388890000002</v>
      </c>
      <c r="L102" s="76">
        <v>2.9999999999999997E-4</v>
      </c>
      <c r="M102" s="76">
        <v>2.4299999999999999E-2</v>
      </c>
      <c r="N102" s="76">
        <v>3.3999999999999998E-3</v>
      </c>
    </row>
    <row r="103" spans="2:14">
      <c r="B103" t="s">
        <v>3061</v>
      </c>
      <c r="C103" t="s">
        <v>3062</v>
      </c>
      <c r="D103" t="s">
        <v>366</v>
      </c>
      <c r="E103" t="s">
        <v>3063</v>
      </c>
      <c r="F103" t="s">
        <v>2888</v>
      </c>
      <c r="G103" t="s">
        <v>104</v>
      </c>
      <c r="H103" s="75">
        <v>248638</v>
      </c>
      <c r="I103" s="75">
        <v>14125</v>
      </c>
      <c r="J103" s="75">
        <v>0</v>
      </c>
      <c r="K103" s="75">
        <v>123587.69348250001</v>
      </c>
      <c r="L103" s="76">
        <v>0</v>
      </c>
      <c r="M103" s="76">
        <v>4.3099999999999999E-2</v>
      </c>
      <c r="N103" s="76">
        <v>6.0000000000000001E-3</v>
      </c>
    </row>
    <row r="104" spans="2:14">
      <c r="B104" t="s">
        <v>3064</v>
      </c>
      <c r="C104" t="s">
        <v>3065</v>
      </c>
      <c r="D104" t="s">
        <v>2666</v>
      </c>
      <c r="E104" t="s">
        <v>3066</v>
      </c>
      <c r="F104" t="s">
        <v>2888</v>
      </c>
      <c r="G104" t="s">
        <v>104</v>
      </c>
      <c r="H104" s="75">
        <v>425651</v>
      </c>
      <c r="I104" s="75">
        <v>5162</v>
      </c>
      <c r="J104" s="75">
        <v>0</v>
      </c>
      <c r="K104" s="75">
        <v>77319.836157779995</v>
      </c>
      <c r="L104" s="76">
        <v>2.0000000000000001E-4</v>
      </c>
      <c r="M104" s="76">
        <v>2.7E-2</v>
      </c>
      <c r="N104" s="76">
        <v>3.8E-3</v>
      </c>
    </row>
    <row r="105" spans="2:14">
      <c r="B105" t="s">
        <v>3067</v>
      </c>
      <c r="C105" t="s">
        <v>3068</v>
      </c>
      <c r="D105" t="s">
        <v>2666</v>
      </c>
      <c r="E105" t="s">
        <v>3066</v>
      </c>
      <c r="F105" t="s">
        <v>2888</v>
      </c>
      <c r="G105" t="s">
        <v>104</v>
      </c>
      <c r="H105" s="75">
        <v>189847</v>
      </c>
      <c r="I105" s="75">
        <v>26628</v>
      </c>
      <c r="J105" s="75">
        <v>0</v>
      </c>
      <c r="K105" s="75">
        <v>177894.10378403999</v>
      </c>
      <c r="L105" s="76">
        <v>0</v>
      </c>
      <c r="M105" s="76">
        <v>6.2100000000000002E-2</v>
      </c>
      <c r="N105" s="76">
        <v>8.6E-3</v>
      </c>
    </row>
    <row r="106" spans="2:14">
      <c r="B106" t="s">
        <v>3069</v>
      </c>
      <c r="C106" t="s">
        <v>3070</v>
      </c>
      <c r="D106" t="s">
        <v>1874</v>
      </c>
      <c r="E106" t="s">
        <v>3071</v>
      </c>
      <c r="F106" t="s">
        <v>2888</v>
      </c>
      <c r="G106" t="s">
        <v>108</v>
      </c>
      <c r="H106" s="75">
        <v>115301</v>
      </c>
      <c r="I106" s="75">
        <v>11740</v>
      </c>
      <c r="J106" s="75">
        <v>0</v>
      </c>
      <c r="K106" s="75">
        <v>50801.874262199999</v>
      </c>
      <c r="L106" s="76">
        <v>0</v>
      </c>
      <c r="M106" s="76">
        <v>1.77E-2</v>
      </c>
      <c r="N106" s="76">
        <v>2.5000000000000001E-3</v>
      </c>
    </row>
    <row r="107" spans="2:14">
      <c r="B107" t="s">
        <v>3072</v>
      </c>
      <c r="C107" t="s">
        <v>3073</v>
      </c>
      <c r="D107" t="s">
        <v>121</v>
      </c>
      <c r="E107" t="s">
        <v>3071</v>
      </c>
      <c r="F107" t="s">
        <v>2888</v>
      </c>
      <c r="G107" t="s">
        <v>104</v>
      </c>
      <c r="H107" s="75">
        <v>66962</v>
      </c>
      <c r="I107" s="75">
        <v>2830</v>
      </c>
      <c r="J107" s="75">
        <v>0</v>
      </c>
      <c r="K107" s="75">
        <v>6668.5915673999998</v>
      </c>
      <c r="L107" s="76">
        <v>0</v>
      </c>
      <c r="M107" s="76">
        <v>2.3E-3</v>
      </c>
      <c r="N107" s="76">
        <v>2.9999999999999997E-4</v>
      </c>
    </row>
    <row r="108" spans="2:14">
      <c r="B108" t="s">
        <v>3074</v>
      </c>
      <c r="C108" t="s">
        <v>3075</v>
      </c>
      <c r="D108" t="s">
        <v>366</v>
      </c>
      <c r="E108" t="s">
        <v>3071</v>
      </c>
      <c r="F108" t="s">
        <v>2888</v>
      </c>
      <c r="G108" t="s">
        <v>104</v>
      </c>
      <c r="H108" s="75">
        <v>193710</v>
      </c>
      <c r="I108" s="75">
        <v>5444</v>
      </c>
      <c r="J108" s="75">
        <v>0</v>
      </c>
      <c r="K108" s="75">
        <v>37109.869275600002</v>
      </c>
      <c r="L108" s="76">
        <v>0</v>
      </c>
      <c r="M108" s="76">
        <v>1.29E-2</v>
      </c>
      <c r="N108" s="76">
        <v>1.8E-3</v>
      </c>
    </row>
    <row r="109" spans="2:14">
      <c r="B109" t="s">
        <v>3076</v>
      </c>
      <c r="C109" t="s">
        <v>3077</v>
      </c>
      <c r="D109" t="s">
        <v>121</v>
      </c>
      <c r="E109" t="s">
        <v>3071</v>
      </c>
      <c r="F109" t="s">
        <v>2888</v>
      </c>
      <c r="G109" t="s">
        <v>104</v>
      </c>
      <c r="H109" s="75">
        <v>362118</v>
      </c>
      <c r="I109" s="75">
        <v>2864</v>
      </c>
      <c r="J109" s="75">
        <v>0</v>
      </c>
      <c r="K109" s="75">
        <v>36495.758450879999</v>
      </c>
      <c r="L109" s="76">
        <v>0</v>
      </c>
      <c r="M109" s="76">
        <v>1.2699999999999999E-2</v>
      </c>
      <c r="N109" s="76">
        <v>1.8E-3</v>
      </c>
    </row>
    <row r="110" spans="2:14">
      <c r="B110" t="s">
        <v>3078</v>
      </c>
      <c r="C110" t="s">
        <v>3079</v>
      </c>
      <c r="D110" t="s">
        <v>121</v>
      </c>
      <c r="E110" t="s">
        <v>3071</v>
      </c>
      <c r="F110" t="s">
        <v>2888</v>
      </c>
      <c r="G110" t="s">
        <v>108</v>
      </c>
      <c r="H110" s="75">
        <v>1721</v>
      </c>
      <c r="I110" s="75">
        <v>20825</v>
      </c>
      <c r="J110" s="75">
        <v>0</v>
      </c>
      <c r="K110" s="75">
        <v>1345.0686322500001</v>
      </c>
      <c r="L110" s="76">
        <v>0</v>
      </c>
      <c r="M110" s="76">
        <v>5.0000000000000001E-4</v>
      </c>
      <c r="N110" s="76">
        <v>1E-4</v>
      </c>
    </row>
    <row r="111" spans="2:14">
      <c r="B111" t="s">
        <v>3080</v>
      </c>
      <c r="C111" t="s">
        <v>3081</v>
      </c>
      <c r="D111" t="s">
        <v>366</v>
      </c>
      <c r="E111" t="s">
        <v>3071</v>
      </c>
      <c r="F111" t="s">
        <v>2888</v>
      </c>
      <c r="G111" t="s">
        <v>104</v>
      </c>
      <c r="H111" s="75">
        <v>4518</v>
      </c>
      <c r="I111" s="75">
        <v>38421</v>
      </c>
      <c r="J111" s="75">
        <v>0</v>
      </c>
      <c r="K111" s="75">
        <v>6108.4940848200004</v>
      </c>
      <c r="L111" s="76">
        <v>0</v>
      </c>
      <c r="M111" s="76">
        <v>2.0999999999999999E-3</v>
      </c>
      <c r="N111" s="76">
        <v>2.9999999999999997E-4</v>
      </c>
    </row>
    <row r="112" spans="2:14">
      <c r="B112" t="s">
        <v>3082</v>
      </c>
      <c r="C112" t="s">
        <v>3083</v>
      </c>
      <c r="D112" t="s">
        <v>366</v>
      </c>
      <c r="E112" t="s">
        <v>3071</v>
      </c>
      <c r="F112" t="s">
        <v>2888</v>
      </c>
      <c r="G112" t="s">
        <v>104</v>
      </c>
      <c r="H112" s="75">
        <v>65082</v>
      </c>
      <c r="I112" s="75">
        <v>17436</v>
      </c>
      <c r="J112" s="75">
        <v>0</v>
      </c>
      <c r="K112" s="75">
        <v>39932.547572880001</v>
      </c>
      <c r="L112" s="76">
        <v>0</v>
      </c>
      <c r="M112" s="76">
        <v>1.3899999999999999E-2</v>
      </c>
      <c r="N112" s="76">
        <v>1.9E-3</v>
      </c>
    </row>
    <row r="113" spans="2:14">
      <c r="B113" t="s">
        <v>3084</v>
      </c>
      <c r="C113" t="s">
        <v>3085</v>
      </c>
      <c r="D113" t="s">
        <v>2666</v>
      </c>
      <c r="E113" t="s">
        <v>3071</v>
      </c>
      <c r="F113" t="s">
        <v>2888</v>
      </c>
      <c r="G113" t="s">
        <v>104</v>
      </c>
      <c r="H113" s="75">
        <v>6500</v>
      </c>
      <c r="I113" s="75">
        <v>4750</v>
      </c>
      <c r="J113" s="75">
        <v>0</v>
      </c>
      <c r="K113" s="75">
        <v>1086.49125</v>
      </c>
      <c r="L113" s="76">
        <v>0</v>
      </c>
      <c r="M113" s="76">
        <v>4.0000000000000002E-4</v>
      </c>
      <c r="N113" s="76">
        <v>1E-4</v>
      </c>
    </row>
    <row r="114" spans="2:14">
      <c r="B114" t="s">
        <v>3086</v>
      </c>
      <c r="C114" t="s">
        <v>3087</v>
      </c>
      <c r="D114" t="s">
        <v>366</v>
      </c>
      <c r="E114" t="s">
        <v>3088</v>
      </c>
      <c r="F114" t="s">
        <v>2888</v>
      </c>
      <c r="G114" t="s">
        <v>104</v>
      </c>
      <c r="H114" s="75">
        <v>3843</v>
      </c>
      <c r="I114" s="75">
        <v>4402</v>
      </c>
      <c r="J114" s="75">
        <v>0</v>
      </c>
      <c r="K114" s="75">
        <v>595.30521834000001</v>
      </c>
      <c r="L114" s="76">
        <v>0</v>
      </c>
      <c r="M114" s="76">
        <v>2.0000000000000001E-4</v>
      </c>
      <c r="N114" s="76">
        <v>0</v>
      </c>
    </row>
    <row r="115" spans="2:14">
      <c r="B115" t="s">
        <v>3089</v>
      </c>
      <c r="C115" t="s">
        <v>3090</v>
      </c>
      <c r="D115" t="s">
        <v>366</v>
      </c>
      <c r="E115" t="s">
        <v>3091</v>
      </c>
      <c r="F115" t="s">
        <v>2888</v>
      </c>
      <c r="G115" t="s">
        <v>104</v>
      </c>
      <c r="H115" s="75">
        <v>437565</v>
      </c>
      <c r="I115" s="75">
        <v>1708</v>
      </c>
      <c r="J115" s="75">
        <v>0</v>
      </c>
      <c r="K115" s="75">
        <v>26299.634293800002</v>
      </c>
      <c r="L115" s="76">
        <v>2.0000000000000001E-4</v>
      </c>
      <c r="M115" s="76">
        <v>9.1999999999999998E-3</v>
      </c>
      <c r="N115" s="76">
        <v>1.2999999999999999E-3</v>
      </c>
    </row>
    <row r="116" spans="2:14">
      <c r="B116" t="s">
        <v>3092</v>
      </c>
      <c r="C116" t="s">
        <v>3093</v>
      </c>
      <c r="D116" t="s">
        <v>2844</v>
      </c>
      <c r="E116" t="s">
        <v>3094</v>
      </c>
      <c r="F116" t="s">
        <v>2888</v>
      </c>
      <c r="G116" t="s">
        <v>104</v>
      </c>
      <c r="H116" s="75">
        <v>19852</v>
      </c>
      <c r="I116" s="75">
        <v>26582</v>
      </c>
      <c r="J116" s="75">
        <v>0</v>
      </c>
      <c r="K116" s="75">
        <v>18569.969354159999</v>
      </c>
      <c r="L116" s="76">
        <v>0</v>
      </c>
      <c r="M116" s="76">
        <v>6.4999999999999997E-3</v>
      </c>
      <c r="N116" s="76">
        <v>8.9999999999999998E-4</v>
      </c>
    </row>
    <row r="117" spans="2:14">
      <c r="B117" t="s">
        <v>3095</v>
      </c>
      <c r="C117" t="s">
        <v>3096</v>
      </c>
      <c r="D117" t="s">
        <v>121</v>
      </c>
      <c r="E117" t="s">
        <v>3094</v>
      </c>
      <c r="F117" t="s">
        <v>2888</v>
      </c>
      <c r="G117" t="s">
        <v>108</v>
      </c>
      <c r="H117" s="75">
        <v>73298</v>
      </c>
      <c r="I117" s="75">
        <v>18810</v>
      </c>
      <c r="J117" s="75">
        <v>0</v>
      </c>
      <c r="K117" s="75">
        <v>51743.938811400003</v>
      </c>
      <c r="L117" s="76">
        <v>0</v>
      </c>
      <c r="M117" s="76">
        <v>1.8100000000000002E-2</v>
      </c>
      <c r="N117" s="76">
        <v>2.5000000000000001E-3</v>
      </c>
    </row>
    <row r="118" spans="2:14">
      <c r="B118" t="s">
        <v>3097</v>
      </c>
      <c r="C118" t="s">
        <v>3098</v>
      </c>
      <c r="D118" t="s">
        <v>366</v>
      </c>
      <c r="E118" t="s">
        <v>3047</v>
      </c>
      <c r="F118" t="s">
        <v>2888</v>
      </c>
      <c r="G118" t="s">
        <v>104</v>
      </c>
      <c r="H118" s="75">
        <v>35157</v>
      </c>
      <c r="I118" s="75">
        <v>13585</v>
      </c>
      <c r="J118" s="75">
        <v>0</v>
      </c>
      <c r="K118" s="75">
        <v>16807.020065550001</v>
      </c>
      <c r="L118" s="76">
        <v>0</v>
      </c>
      <c r="M118" s="76">
        <v>5.8999999999999999E-3</v>
      </c>
      <c r="N118" s="76">
        <v>8.0000000000000004E-4</v>
      </c>
    </row>
    <row r="119" spans="2:14">
      <c r="B119" t="s">
        <v>3099</v>
      </c>
      <c r="C119" t="s">
        <v>3100</v>
      </c>
      <c r="D119" t="s">
        <v>366</v>
      </c>
      <c r="E119" t="s">
        <v>3047</v>
      </c>
      <c r="F119" t="s">
        <v>2888</v>
      </c>
      <c r="G119" t="s">
        <v>104</v>
      </c>
      <c r="H119" s="75">
        <v>250516</v>
      </c>
      <c r="I119" s="75">
        <v>38243</v>
      </c>
      <c r="J119" s="75">
        <v>1173.68722</v>
      </c>
      <c r="K119" s="75">
        <v>338310.89764371997</v>
      </c>
      <c r="L119" s="76">
        <v>0</v>
      </c>
      <c r="M119" s="76">
        <v>0.11799999999999999</v>
      </c>
      <c r="N119" s="76">
        <v>1.6400000000000001E-2</v>
      </c>
    </row>
    <row r="120" spans="2:14">
      <c r="B120" t="s">
        <v>3101</v>
      </c>
      <c r="C120" t="s">
        <v>3102</v>
      </c>
      <c r="D120" t="s">
        <v>366</v>
      </c>
      <c r="E120" t="s">
        <v>3047</v>
      </c>
      <c r="F120" t="s">
        <v>2888</v>
      </c>
      <c r="G120" t="s">
        <v>104</v>
      </c>
      <c r="H120" s="75">
        <v>125407</v>
      </c>
      <c r="I120" s="75">
        <v>3420</v>
      </c>
      <c r="J120" s="75">
        <v>0</v>
      </c>
      <c r="K120" s="75">
        <v>15092.7073686</v>
      </c>
      <c r="L120" s="76">
        <v>0</v>
      </c>
      <c r="M120" s="76">
        <v>5.3E-3</v>
      </c>
      <c r="N120" s="76">
        <v>6.9999999999999999E-4</v>
      </c>
    </row>
    <row r="121" spans="2:14">
      <c r="B121" t="s">
        <v>3103</v>
      </c>
      <c r="C121" t="s">
        <v>3104</v>
      </c>
      <c r="D121" t="s">
        <v>366</v>
      </c>
      <c r="E121" t="s">
        <v>3047</v>
      </c>
      <c r="F121" t="s">
        <v>2888</v>
      </c>
      <c r="G121" t="s">
        <v>104</v>
      </c>
      <c r="H121" s="75">
        <v>69779</v>
      </c>
      <c r="I121" s="75">
        <v>7455</v>
      </c>
      <c r="J121" s="75">
        <v>0</v>
      </c>
      <c r="K121" s="75">
        <v>18305.924039549998</v>
      </c>
      <c r="L121" s="76">
        <v>0</v>
      </c>
      <c r="M121" s="76">
        <v>6.4000000000000003E-3</v>
      </c>
      <c r="N121" s="76">
        <v>8.9999999999999998E-4</v>
      </c>
    </row>
    <row r="122" spans="2:14">
      <c r="B122" t="s">
        <v>3105</v>
      </c>
      <c r="C122" t="s">
        <v>3106</v>
      </c>
      <c r="D122" t="s">
        <v>366</v>
      </c>
      <c r="E122" t="s">
        <v>3107</v>
      </c>
      <c r="F122" t="s">
        <v>2888</v>
      </c>
      <c r="G122" t="s">
        <v>104</v>
      </c>
      <c r="H122" s="75">
        <v>13700</v>
      </c>
      <c r="I122" s="75">
        <v>20294</v>
      </c>
      <c r="J122" s="75">
        <v>0</v>
      </c>
      <c r="K122" s="75">
        <v>9783.7982819999997</v>
      </c>
      <c r="L122" s="76">
        <v>0</v>
      </c>
      <c r="M122" s="76">
        <v>3.3999999999999998E-3</v>
      </c>
      <c r="N122" s="76">
        <v>5.0000000000000001E-4</v>
      </c>
    </row>
    <row r="123" spans="2:14">
      <c r="B123" t="s">
        <v>3108</v>
      </c>
      <c r="C123" t="s">
        <v>3109</v>
      </c>
      <c r="D123" t="s">
        <v>366</v>
      </c>
      <c r="E123" t="s">
        <v>3110</v>
      </c>
      <c r="F123" t="s">
        <v>2888</v>
      </c>
      <c r="G123" t="s">
        <v>104</v>
      </c>
      <c r="H123" s="75">
        <v>2945</v>
      </c>
      <c r="I123" s="75">
        <v>35134</v>
      </c>
      <c r="J123" s="75">
        <v>0</v>
      </c>
      <c r="K123" s="75">
        <v>3641.0962797000002</v>
      </c>
      <c r="L123" s="76">
        <v>0</v>
      </c>
      <c r="M123" s="76">
        <v>1.2999999999999999E-3</v>
      </c>
      <c r="N123" s="76">
        <v>2.0000000000000001E-4</v>
      </c>
    </row>
    <row r="124" spans="2:14">
      <c r="B124" t="s">
        <v>3111</v>
      </c>
      <c r="C124" t="s">
        <v>3112</v>
      </c>
      <c r="D124" t="s">
        <v>366</v>
      </c>
      <c r="E124" t="s">
        <v>3113</v>
      </c>
      <c r="F124" t="s">
        <v>2888</v>
      </c>
      <c r="G124" t="s">
        <v>104</v>
      </c>
      <c r="H124" s="75">
        <v>212201</v>
      </c>
      <c r="I124" s="75">
        <v>3259</v>
      </c>
      <c r="J124" s="75">
        <v>0</v>
      </c>
      <c r="K124" s="75">
        <v>24336.104046209999</v>
      </c>
      <c r="L124" s="76">
        <v>2.9999999999999997E-4</v>
      </c>
      <c r="M124" s="76">
        <v>8.5000000000000006E-3</v>
      </c>
      <c r="N124" s="76">
        <v>1.1999999999999999E-3</v>
      </c>
    </row>
    <row r="125" spans="2:14">
      <c r="B125" t="s">
        <v>3114</v>
      </c>
      <c r="C125" t="s">
        <v>3115</v>
      </c>
      <c r="D125" t="s">
        <v>366</v>
      </c>
      <c r="E125" t="s">
        <v>3116</v>
      </c>
      <c r="F125" t="s">
        <v>2888</v>
      </c>
      <c r="G125" t="s">
        <v>104</v>
      </c>
      <c r="H125" s="75">
        <v>6750</v>
      </c>
      <c r="I125" s="75">
        <v>2802</v>
      </c>
      <c r="J125" s="75">
        <v>0</v>
      </c>
      <c r="K125" s="75">
        <v>665.56606499999998</v>
      </c>
      <c r="L125" s="76">
        <v>0</v>
      </c>
      <c r="M125" s="76">
        <v>2.0000000000000001E-4</v>
      </c>
      <c r="N125" s="76">
        <v>0</v>
      </c>
    </row>
    <row r="126" spans="2:14">
      <c r="B126" s="77" t="s">
        <v>3117</v>
      </c>
      <c r="D126" s="14"/>
      <c r="E126" s="14"/>
      <c r="F126" s="14"/>
      <c r="G126" s="14"/>
      <c r="H126" s="79">
        <v>274338</v>
      </c>
      <c r="J126" s="79">
        <v>0</v>
      </c>
      <c r="K126" s="79">
        <v>100997.16767405999</v>
      </c>
      <c r="M126" s="78">
        <v>3.5200000000000002E-2</v>
      </c>
      <c r="N126" s="78">
        <v>4.8999999999999998E-3</v>
      </c>
    </row>
    <row r="127" spans="2:14">
      <c r="B127" t="s">
        <v>3118</v>
      </c>
      <c r="C127" t="s">
        <v>3119</v>
      </c>
      <c r="D127" t="s">
        <v>366</v>
      </c>
      <c r="E127" t="s">
        <v>3044</v>
      </c>
      <c r="F127" t="s">
        <v>3006</v>
      </c>
      <c r="G127" t="s">
        <v>104</v>
      </c>
      <c r="H127" s="75">
        <v>3777</v>
      </c>
      <c r="I127" s="75">
        <v>7363</v>
      </c>
      <c r="J127" s="75">
        <v>0</v>
      </c>
      <c r="K127" s="75">
        <v>978.63569469000004</v>
      </c>
      <c r="L127" s="76">
        <v>0</v>
      </c>
      <c r="M127" s="76">
        <v>2.9999999999999997E-4</v>
      </c>
      <c r="N127" s="76">
        <v>0</v>
      </c>
    </row>
    <row r="128" spans="2:14">
      <c r="B128" t="s">
        <v>3120</v>
      </c>
      <c r="C128" t="s">
        <v>3121</v>
      </c>
      <c r="D128" t="s">
        <v>366</v>
      </c>
      <c r="E128" t="s">
        <v>3071</v>
      </c>
      <c r="F128" t="s">
        <v>3006</v>
      </c>
      <c r="G128" t="s">
        <v>104</v>
      </c>
      <c r="H128" s="75">
        <v>267161</v>
      </c>
      <c r="I128" s="75">
        <v>10543</v>
      </c>
      <c r="J128" s="75">
        <v>0</v>
      </c>
      <c r="K128" s="75">
        <v>99118.913705369996</v>
      </c>
      <c r="L128" s="76">
        <v>0</v>
      </c>
      <c r="M128" s="76">
        <v>3.4599999999999999E-2</v>
      </c>
      <c r="N128" s="76">
        <v>4.7999999999999996E-3</v>
      </c>
    </row>
    <row r="129" spans="2:14">
      <c r="B129" t="s">
        <v>3122</v>
      </c>
      <c r="C129" t="s">
        <v>3123</v>
      </c>
      <c r="D129" t="s">
        <v>366</v>
      </c>
      <c r="E129" t="s">
        <v>3110</v>
      </c>
      <c r="F129" t="s">
        <v>3006</v>
      </c>
      <c r="G129" t="s">
        <v>104</v>
      </c>
      <c r="H129" s="75">
        <v>3400</v>
      </c>
      <c r="I129" s="75">
        <v>7519</v>
      </c>
      <c r="J129" s="75">
        <v>0</v>
      </c>
      <c r="K129" s="75">
        <v>899.61827400000004</v>
      </c>
      <c r="L129" s="76">
        <v>0</v>
      </c>
      <c r="M129" s="76">
        <v>2.9999999999999997E-4</v>
      </c>
      <c r="N129" s="76">
        <v>0</v>
      </c>
    </row>
    <row r="130" spans="2:14">
      <c r="B130" s="77" t="s">
        <v>1806</v>
      </c>
      <c r="D130" s="14"/>
      <c r="E130" s="14"/>
      <c r="F130" s="14"/>
      <c r="G130" s="14"/>
      <c r="H130" s="79">
        <v>0</v>
      </c>
      <c r="J130" s="79">
        <v>0</v>
      </c>
      <c r="K130" s="79">
        <v>0</v>
      </c>
      <c r="M130" s="78">
        <v>0</v>
      </c>
      <c r="N130" s="78">
        <v>0</v>
      </c>
    </row>
    <row r="131" spans="2:14">
      <c r="B131" t="s">
        <v>249</v>
      </c>
      <c r="C131" t="s">
        <v>249</v>
      </c>
      <c r="D131" s="14"/>
      <c r="E131" s="14"/>
      <c r="F131" t="s">
        <v>249</v>
      </c>
      <c r="G131" t="s">
        <v>249</v>
      </c>
      <c r="H131" s="75">
        <v>0</v>
      </c>
      <c r="I131" s="75">
        <v>0</v>
      </c>
      <c r="K131" s="75">
        <v>0</v>
      </c>
      <c r="L131" s="76">
        <v>0</v>
      </c>
      <c r="M131" s="76">
        <v>0</v>
      </c>
      <c r="N131" s="76">
        <v>0</v>
      </c>
    </row>
    <row r="132" spans="2:14">
      <c r="B132" s="77" t="s">
        <v>3040</v>
      </c>
      <c r="D132" s="14"/>
      <c r="E132" s="14"/>
      <c r="F132" s="14"/>
      <c r="G132" s="14"/>
      <c r="H132" s="79">
        <v>0</v>
      </c>
      <c r="J132" s="79">
        <v>0</v>
      </c>
      <c r="K132" s="79">
        <v>0</v>
      </c>
      <c r="M132" s="78">
        <v>0</v>
      </c>
      <c r="N132" s="78">
        <v>0</v>
      </c>
    </row>
    <row r="133" spans="2:14">
      <c r="B133" t="s">
        <v>249</v>
      </c>
      <c r="C133" t="s">
        <v>249</v>
      </c>
      <c r="D133" s="14"/>
      <c r="E133" s="14"/>
      <c r="F133" t="s">
        <v>249</v>
      </c>
      <c r="G133" t="s">
        <v>249</v>
      </c>
      <c r="H133" s="75">
        <v>0</v>
      </c>
      <c r="I133" s="75">
        <v>0</v>
      </c>
      <c r="K133" s="75">
        <v>0</v>
      </c>
      <c r="L133" s="76">
        <v>0</v>
      </c>
      <c r="M133" s="76">
        <v>0</v>
      </c>
      <c r="N133" s="76">
        <v>0</v>
      </c>
    </row>
    <row r="134" spans="2:14">
      <c r="B134" t="s">
        <v>256</v>
      </c>
      <c r="D134" s="14"/>
      <c r="E134" s="14"/>
      <c r="F134" s="14"/>
      <c r="G134" s="14"/>
    </row>
    <row r="135" spans="2:14">
      <c r="B135" t="s">
        <v>383</v>
      </c>
      <c r="D135" s="14"/>
      <c r="E135" s="14"/>
      <c r="F135" s="14"/>
      <c r="G135" s="14"/>
    </row>
    <row r="136" spans="2:14">
      <c r="B136" t="s">
        <v>384</v>
      </c>
      <c r="D136" s="14"/>
      <c r="E136" s="14"/>
      <c r="F136" s="14"/>
      <c r="G136" s="14"/>
    </row>
    <row r="137" spans="2:14">
      <c r="B137" t="s">
        <v>385</v>
      </c>
      <c r="D137" s="14"/>
      <c r="E137" s="14"/>
      <c r="F137" s="14"/>
      <c r="G137" s="14"/>
    </row>
    <row r="138" spans="2:14">
      <c r="B138" t="s">
        <v>386</v>
      </c>
      <c r="D138" s="14"/>
      <c r="E138" s="14"/>
      <c r="F138" s="14"/>
      <c r="G138" s="14"/>
    </row>
    <row r="139" spans="2:14">
      <c r="D139" s="14"/>
      <c r="E139" s="14"/>
      <c r="F139" s="14"/>
      <c r="G139" s="14"/>
    </row>
    <row r="140" spans="2:14">
      <c r="D140" s="14"/>
      <c r="E140" s="14"/>
      <c r="F140" s="14"/>
      <c r="G140" s="14"/>
    </row>
    <row r="141" spans="2:14">
      <c r="D141" s="14"/>
      <c r="E141" s="14"/>
      <c r="F141" s="14"/>
      <c r="G141" s="14"/>
    </row>
    <row r="142" spans="2:14">
      <c r="D142" s="14"/>
      <c r="E142" s="14"/>
      <c r="F142" s="14"/>
      <c r="G142" s="14"/>
    </row>
    <row r="143" spans="2:14">
      <c r="D143" s="14"/>
      <c r="E143" s="14"/>
      <c r="F143" s="14"/>
      <c r="G143" s="14"/>
    </row>
    <row r="144" spans="2:14">
      <c r="D144" s="14"/>
      <c r="E144" s="14"/>
      <c r="F144" s="14"/>
      <c r="G144" s="14"/>
    </row>
    <row r="145" spans="4:7">
      <c r="D145" s="14"/>
      <c r="E145" s="14"/>
      <c r="F145" s="14"/>
      <c r="G145" s="14"/>
    </row>
    <row r="146" spans="4:7">
      <c r="D146" s="14"/>
      <c r="E146" s="14"/>
      <c r="F146" s="14"/>
      <c r="G146" s="14"/>
    </row>
    <row r="147" spans="4:7">
      <c r="D147" s="14"/>
      <c r="E147" s="14"/>
      <c r="F147" s="14"/>
      <c r="G147" s="14"/>
    </row>
    <row r="148" spans="4:7">
      <c r="D148" s="14"/>
      <c r="E148" s="14"/>
      <c r="F148" s="14"/>
      <c r="G148" s="14"/>
    </row>
    <row r="149" spans="4:7">
      <c r="D149" s="14"/>
      <c r="E149" s="14"/>
      <c r="F149" s="14"/>
      <c r="G149" s="14"/>
    </row>
    <row r="150" spans="4:7">
      <c r="D150" s="14"/>
      <c r="E150" s="14"/>
      <c r="F150" s="14"/>
      <c r="G150" s="14"/>
    </row>
    <row r="151" spans="4:7">
      <c r="D151" s="14"/>
      <c r="E151" s="14"/>
      <c r="F151" s="14"/>
      <c r="G151" s="14"/>
    </row>
    <row r="152" spans="4:7">
      <c r="D152" s="14"/>
      <c r="E152" s="14"/>
      <c r="F152" s="14"/>
      <c r="G152" s="14"/>
    </row>
    <row r="153" spans="4:7">
      <c r="D153" s="14"/>
      <c r="E153" s="14"/>
      <c r="F153" s="14"/>
      <c r="G153" s="14"/>
    </row>
    <row r="154" spans="4:7">
      <c r="D154" s="14"/>
      <c r="E154" s="14"/>
      <c r="F154" s="14"/>
      <c r="G154" s="14"/>
    </row>
    <row r="155" spans="4:7">
      <c r="D155" s="14"/>
      <c r="E155" s="14"/>
      <c r="F155" s="14"/>
      <c r="G155" s="14"/>
    </row>
    <row r="156" spans="4:7">
      <c r="D156" s="14"/>
      <c r="E156" s="14"/>
      <c r="F156" s="14"/>
      <c r="G156" s="14"/>
    </row>
    <row r="157" spans="4:7">
      <c r="D157" s="14"/>
      <c r="E157" s="14"/>
      <c r="F157" s="14"/>
      <c r="G157" s="14"/>
    </row>
    <row r="158" spans="4:7">
      <c r="D158" s="14"/>
      <c r="E158" s="14"/>
      <c r="F158" s="14"/>
      <c r="G158" s="14"/>
    </row>
    <row r="159" spans="4:7">
      <c r="D159" s="14"/>
      <c r="E159" s="14"/>
      <c r="F159" s="14"/>
      <c r="G159" s="14"/>
    </row>
    <row r="160" spans="4:7">
      <c r="D160" s="14"/>
      <c r="E160" s="14"/>
      <c r="F160" s="14"/>
      <c r="G160" s="14"/>
    </row>
    <row r="161" spans="4:7">
      <c r="D161" s="14"/>
      <c r="E161" s="14"/>
      <c r="F161" s="14"/>
      <c r="G161" s="14"/>
    </row>
    <row r="162" spans="4:7">
      <c r="D162" s="14"/>
      <c r="E162" s="14"/>
      <c r="F162" s="14"/>
      <c r="G162" s="14"/>
    </row>
    <row r="163" spans="4:7">
      <c r="D163" s="14"/>
      <c r="E163" s="14"/>
      <c r="F163" s="14"/>
      <c r="G163" s="14"/>
    </row>
    <row r="164" spans="4:7">
      <c r="D164" s="14"/>
      <c r="E164" s="14"/>
      <c r="F164" s="14"/>
      <c r="G164" s="14"/>
    </row>
    <row r="165" spans="4:7">
      <c r="D165" s="14"/>
      <c r="E165" s="14"/>
      <c r="F165" s="14"/>
      <c r="G165" s="14"/>
    </row>
    <row r="166" spans="4:7">
      <c r="D166" s="14"/>
      <c r="E166" s="14"/>
      <c r="F166" s="14"/>
      <c r="G166" s="14"/>
    </row>
    <row r="167" spans="4:7">
      <c r="D167" s="14"/>
      <c r="E167" s="14"/>
      <c r="F167" s="14"/>
      <c r="G167" s="14"/>
    </row>
    <row r="168" spans="4:7">
      <c r="D168" s="14"/>
      <c r="E168" s="14"/>
      <c r="F168" s="14"/>
      <c r="G168" s="14"/>
    </row>
    <row r="169" spans="4:7">
      <c r="D169" s="14"/>
      <c r="E169" s="14"/>
      <c r="F169" s="14"/>
      <c r="G169" s="14"/>
    </row>
    <row r="170" spans="4:7">
      <c r="D170" s="14"/>
      <c r="E170" s="14"/>
      <c r="F170" s="14"/>
      <c r="G170" s="14"/>
    </row>
    <row r="171" spans="4:7">
      <c r="D171" s="14"/>
      <c r="E171" s="14"/>
      <c r="F171" s="14"/>
      <c r="G171" s="14"/>
    </row>
    <row r="172" spans="4:7">
      <c r="D172" s="14"/>
      <c r="E172" s="14"/>
      <c r="F172" s="14"/>
      <c r="G172" s="14"/>
    </row>
    <row r="173" spans="4:7">
      <c r="D173" s="14"/>
      <c r="E173" s="14"/>
      <c r="F173" s="14"/>
      <c r="G173" s="14"/>
    </row>
    <row r="174" spans="4:7">
      <c r="D174" s="14"/>
      <c r="E174" s="14"/>
      <c r="F174" s="14"/>
      <c r="G174" s="14"/>
    </row>
    <row r="175" spans="4:7">
      <c r="D175" s="14"/>
      <c r="E175" s="14"/>
      <c r="F175" s="14"/>
      <c r="G175" s="14"/>
    </row>
    <row r="176" spans="4:7">
      <c r="D176" s="14"/>
      <c r="E176" s="14"/>
      <c r="F176" s="14"/>
      <c r="G176" s="14"/>
    </row>
    <row r="177" spans="4:7">
      <c r="D177" s="14"/>
      <c r="E177" s="14"/>
      <c r="F177" s="14"/>
      <c r="G177" s="14"/>
    </row>
    <row r="178" spans="4:7">
      <c r="D178" s="14"/>
      <c r="E178" s="14"/>
      <c r="F178" s="14"/>
      <c r="G178" s="14"/>
    </row>
    <row r="179" spans="4:7">
      <c r="D179" s="14"/>
      <c r="E179" s="14"/>
      <c r="F179" s="14"/>
      <c r="G179" s="14"/>
    </row>
    <row r="180" spans="4:7">
      <c r="D180" s="14"/>
      <c r="E180" s="14"/>
      <c r="F180" s="14"/>
      <c r="G180" s="14"/>
    </row>
    <row r="181" spans="4:7">
      <c r="D181" s="14"/>
      <c r="E181" s="14"/>
      <c r="F181" s="14"/>
      <c r="G181" s="14"/>
    </row>
    <row r="182" spans="4:7">
      <c r="D182" s="14"/>
      <c r="E182" s="14"/>
      <c r="F182" s="14"/>
      <c r="G182" s="14"/>
    </row>
    <row r="183" spans="4:7">
      <c r="D183" s="14"/>
      <c r="E183" s="14"/>
      <c r="F183" s="14"/>
      <c r="G183" s="14"/>
    </row>
    <row r="184" spans="4:7">
      <c r="D184" s="14"/>
      <c r="E184" s="14"/>
      <c r="F184" s="14"/>
      <c r="G184" s="14"/>
    </row>
    <row r="185" spans="4:7">
      <c r="D185" s="14"/>
      <c r="E185" s="14"/>
      <c r="F185" s="14"/>
      <c r="G185" s="14"/>
    </row>
    <row r="186" spans="4:7">
      <c r="D186" s="14"/>
      <c r="E186" s="14"/>
      <c r="F186" s="14"/>
      <c r="G186" s="14"/>
    </row>
    <row r="187" spans="4:7">
      <c r="D187" s="14"/>
      <c r="E187" s="14"/>
      <c r="F187" s="14"/>
      <c r="G187" s="14"/>
    </row>
    <row r="188" spans="4:7">
      <c r="D188" s="14"/>
      <c r="E188" s="14"/>
      <c r="F188" s="14"/>
      <c r="G188" s="14"/>
    </row>
    <row r="189" spans="4:7">
      <c r="D189" s="14"/>
      <c r="E189" s="14"/>
      <c r="F189" s="14"/>
      <c r="G189" s="14"/>
    </row>
    <row r="190" spans="4:7">
      <c r="D190" s="14"/>
      <c r="E190" s="14"/>
      <c r="F190" s="14"/>
      <c r="G190" s="14"/>
    </row>
    <row r="191" spans="4:7">
      <c r="D191" s="14"/>
      <c r="E191" s="14"/>
      <c r="F191" s="14"/>
      <c r="G191" s="14"/>
    </row>
    <row r="192" spans="4:7">
      <c r="D192" s="14"/>
      <c r="E192" s="14"/>
      <c r="F192" s="14"/>
      <c r="G192" s="14"/>
    </row>
    <row r="193" spans="4:7">
      <c r="D193" s="14"/>
      <c r="E193" s="14"/>
      <c r="F193" s="14"/>
      <c r="G193" s="14"/>
    </row>
    <row r="194" spans="4:7">
      <c r="D194" s="14"/>
      <c r="E194" s="14"/>
      <c r="F194" s="14"/>
      <c r="G194" s="14"/>
    </row>
    <row r="195" spans="4:7">
      <c r="D195" s="14"/>
      <c r="E195" s="14"/>
      <c r="F195" s="14"/>
      <c r="G195" s="14"/>
    </row>
    <row r="196" spans="4:7">
      <c r="D196" s="14"/>
      <c r="E196" s="14"/>
      <c r="F196" s="14"/>
      <c r="G196" s="14"/>
    </row>
    <row r="197" spans="4:7">
      <c r="D197" s="14"/>
      <c r="E197" s="14"/>
      <c r="F197" s="14"/>
      <c r="G197" s="14"/>
    </row>
    <row r="198" spans="4:7">
      <c r="D198" s="14"/>
      <c r="E198" s="14"/>
      <c r="F198" s="14"/>
      <c r="G198" s="14"/>
    </row>
    <row r="199" spans="4:7">
      <c r="D199" s="14"/>
      <c r="E199" s="14"/>
      <c r="F199" s="14"/>
      <c r="G199" s="14"/>
    </row>
    <row r="200" spans="4:7">
      <c r="D200" s="14"/>
      <c r="E200" s="14"/>
      <c r="F200" s="14"/>
      <c r="G200" s="14"/>
    </row>
    <row r="201" spans="4:7">
      <c r="D201" s="14"/>
      <c r="E201" s="14"/>
      <c r="F201" s="14"/>
      <c r="G201" s="14"/>
    </row>
    <row r="202" spans="4:7">
      <c r="D202" s="14"/>
      <c r="E202" s="14"/>
      <c r="F202" s="14"/>
      <c r="G202" s="14"/>
    </row>
    <row r="203" spans="4:7">
      <c r="D203" s="14"/>
      <c r="E203" s="14"/>
      <c r="F203" s="14"/>
      <c r="G203" s="14"/>
    </row>
    <row r="204" spans="4:7">
      <c r="D204" s="14"/>
      <c r="E204" s="14"/>
      <c r="F204" s="14"/>
      <c r="G204" s="14"/>
    </row>
    <row r="205" spans="4:7">
      <c r="D205" s="14"/>
      <c r="E205" s="14"/>
      <c r="F205" s="14"/>
      <c r="G205" s="14"/>
    </row>
    <row r="206" spans="4:7">
      <c r="D206" s="14"/>
      <c r="E206" s="14"/>
      <c r="F206" s="14"/>
      <c r="G206" s="14"/>
    </row>
    <row r="207" spans="4:7">
      <c r="D207" s="14"/>
      <c r="E207" s="14"/>
      <c r="F207" s="14"/>
      <c r="G207" s="14"/>
    </row>
    <row r="208" spans="4:7">
      <c r="D208" s="14"/>
      <c r="E208" s="14"/>
      <c r="F208" s="14"/>
      <c r="G208" s="14"/>
    </row>
    <row r="209" spans="2:7">
      <c r="D209" s="14"/>
      <c r="E209" s="14"/>
      <c r="F209" s="14"/>
      <c r="G209" s="14"/>
    </row>
    <row r="210" spans="2:7">
      <c r="D210" s="14"/>
      <c r="E210" s="14"/>
      <c r="F210" s="14"/>
      <c r="G210" s="14"/>
    </row>
    <row r="211" spans="2:7">
      <c r="D211" s="14"/>
      <c r="E211" s="14"/>
      <c r="F211" s="14"/>
      <c r="G211" s="14"/>
    </row>
    <row r="212" spans="2:7">
      <c r="D212" s="14"/>
      <c r="E212" s="14"/>
      <c r="F212" s="14"/>
      <c r="G212" s="14"/>
    </row>
    <row r="213" spans="2:7">
      <c r="D213" s="14"/>
      <c r="E213" s="14"/>
      <c r="F213" s="14"/>
      <c r="G213" s="14"/>
    </row>
    <row r="214" spans="2:7">
      <c r="D214" s="14"/>
      <c r="E214" s="14"/>
      <c r="F214" s="14"/>
      <c r="G214" s="14"/>
    </row>
    <row r="215" spans="2:7">
      <c r="B215" s="14"/>
      <c r="D215" s="14"/>
      <c r="E215" s="14"/>
      <c r="F215" s="14"/>
      <c r="G215" s="14"/>
    </row>
    <row r="216" spans="2:7">
      <c r="B216" s="14"/>
      <c r="D216" s="14"/>
      <c r="E216" s="14"/>
      <c r="F216" s="14"/>
      <c r="G216" s="14"/>
    </row>
    <row r="217" spans="2:7">
      <c r="B217" s="17"/>
      <c r="D217" s="14"/>
      <c r="E217" s="14"/>
      <c r="F217" s="14"/>
      <c r="G217" s="14"/>
    </row>
    <row r="218" spans="2:7">
      <c r="D218" s="14"/>
      <c r="E218" s="14"/>
      <c r="F218" s="14"/>
      <c r="G218" s="14"/>
    </row>
    <row r="219" spans="2:7">
      <c r="D219" s="14"/>
      <c r="E219" s="14"/>
      <c r="F219" s="14"/>
      <c r="G219" s="14"/>
    </row>
    <row r="220" spans="2:7">
      <c r="D220" s="14"/>
      <c r="E220" s="14"/>
      <c r="F220" s="14"/>
      <c r="G220" s="14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4" customWidth="1"/>
    <col min="2" max="2" width="38.42578125" style="13" customWidth="1"/>
    <col min="3" max="5" width="10.7109375" style="13" customWidth="1"/>
    <col min="6" max="9" width="10.7109375" style="14" customWidth="1"/>
    <col min="10" max="10" width="14.7109375" style="14" customWidth="1"/>
    <col min="11" max="11" width="11.7109375" style="14" customWidth="1"/>
    <col min="12" max="12" width="14.7109375" style="14" customWidth="1"/>
    <col min="13" max="15" width="10.7109375" style="14" customWidth="1"/>
    <col min="16" max="16" width="7.5703125" style="14" customWidth="1"/>
    <col min="17" max="17" width="6.7109375" style="14" customWidth="1"/>
    <col min="18" max="18" width="7.7109375" style="14" customWidth="1"/>
    <col min="19" max="19" width="7.140625" style="14" customWidth="1"/>
    <col min="20" max="20" width="6" style="14" customWidth="1"/>
    <col min="21" max="21" width="7.85546875" style="14" customWidth="1"/>
    <col min="22" max="22" width="8.140625" style="14" customWidth="1"/>
    <col min="23" max="23" width="6.28515625" style="14" customWidth="1"/>
    <col min="24" max="24" width="8" style="14" customWidth="1"/>
    <col min="25" max="25" width="8.7109375" style="14" customWidth="1"/>
    <col min="26" max="26" width="10" style="14" customWidth="1"/>
    <col min="27" max="27" width="9.5703125" style="14" customWidth="1"/>
    <col min="28" max="28" width="6.140625" style="14" customWidth="1"/>
    <col min="29" max="30" width="5.7109375" style="14" customWidth="1"/>
    <col min="31" max="31" width="6.85546875" style="14" customWidth="1"/>
    <col min="32" max="32" width="6.42578125" style="14" customWidth="1"/>
    <col min="33" max="33" width="6.7109375" style="14" customWidth="1"/>
    <col min="34" max="34" width="7.28515625" style="14" customWidth="1"/>
    <col min="35" max="46" width="5.7109375" style="14" customWidth="1"/>
    <col min="47" max="16384" width="9.140625" style="14"/>
  </cols>
  <sheetData>
    <row r="1" spans="2:65">
      <c r="B1" s="2" t="s">
        <v>0</v>
      </c>
      <c r="C1" t="s">
        <v>195</v>
      </c>
    </row>
    <row r="2" spans="2:65">
      <c r="B2" s="2" t="s">
        <v>1</v>
      </c>
    </row>
    <row r="3" spans="2:65">
      <c r="B3" s="2" t="s">
        <v>2</v>
      </c>
      <c r="C3" t="s">
        <v>196</v>
      </c>
    </row>
    <row r="4" spans="2:65">
      <c r="B4" s="2" t="s">
        <v>3</v>
      </c>
    </row>
    <row r="6" spans="2:65" ht="26.25" customHeight="1">
      <c r="B6" s="111" t="s">
        <v>66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3"/>
    </row>
    <row r="7" spans="2:65" ht="26.25" customHeight="1">
      <c r="B7" s="111" t="s">
        <v>91</v>
      </c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3"/>
      <c r="BM7" s="17"/>
    </row>
    <row r="8" spans="2:65" s="17" customFormat="1" ht="63">
      <c r="B8" s="4" t="s">
        <v>46</v>
      </c>
      <c r="C8" s="26" t="s">
        <v>47</v>
      </c>
      <c r="D8" s="26" t="s">
        <v>68</v>
      </c>
      <c r="E8" s="26" t="s">
        <v>48</v>
      </c>
      <c r="F8" s="26" t="s">
        <v>82</v>
      </c>
      <c r="G8" s="26" t="s">
        <v>49</v>
      </c>
      <c r="H8" s="26" t="s">
        <v>50</v>
      </c>
      <c r="I8" s="26" t="s">
        <v>51</v>
      </c>
      <c r="J8" s="26" t="s">
        <v>185</v>
      </c>
      <c r="K8" s="26" t="s">
        <v>186</v>
      </c>
      <c r="L8" s="26" t="s">
        <v>54</v>
      </c>
      <c r="M8" s="26" t="s">
        <v>71</v>
      </c>
      <c r="N8" s="26" t="s">
        <v>55</v>
      </c>
      <c r="O8" s="32" t="s">
        <v>181</v>
      </c>
      <c r="Q8" s="14"/>
      <c r="BH8" s="14"/>
      <c r="BI8" s="14"/>
    </row>
    <row r="9" spans="2:65" s="17" customFormat="1" ht="20.25">
      <c r="B9" s="18"/>
      <c r="C9" s="19"/>
      <c r="D9" s="19"/>
      <c r="E9" s="19"/>
      <c r="F9" s="19"/>
      <c r="G9" s="19"/>
      <c r="H9" s="19"/>
      <c r="I9" s="19"/>
      <c r="J9" s="29" t="s">
        <v>182</v>
      </c>
      <c r="K9" s="29"/>
      <c r="L9" s="29" t="s">
        <v>6</v>
      </c>
      <c r="M9" s="29" t="s">
        <v>7</v>
      </c>
      <c r="N9" s="29" t="s">
        <v>7</v>
      </c>
      <c r="O9" s="30" t="s">
        <v>7</v>
      </c>
      <c r="BG9" s="14"/>
      <c r="BH9" s="14"/>
      <c r="BI9" s="14"/>
      <c r="BM9" s="21"/>
    </row>
    <row r="10" spans="2:65" s="21" customFormat="1" ht="18" customHeight="1">
      <c r="B10" s="20"/>
      <c r="C10" s="6" t="s">
        <v>8</v>
      </c>
      <c r="D10" s="6" t="s">
        <v>9</v>
      </c>
      <c r="E10" s="6" t="s">
        <v>57</v>
      </c>
      <c r="F10" s="6" t="s">
        <v>58</v>
      </c>
      <c r="G10" s="6" t="s">
        <v>59</v>
      </c>
      <c r="H10" s="6" t="s">
        <v>60</v>
      </c>
      <c r="I10" s="6" t="s">
        <v>61</v>
      </c>
      <c r="J10" s="6" t="s">
        <v>62</v>
      </c>
      <c r="K10" s="6" t="s">
        <v>63</v>
      </c>
      <c r="L10" s="6" t="s">
        <v>64</v>
      </c>
      <c r="M10" s="6" t="s">
        <v>74</v>
      </c>
      <c r="N10" s="32" t="s">
        <v>75</v>
      </c>
      <c r="O10" s="32" t="s">
        <v>76</v>
      </c>
      <c r="P10" s="33"/>
      <c r="BG10" s="14"/>
      <c r="BH10" s="17"/>
      <c r="BI10" s="14"/>
    </row>
    <row r="11" spans="2:65" s="21" customFormat="1" ht="18" customHeight="1">
      <c r="B11" s="22" t="s">
        <v>92</v>
      </c>
      <c r="C11" s="6"/>
      <c r="D11" s="6"/>
      <c r="E11" s="6"/>
      <c r="F11" s="6"/>
      <c r="G11" s="6"/>
      <c r="H11" s="6"/>
      <c r="I11" s="6"/>
      <c r="J11" s="73">
        <v>114407947.68000001</v>
      </c>
      <c r="K11" s="6"/>
      <c r="L11" s="73">
        <v>310351.825727452</v>
      </c>
      <c r="M11" s="6"/>
      <c r="N11" s="74">
        <v>1</v>
      </c>
      <c r="O11" s="74">
        <v>1.5100000000000001E-2</v>
      </c>
      <c r="P11" s="33"/>
      <c r="BG11" s="14"/>
      <c r="BH11" s="17"/>
      <c r="BI11" s="14"/>
      <c r="BM11" s="14"/>
    </row>
    <row r="12" spans="2:65">
      <c r="B12" s="77" t="s">
        <v>203</v>
      </c>
      <c r="C12" s="14"/>
      <c r="D12" s="14"/>
      <c r="E12" s="14"/>
      <c r="J12" s="79">
        <v>69210022.079999998</v>
      </c>
      <c r="L12" s="79">
        <v>106646.15025727999</v>
      </c>
      <c r="N12" s="78">
        <v>0.34360000000000002</v>
      </c>
      <c r="O12" s="78">
        <v>5.1999999999999998E-3</v>
      </c>
    </row>
    <row r="13" spans="2:65">
      <c r="B13" s="77" t="s">
        <v>3124</v>
      </c>
      <c r="C13" s="14"/>
      <c r="D13" s="14"/>
      <c r="E13" s="14"/>
      <c r="J13" s="79">
        <v>0</v>
      </c>
      <c r="L13" s="79">
        <v>0</v>
      </c>
      <c r="N13" s="78">
        <v>0</v>
      </c>
      <c r="O13" s="78">
        <v>0</v>
      </c>
    </row>
    <row r="14" spans="2:65">
      <c r="B14" t="s">
        <v>249</v>
      </c>
      <c r="C14" t="s">
        <v>249</v>
      </c>
      <c r="D14" s="14"/>
      <c r="E14" s="14"/>
      <c r="F14" t="s">
        <v>249</v>
      </c>
      <c r="G14" t="s">
        <v>249</v>
      </c>
      <c r="I14" t="s">
        <v>249</v>
      </c>
      <c r="J14" s="75">
        <v>0</v>
      </c>
      <c r="K14" s="75">
        <v>0</v>
      </c>
      <c r="L14" s="75">
        <v>0</v>
      </c>
      <c r="M14" s="76">
        <v>0</v>
      </c>
      <c r="N14" s="76">
        <v>0</v>
      </c>
      <c r="O14" s="76">
        <v>0</v>
      </c>
    </row>
    <row r="15" spans="2:65">
      <c r="B15" s="77" t="s">
        <v>3125</v>
      </c>
      <c r="C15" s="14"/>
      <c r="D15" s="14"/>
      <c r="E15" s="14"/>
      <c r="J15" s="79">
        <v>0</v>
      </c>
      <c r="L15" s="79">
        <v>0</v>
      </c>
      <c r="N15" s="78">
        <v>0</v>
      </c>
      <c r="O15" s="78">
        <v>0</v>
      </c>
    </row>
    <row r="16" spans="2:65">
      <c r="B16" t="s">
        <v>249</v>
      </c>
      <c r="C16" t="s">
        <v>249</v>
      </c>
      <c r="D16" s="14"/>
      <c r="E16" s="14"/>
      <c r="F16" t="s">
        <v>249</v>
      </c>
      <c r="G16" t="s">
        <v>249</v>
      </c>
      <c r="I16" t="s">
        <v>249</v>
      </c>
      <c r="J16" s="75">
        <v>0</v>
      </c>
      <c r="K16" s="75">
        <v>0</v>
      </c>
      <c r="L16" s="75">
        <v>0</v>
      </c>
      <c r="M16" s="76">
        <v>0</v>
      </c>
      <c r="N16" s="76">
        <v>0</v>
      </c>
      <c r="O16" s="76">
        <v>0</v>
      </c>
    </row>
    <row r="17" spans="2:15">
      <c r="B17" s="77" t="s">
        <v>90</v>
      </c>
      <c r="C17" s="14"/>
      <c r="D17" s="14"/>
      <c r="E17" s="14"/>
      <c r="J17" s="79">
        <v>69210022.079999998</v>
      </c>
      <c r="L17" s="79">
        <v>106646.15025727999</v>
      </c>
      <c r="N17" s="78">
        <v>0.34360000000000002</v>
      </c>
      <c r="O17" s="78">
        <v>5.1999999999999998E-3</v>
      </c>
    </row>
    <row r="18" spans="2:15">
      <c r="B18" t="s">
        <v>3126</v>
      </c>
      <c r="C18" t="s">
        <v>3127</v>
      </c>
      <c r="D18" t="s">
        <v>98</v>
      </c>
      <c r="E18" t="s">
        <v>2891</v>
      </c>
      <c r="F18" t="s">
        <v>2888</v>
      </c>
      <c r="G18" t="s">
        <v>499</v>
      </c>
      <c r="H18" t="s">
        <v>209</v>
      </c>
      <c r="I18" t="s">
        <v>100</v>
      </c>
      <c r="J18" s="75">
        <v>13250000</v>
      </c>
      <c r="K18" s="75">
        <v>200.66</v>
      </c>
      <c r="L18" s="75">
        <v>26587.45</v>
      </c>
      <c r="M18" s="76">
        <v>0</v>
      </c>
      <c r="N18" s="76">
        <v>8.5699999999999998E-2</v>
      </c>
      <c r="O18" s="76">
        <v>1.2999999999999999E-3</v>
      </c>
    </row>
    <row r="19" spans="2:15">
      <c r="B19" t="s">
        <v>3128</v>
      </c>
      <c r="C19" t="s">
        <v>3129</v>
      </c>
      <c r="D19" t="s">
        <v>98</v>
      </c>
      <c r="E19" t="s">
        <v>3130</v>
      </c>
      <c r="F19" t="s">
        <v>2888</v>
      </c>
      <c r="G19" t="s">
        <v>499</v>
      </c>
      <c r="H19" t="s">
        <v>209</v>
      </c>
      <c r="I19" t="s">
        <v>100</v>
      </c>
      <c r="J19" s="75">
        <v>16335022.08</v>
      </c>
      <c r="K19" s="75">
        <v>69.099999999999994</v>
      </c>
      <c r="L19" s="75">
        <v>11287.50025728</v>
      </c>
      <c r="M19" s="76">
        <v>4.6600000000000003E-2</v>
      </c>
      <c r="N19" s="76">
        <v>3.6400000000000002E-2</v>
      </c>
      <c r="O19" s="76">
        <v>5.0000000000000001E-4</v>
      </c>
    </row>
    <row r="20" spans="2:15">
      <c r="B20" t="s">
        <v>3131</v>
      </c>
      <c r="C20" t="s">
        <v>3132</v>
      </c>
      <c r="D20" t="s">
        <v>98</v>
      </c>
      <c r="E20" t="s">
        <v>2912</v>
      </c>
      <c r="F20" t="s">
        <v>2888</v>
      </c>
      <c r="G20" t="s">
        <v>249</v>
      </c>
      <c r="H20" t="s">
        <v>916</v>
      </c>
      <c r="I20" t="s">
        <v>100</v>
      </c>
      <c r="J20" s="75">
        <v>32125000</v>
      </c>
      <c r="K20" s="75">
        <v>176.68</v>
      </c>
      <c r="L20" s="75">
        <v>56758.45</v>
      </c>
      <c r="M20" s="76">
        <v>0</v>
      </c>
      <c r="N20" s="76">
        <v>0.18290000000000001</v>
      </c>
      <c r="O20" s="76">
        <v>2.8E-3</v>
      </c>
    </row>
    <row r="21" spans="2:15">
      <c r="B21" t="s">
        <v>3133</v>
      </c>
      <c r="C21" t="s">
        <v>3134</v>
      </c>
      <c r="D21" t="s">
        <v>98</v>
      </c>
      <c r="E21" t="s">
        <v>2898</v>
      </c>
      <c r="F21" t="s">
        <v>2888</v>
      </c>
      <c r="G21" t="s">
        <v>249</v>
      </c>
      <c r="H21" t="s">
        <v>916</v>
      </c>
      <c r="I21" t="s">
        <v>100</v>
      </c>
      <c r="J21" s="75">
        <v>7500000</v>
      </c>
      <c r="K21" s="75">
        <v>160.16999999999999</v>
      </c>
      <c r="L21" s="75">
        <v>12012.75</v>
      </c>
      <c r="M21" s="76">
        <v>0</v>
      </c>
      <c r="N21" s="76">
        <v>3.8699999999999998E-2</v>
      </c>
      <c r="O21" s="76">
        <v>5.9999999999999995E-4</v>
      </c>
    </row>
    <row r="22" spans="2:15">
      <c r="B22" s="77" t="s">
        <v>1806</v>
      </c>
      <c r="C22" s="14"/>
      <c r="D22" s="14"/>
      <c r="E22" s="14"/>
      <c r="J22" s="79">
        <v>0</v>
      </c>
      <c r="L22" s="79">
        <v>0</v>
      </c>
      <c r="N22" s="78">
        <v>0</v>
      </c>
      <c r="O22" s="78">
        <v>0</v>
      </c>
    </row>
    <row r="23" spans="2:15">
      <c r="B23" t="s">
        <v>249</v>
      </c>
      <c r="C23" t="s">
        <v>249</v>
      </c>
      <c r="D23" s="14"/>
      <c r="E23" s="14"/>
      <c r="F23" t="s">
        <v>249</v>
      </c>
      <c r="G23" t="s">
        <v>249</v>
      </c>
      <c r="I23" t="s">
        <v>249</v>
      </c>
      <c r="J23" s="75">
        <v>0</v>
      </c>
      <c r="K23" s="75">
        <v>0</v>
      </c>
      <c r="L23" s="75">
        <v>0</v>
      </c>
      <c r="M23" s="76">
        <v>0</v>
      </c>
      <c r="N23" s="76">
        <v>0</v>
      </c>
      <c r="O23" s="76">
        <v>0</v>
      </c>
    </row>
    <row r="24" spans="2:15">
      <c r="B24" s="77" t="s">
        <v>254</v>
      </c>
      <c r="C24" s="14"/>
      <c r="D24" s="14"/>
      <c r="E24" s="14"/>
      <c r="J24" s="79">
        <v>45197925.600000001</v>
      </c>
      <c r="L24" s="79">
        <v>203705.67547017199</v>
      </c>
      <c r="N24" s="78">
        <v>0.65639999999999998</v>
      </c>
      <c r="O24" s="78">
        <v>9.9000000000000008E-3</v>
      </c>
    </row>
    <row r="25" spans="2:15">
      <c r="B25" s="77" t="s">
        <v>3124</v>
      </c>
      <c r="C25" s="14"/>
      <c r="D25" s="14"/>
      <c r="E25" s="14"/>
      <c r="J25" s="79">
        <v>0</v>
      </c>
      <c r="L25" s="79">
        <v>0</v>
      </c>
      <c r="N25" s="78">
        <v>0</v>
      </c>
      <c r="O25" s="78">
        <v>0</v>
      </c>
    </row>
    <row r="26" spans="2:15">
      <c r="B26" t="s">
        <v>249</v>
      </c>
      <c r="C26" t="s">
        <v>249</v>
      </c>
      <c r="D26" s="14"/>
      <c r="E26" s="14"/>
      <c r="F26" t="s">
        <v>249</v>
      </c>
      <c r="G26" t="s">
        <v>249</v>
      </c>
      <c r="I26" t="s">
        <v>249</v>
      </c>
      <c r="J26" s="75">
        <v>0</v>
      </c>
      <c r="K26" s="75">
        <v>0</v>
      </c>
      <c r="L26" s="75">
        <v>0</v>
      </c>
      <c r="M26" s="76">
        <v>0</v>
      </c>
      <c r="N26" s="76">
        <v>0</v>
      </c>
      <c r="O26" s="76">
        <v>0</v>
      </c>
    </row>
    <row r="27" spans="2:15">
      <c r="B27" s="77" t="s">
        <v>3125</v>
      </c>
      <c r="C27" s="14"/>
      <c r="D27" s="14"/>
      <c r="E27" s="14"/>
      <c r="J27" s="79">
        <v>0</v>
      </c>
      <c r="L27" s="79">
        <v>0</v>
      </c>
      <c r="N27" s="78">
        <v>0</v>
      </c>
      <c r="O27" s="78">
        <v>0</v>
      </c>
    </row>
    <row r="28" spans="2:15">
      <c r="B28" t="s">
        <v>249</v>
      </c>
      <c r="C28" t="s">
        <v>249</v>
      </c>
      <c r="D28" s="14"/>
      <c r="E28" s="14"/>
      <c r="F28" t="s">
        <v>249</v>
      </c>
      <c r="G28" t="s">
        <v>249</v>
      </c>
      <c r="I28" t="s">
        <v>249</v>
      </c>
      <c r="J28" s="75">
        <v>0</v>
      </c>
      <c r="K28" s="75">
        <v>0</v>
      </c>
      <c r="L28" s="75">
        <v>0</v>
      </c>
      <c r="M28" s="76">
        <v>0</v>
      </c>
      <c r="N28" s="76">
        <v>0</v>
      </c>
      <c r="O28" s="76">
        <v>0</v>
      </c>
    </row>
    <row r="29" spans="2:15">
      <c r="B29" s="77" t="s">
        <v>90</v>
      </c>
      <c r="C29" s="14"/>
      <c r="D29" s="14"/>
      <c r="E29" s="14"/>
      <c r="J29" s="79">
        <v>45197925.600000001</v>
      </c>
      <c r="L29" s="79">
        <v>203705.67547017199</v>
      </c>
      <c r="N29" s="78">
        <v>0.65639999999999998</v>
      </c>
      <c r="O29" s="78">
        <v>9.9000000000000008E-3</v>
      </c>
    </row>
    <row r="30" spans="2:15">
      <c r="B30" t="s">
        <v>3135</v>
      </c>
      <c r="C30" t="s">
        <v>3136</v>
      </c>
      <c r="D30" t="s">
        <v>121</v>
      </c>
      <c r="E30" t="s">
        <v>3137</v>
      </c>
      <c r="F30" t="s">
        <v>2888</v>
      </c>
      <c r="G30" t="s">
        <v>249</v>
      </c>
      <c r="H30" t="s">
        <v>916</v>
      </c>
      <c r="I30" t="s">
        <v>104</v>
      </c>
      <c r="J30" s="75">
        <v>57845</v>
      </c>
      <c r="K30" s="75">
        <v>18311</v>
      </c>
      <c r="L30" s="75">
        <v>37273.240786050002</v>
      </c>
      <c r="M30" s="76">
        <v>0</v>
      </c>
      <c r="N30" s="76">
        <v>0.1201</v>
      </c>
      <c r="O30" s="76">
        <v>1.8E-3</v>
      </c>
    </row>
    <row r="31" spans="2:15">
      <c r="B31" t="s">
        <v>3138</v>
      </c>
      <c r="C31" t="s">
        <v>3139</v>
      </c>
      <c r="D31" t="s">
        <v>121</v>
      </c>
      <c r="E31" t="s">
        <v>3140</v>
      </c>
      <c r="F31" t="s">
        <v>2888</v>
      </c>
      <c r="G31" t="s">
        <v>249</v>
      </c>
      <c r="H31" t="s">
        <v>916</v>
      </c>
      <c r="I31" t="s">
        <v>108</v>
      </c>
      <c r="J31" s="75">
        <v>68000</v>
      </c>
      <c r="K31" s="75">
        <v>4403</v>
      </c>
      <c r="L31" s="75">
        <v>11236.63212</v>
      </c>
      <c r="M31" s="76">
        <v>1E-4</v>
      </c>
      <c r="N31" s="76">
        <v>3.6200000000000003E-2</v>
      </c>
      <c r="O31" s="76">
        <v>5.0000000000000001E-4</v>
      </c>
    </row>
    <row r="32" spans="2:15">
      <c r="B32" t="s">
        <v>3141</v>
      </c>
      <c r="C32" t="s">
        <v>3142</v>
      </c>
      <c r="D32" t="s">
        <v>121</v>
      </c>
      <c r="E32" t="s">
        <v>3140</v>
      </c>
      <c r="F32" t="s">
        <v>2888</v>
      </c>
      <c r="G32" t="s">
        <v>249</v>
      </c>
      <c r="H32" t="s">
        <v>916</v>
      </c>
      <c r="I32" t="s">
        <v>201</v>
      </c>
      <c r="J32" s="75">
        <v>294300</v>
      </c>
      <c r="K32" s="75">
        <v>159100</v>
      </c>
      <c r="L32" s="75">
        <v>12487.728771</v>
      </c>
      <c r="M32" s="76">
        <v>0</v>
      </c>
      <c r="N32" s="76">
        <v>4.02E-2</v>
      </c>
      <c r="O32" s="76">
        <v>5.9999999999999995E-4</v>
      </c>
    </row>
    <row r="33" spans="2:15">
      <c r="B33" t="s">
        <v>3143</v>
      </c>
      <c r="C33" t="s">
        <v>3144</v>
      </c>
      <c r="D33" t="s">
        <v>366</v>
      </c>
      <c r="E33" t="s">
        <v>3145</v>
      </c>
      <c r="F33" t="s">
        <v>2888</v>
      </c>
      <c r="G33" t="s">
        <v>249</v>
      </c>
      <c r="H33" t="s">
        <v>916</v>
      </c>
      <c r="I33" t="s">
        <v>198</v>
      </c>
      <c r="J33" s="75">
        <v>5735</v>
      </c>
      <c r="K33" s="75">
        <v>20100</v>
      </c>
      <c r="L33" s="75">
        <v>4397.7992985000001</v>
      </c>
      <c r="M33" s="76">
        <v>0</v>
      </c>
      <c r="N33" s="76">
        <v>1.4200000000000001E-2</v>
      </c>
      <c r="O33" s="76">
        <v>2.0000000000000001E-4</v>
      </c>
    </row>
    <row r="34" spans="2:15">
      <c r="B34" t="s">
        <v>3146</v>
      </c>
      <c r="C34" t="s">
        <v>3147</v>
      </c>
      <c r="D34" t="s">
        <v>121</v>
      </c>
      <c r="E34" t="s">
        <v>3148</v>
      </c>
      <c r="F34" t="s">
        <v>2888</v>
      </c>
      <c r="G34" t="s">
        <v>249</v>
      </c>
      <c r="H34" t="s">
        <v>916</v>
      </c>
      <c r="I34" t="s">
        <v>104</v>
      </c>
      <c r="J34" s="75">
        <v>5750</v>
      </c>
      <c r="K34" s="75">
        <v>20442.23</v>
      </c>
      <c r="L34" s="75">
        <v>4136.3319237750002</v>
      </c>
      <c r="M34" s="76">
        <v>0</v>
      </c>
      <c r="N34" s="76">
        <v>1.3299999999999999E-2</v>
      </c>
      <c r="O34" s="76">
        <v>2.0000000000000001E-4</v>
      </c>
    </row>
    <row r="35" spans="2:15">
      <c r="B35" t="s">
        <v>3149</v>
      </c>
      <c r="C35" t="s">
        <v>3150</v>
      </c>
      <c r="D35" t="s">
        <v>121</v>
      </c>
      <c r="E35" t="s">
        <v>3151</v>
      </c>
      <c r="F35" t="s">
        <v>2888</v>
      </c>
      <c r="G35" t="s">
        <v>249</v>
      </c>
      <c r="H35" t="s">
        <v>916</v>
      </c>
      <c r="I35" t="s">
        <v>104</v>
      </c>
      <c r="J35" s="75">
        <v>18194</v>
      </c>
      <c r="K35" s="75">
        <v>17143.5</v>
      </c>
      <c r="L35" s="75">
        <v>10976.072044410001</v>
      </c>
      <c r="M35" s="76">
        <v>1E-4</v>
      </c>
      <c r="N35" s="76">
        <v>3.5400000000000001E-2</v>
      </c>
      <c r="O35" s="76">
        <v>5.0000000000000001E-4</v>
      </c>
    </row>
    <row r="36" spans="2:15">
      <c r="B36" t="s">
        <v>3152</v>
      </c>
      <c r="C36" t="s">
        <v>3153</v>
      </c>
      <c r="D36" t="s">
        <v>121</v>
      </c>
      <c r="E36" t="s">
        <v>3154</v>
      </c>
      <c r="F36" t="s">
        <v>2888</v>
      </c>
      <c r="G36" t="s">
        <v>249</v>
      </c>
      <c r="H36" t="s">
        <v>916</v>
      </c>
      <c r="I36" t="s">
        <v>104</v>
      </c>
      <c r="J36" s="75">
        <v>275250.81</v>
      </c>
      <c r="K36" s="75">
        <v>2290.4299999999948</v>
      </c>
      <c r="L36" s="75">
        <v>22185.2790616126</v>
      </c>
      <c r="M36" s="76">
        <v>2.0000000000000001E-4</v>
      </c>
      <c r="N36" s="76">
        <v>7.1499999999999994E-2</v>
      </c>
      <c r="O36" s="76">
        <v>1.1000000000000001E-3</v>
      </c>
    </row>
    <row r="37" spans="2:15">
      <c r="B37" t="s">
        <v>3155</v>
      </c>
      <c r="C37" t="s">
        <v>3156</v>
      </c>
      <c r="D37" t="s">
        <v>121</v>
      </c>
      <c r="E37" t="s">
        <v>3157</v>
      </c>
      <c r="F37" t="s">
        <v>2888</v>
      </c>
      <c r="G37" t="s">
        <v>249</v>
      </c>
      <c r="H37" t="s">
        <v>916</v>
      </c>
      <c r="I37" t="s">
        <v>111</v>
      </c>
      <c r="J37" s="75">
        <v>1000000</v>
      </c>
      <c r="K37" s="75">
        <v>106.7762</v>
      </c>
      <c r="L37" s="75">
        <v>4524.7482511999997</v>
      </c>
      <c r="M37" s="76">
        <v>0</v>
      </c>
      <c r="N37" s="76">
        <v>1.46E-2</v>
      </c>
      <c r="O37" s="76">
        <v>2.0000000000000001E-4</v>
      </c>
    </row>
    <row r="38" spans="2:15">
      <c r="B38" t="s">
        <v>3158</v>
      </c>
      <c r="C38" t="s">
        <v>3159</v>
      </c>
      <c r="D38" t="s">
        <v>98</v>
      </c>
      <c r="E38" t="s">
        <v>2907</v>
      </c>
      <c r="F38" t="s">
        <v>2888</v>
      </c>
      <c r="G38" t="s">
        <v>249</v>
      </c>
      <c r="H38" t="s">
        <v>916</v>
      </c>
      <c r="I38" t="s">
        <v>100</v>
      </c>
      <c r="J38" s="75">
        <v>43021000</v>
      </c>
      <c r="K38" s="75">
        <v>143.56</v>
      </c>
      <c r="L38" s="75">
        <v>61760.9476</v>
      </c>
      <c r="M38" s="76">
        <v>0</v>
      </c>
      <c r="N38" s="76">
        <v>0.19900000000000001</v>
      </c>
      <c r="O38" s="76">
        <v>3.0000000000000001E-3</v>
      </c>
    </row>
    <row r="39" spans="2:15">
      <c r="B39" t="s">
        <v>3160</v>
      </c>
      <c r="C39" t="s">
        <v>3161</v>
      </c>
      <c r="D39" t="s">
        <v>121</v>
      </c>
      <c r="E39" t="s">
        <v>3162</v>
      </c>
      <c r="F39" t="s">
        <v>2888</v>
      </c>
      <c r="G39" t="s">
        <v>249</v>
      </c>
      <c r="H39" t="s">
        <v>916</v>
      </c>
      <c r="I39" t="s">
        <v>108</v>
      </c>
      <c r="J39" s="75">
        <v>13850</v>
      </c>
      <c r="K39" s="75">
        <v>11560</v>
      </c>
      <c r="L39" s="75">
        <v>6008.7781800000002</v>
      </c>
      <c r="M39" s="76">
        <v>1E-4</v>
      </c>
      <c r="N39" s="76">
        <v>1.9400000000000001E-2</v>
      </c>
      <c r="O39" s="76">
        <v>2.9999999999999997E-4</v>
      </c>
    </row>
    <row r="40" spans="2:15">
      <c r="B40" t="s">
        <v>3163</v>
      </c>
      <c r="C40" t="s">
        <v>3164</v>
      </c>
      <c r="D40" t="s">
        <v>121</v>
      </c>
      <c r="E40" t="s">
        <v>3165</v>
      </c>
      <c r="F40" t="s">
        <v>2888</v>
      </c>
      <c r="G40" t="s">
        <v>249</v>
      </c>
      <c r="H40" t="s">
        <v>916</v>
      </c>
      <c r="I40" t="s">
        <v>104</v>
      </c>
      <c r="J40" s="75">
        <v>438000.79</v>
      </c>
      <c r="K40" s="75">
        <v>1863.2100000000044</v>
      </c>
      <c r="L40" s="75">
        <v>28718.1174336244</v>
      </c>
      <c r="M40" s="76">
        <v>4.0000000000000002E-4</v>
      </c>
      <c r="N40" s="76">
        <v>9.2499999999999999E-2</v>
      </c>
      <c r="O40" s="76">
        <v>1.4E-3</v>
      </c>
    </row>
    <row r="41" spans="2:15">
      <c r="B41" s="77" t="s">
        <v>1806</v>
      </c>
      <c r="C41" s="14"/>
      <c r="D41" s="14"/>
      <c r="E41" s="14"/>
      <c r="J41" s="79">
        <v>0</v>
      </c>
      <c r="L41" s="79">
        <v>0</v>
      </c>
      <c r="N41" s="78">
        <v>0</v>
      </c>
      <c r="O41" s="78">
        <v>0</v>
      </c>
    </row>
    <row r="42" spans="2:15">
      <c r="B42" t="s">
        <v>249</v>
      </c>
      <c r="C42" t="s">
        <v>249</v>
      </c>
      <c r="D42" s="14"/>
      <c r="E42" s="14"/>
      <c r="F42" t="s">
        <v>249</v>
      </c>
      <c r="G42" t="s">
        <v>249</v>
      </c>
      <c r="I42" t="s">
        <v>249</v>
      </c>
      <c r="J42" s="75">
        <v>0</v>
      </c>
      <c r="K42" s="75">
        <v>0</v>
      </c>
      <c r="L42" s="75">
        <v>0</v>
      </c>
      <c r="M42" s="76">
        <v>0</v>
      </c>
      <c r="N42" s="76">
        <v>0</v>
      </c>
      <c r="O42" s="76">
        <v>0</v>
      </c>
    </row>
    <row r="43" spans="2:15">
      <c r="B43" t="s">
        <v>256</v>
      </c>
      <c r="C43" s="14"/>
      <c r="D43" s="14"/>
      <c r="E43" s="14"/>
    </row>
    <row r="44" spans="2:15">
      <c r="B44" t="s">
        <v>383</v>
      </c>
      <c r="C44" s="14"/>
      <c r="D44" s="14"/>
      <c r="E44" s="14"/>
    </row>
    <row r="45" spans="2:15">
      <c r="B45" t="s">
        <v>384</v>
      </c>
      <c r="C45" s="14"/>
      <c r="D45" s="14"/>
      <c r="E45" s="14"/>
    </row>
    <row r="46" spans="2:15">
      <c r="B46" t="s">
        <v>385</v>
      </c>
      <c r="C46" s="14"/>
      <c r="D46" s="14"/>
      <c r="E46" s="14"/>
    </row>
    <row r="47" spans="2:15">
      <c r="C47" s="14"/>
      <c r="D47" s="14"/>
      <c r="E47" s="14"/>
    </row>
    <row r="48" spans="2:15">
      <c r="C48" s="14"/>
      <c r="D48" s="14"/>
      <c r="E48" s="14"/>
    </row>
    <row r="49" spans="3:5">
      <c r="C49" s="14"/>
      <c r="D49" s="14"/>
      <c r="E49" s="14"/>
    </row>
    <row r="50" spans="3:5">
      <c r="C50" s="14"/>
      <c r="D50" s="14"/>
      <c r="E50" s="14"/>
    </row>
    <row r="51" spans="3:5">
      <c r="C51" s="14"/>
      <c r="D51" s="14"/>
      <c r="E51" s="14"/>
    </row>
    <row r="52" spans="3:5">
      <c r="C52" s="14"/>
      <c r="D52" s="14"/>
      <c r="E52" s="14"/>
    </row>
    <row r="53" spans="3:5">
      <c r="C53" s="14"/>
      <c r="D53" s="14"/>
      <c r="E53" s="14"/>
    </row>
    <row r="54" spans="3:5">
      <c r="C54" s="14"/>
      <c r="D54" s="14"/>
      <c r="E54" s="14"/>
    </row>
    <row r="55" spans="3:5">
      <c r="C55" s="14"/>
      <c r="D55" s="14"/>
      <c r="E55" s="14"/>
    </row>
    <row r="56" spans="3:5">
      <c r="C56" s="14"/>
      <c r="D56" s="14"/>
      <c r="E56" s="14"/>
    </row>
    <row r="57" spans="3:5">
      <c r="C57" s="14"/>
      <c r="D57" s="14"/>
      <c r="E57" s="14"/>
    </row>
    <row r="58" spans="3:5">
      <c r="C58" s="14"/>
      <c r="D58" s="14"/>
      <c r="E58" s="14"/>
    </row>
    <row r="59" spans="3:5">
      <c r="C59" s="14"/>
      <c r="D59" s="14"/>
      <c r="E59" s="14"/>
    </row>
    <row r="60" spans="3:5">
      <c r="C60" s="14"/>
      <c r="D60" s="14"/>
      <c r="E60" s="14"/>
    </row>
    <row r="61" spans="3:5">
      <c r="C61" s="14"/>
      <c r="D61" s="14"/>
      <c r="E61" s="14"/>
    </row>
    <row r="62" spans="3:5">
      <c r="C62" s="14"/>
      <c r="D62" s="14"/>
      <c r="E62" s="14"/>
    </row>
    <row r="63" spans="3:5">
      <c r="C63" s="14"/>
      <c r="D63" s="14"/>
      <c r="E63" s="14"/>
    </row>
    <row r="64" spans="3:5">
      <c r="C64" s="14"/>
      <c r="D64" s="14"/>
      <c r="E64" s="14"/>
    </row>
    <row r="65" spans="3:5">
      <c r="C65" s="14"/>
      <c r="D65" s="14"/>
      <c r="E65" s="14"/>
    </row>
    <row r="66" spans="3:5">
      <c r="C66" s="14"/>
      <c r="D66" s="14"/>
      <c r="E66" s="14"/>
    </row>
    <row r="67" spans="3:5">
      <c r="C67" s="14"/>
      <c r="D67" s="14"/>
      <c r="E67" s="14"/>
    </row>
    <row r="68" spans="3:5">
      <c r="C68" s="14"/>
      <c r="D68" s="14"/>
      <c r="E68" s="14"/>
    </row>
    <row r="69" spans="3:5">
      <c r="C69" s="14"/>
      <c r="D69" s="14"/>
      <c r="E69" s="14"/>
    </row>
    <row r="70" spans="3:5">
      <c r="C70" s="14"/>
      <c r="D70" s="14"/>
      <c r="E70" s="14"/>
    </row>
    <row r="71" spans="3:5">
      <c r="C71" s="14"/>
      <c r="D71" s="14"/>
      <c r="E71" s="14"/>
    </row>
    <row r="72" spans="3:5">
      <c r="C72" s="14"/>
      <c r="D72" s="14"/>
      <c r="E72" s="14"/>
    </row>
    <row r="73" spans="3:5">
      <c r="C73" s="14"/>
      <c r="D73" s="14"/>
      <c r="E73" s="14"/>
    </row>
    <row r="74" spans="3:5">
      <c r="C74" s="14"/>
      <c r="D74" s="14"/>
      <c r="E74" s="14"/>
    </row>
    <row r="75" spans="3:5">
      <c r="C75" s="14"/>
      <c r="D75" s="14"/>
      <c r="E75" s="14"/>
    </row>
    <row r="76" spans="3:5">
      <c r="C76" s="14"/>
      <c r="D76" s="14"/>
      <c r="E76" s="14"/>
    </row>
    <row r="77" spans="3:5">
      <c r="C77" s="14"/>
      <c r="D77" s="14"/>
      <c r="E77" s="14"/>
    </row>
    <row r="78" spans="3:5">
      <c r="C78" s="14"/>
      <c r="D78" s="14"/>
      <c r="E78" s="14"/>
    </row>
    <row r="79" spans="3:5">
      <c r="C79" s="14"/>
      <c r="D79" s="14"/>
      <c r="E79" s="14"/>
    </row>
    <row r="80" spans="3:5">
      <c r="C80" s="14"/>
      <c r="D80" s="14"/>
      <c r="E80" s="14"/>
    </row>
    <row r="81" spans="3:5">
      <c r="C81" s="14"/>
      <c r="D81" s="14"/>
      <c r="E81" s="14"/>
    </row>
    <row r="82" spans="3:5">
      <c r="C82" s="14"/>
      <c r="D82" s="14"/>
      <c r="E82" s="14"/>
    </row>
    <row r="83" spans="3:5">
      <c r="C83" s="14"/>
      <c r="D83" s="14"/>
      <c r="E83" s="14"/>
    </row>
    <row r="84" spans="3:5">
      <c r="C84" s="14"/>
      <c r="D84" s="14"/>
      <c r="E84" s="14"/>
    </row>
    <row r="85" spans="3:5">
      <c r="C85" s="14"/>
      <c r="D85" s="14"/>
      <c r="E85" s="14"/>
    </row>
    <row r="86" spans="3:5">
      <c r="C86" s="14"/>
      <c r="D86" s="14"/>
      <c r="E86" s="14"/>
    </row>
    <row r="87" spans="3:5">
      <c r="C87" s="14"/>
      <c r="D87" s="14"/>
      <c r="E87" s="14"/>
    </row>
    <row r="88" spans="3:5">
      <c r="C88" s="14"/>
      <c r="D88" s="14"/>
      <c r="E88" s="14"/>
    </row>
    <row r="89" spans="3:5">
      <c r="C89" s="14"/>
      <c r="D89" s="14"/>
      <c r="E89" s="14"/>
    </row>
    <row r="90" spans="3:5">
      <c r="C90" s="14"/>
      <c r="D90" s="14"/>
      <c r="E90" s="14"/>
    </row>
    <row r="91" spans="3:5">
      <c r="C91" s="14"/>
      <c r="D91" s="14"/>
      <c r="E91" s="14"/>
    </row>
    <row r="92" spans="3:5">
      <c r="C92" s="14"/>
      <c r="D92" s="14"/>
      <c r="E92" s="14"/>
    </row>
    <row r="93" spans="3:5">
      <c r="C93" s="14"/>
      <c r="D93" s="14"/>
      <c r="E93" s="14"/>
    </row>
    <row r="94" spans="3:5">
      <c r="C94" s="14"/>
      <c r="D94" s="14"/>
      <c r="E94" s="14"/>
    </row>
    <row r="95" spans="3:5">
      <c r="C95" s="14"/>
      <c r="D95" s="14"/>
      <c r="E95" s="14"/>
    </row>
    <row r="96" spans="3:5">
      <c r="C96" s="14"/>
      <c r="D96" s="14"/>
      <c r="E96" s="14"/>
    </row>
    <row r="97" spans="3:5">
      <c r="C97" s="14"/>
      <c r="D97" s="14"/>
      <c r="E97" s="14"/>
    </row>
    <row r="98" spans="3:5">
      <c r="C98" s="14"/>
      <c r="D98" s="14"/>
      <c r="E98" s="14"/>
    </row>
    <row r="99" spans="3:5">
      <c r="C99" s="14"/>
      <c r="D99" s="14"/>
      <c r="E99" s="14"/>
    </row>
    <row r="100" spans="3:5">
      <c r="C100" s="14"/>
      <c r="D100" s="14"/>
      <c r="E100" s="14"/>
    </row>
    <row r="101" spans="3:5">
      <c r="C101" s="14"/>
      <c r="D101" s="14"/>
      <c r="E101" s="14"/>
    </row>
    <row r="102" spans="3:5">
      <c r="C102" s="14"/>
      <c r="D102" s="14"/>
      <c r="E102" s="14"/>
    </row>
    <row r="103" spans="3:5">
      <c r="C103" s="14"/>
      <c r="D103" s="14"/>
      <c r="E103" s="14"/>
    </row>
    <row r="104" spans="3:5">
      <c r="C104" s="14"/>
      <c r="D104" s="14"/>
      <c r="E104" s="14"/>
    </row>
    <row r="105" spans="3:5">
      <c r="C105" s="14"/>
      <c r="D105" s="14"/>
      <c r="E105" s="14"/>
    </row>
    <row r="106" spans="3:5">
      <c r="C106" s="14"/>
      <c r="D106" s="14"/>
      <c r="E106" s="14"/>
    </row>
    <row r="107" spans="3:5">
      <c r="C107" s="14"/>
      <c r="D107" s="14"/>
      <c r="E107" s="14"/>
    </row>
    <row r="108" spans="3:5">
      <c r="C108" s="14"/>
      <c r="D108" s="14"/>
      <c r="E108" s="14"/>
    </row>
    <row r="109" spans="3:5">
      <c r="C109" s="14"/>
      <c r="D109" s="14"/>
      <c r="E109" s="14"/>
    </row>
    <row r="110" spans="3:5">
      <c r="C110" s="14"/>
      <c r="D110" s="14"/>
      <c r="E110" s="14"/>
    </row>
    <row r="111" spans="3:5">
      <c r="C111" s="14"/>
      <c r="D111" s="14"/>
      <c r="E111" s="14"/>
    </row>
    <row r="112" spans="3:5">
      <c r="C112" s="14"/>
      <c r="D112" s="14"/>
      <c r="E112" s="14"/>
    </row>
    <row r="113" spans="3:5">
      <c r="C113" s="14"/>
      <c r="D113" s="14"/>
      <c r="E113" s="14"/>
    </row>
    <row r="114" spans="3:5">
      <c r="C114" s="14"/>
      <c r="D114" s="14"/>
      <c r="E114" s="14"/>
    </row>
    <row r="115" spans="3:5">
      <c r="C115" s="14"/>
      <c r="D115" s="14"/>
      <c r="E115" s="14"/>
    </row>
    <row r="116" spans="3:5">
      <c r="C116" s="14"/>
      <c r="D116" s="14"/>
      <c r="E116" s="14"/>
    </row>
    <row r="117" spans="3:5">
      <c r="C117" s="14"/>
      <c r="D117" s="14"/>
      <c r="E117" s="14"/>
    </row>
    <row r="118" spans="3:5">
      <c r="C118" s="14"/>
      <c r="D118" s="14"/>
      <c r="E118" s="14"/>
    </row>
    <row r="119" spans="3:5">
      <c r="C119" s="14"/>
      <c r="D119" s="14"/>
      <c r="E119" s="14"/>
    </row>
    <row r="120" spans="3:5">
      <c r="C120" s="14"/>
      <c r="D120" s="14"/>
      <c r="E120" s="14"/>
    </row>
    <row r="121" spans="3:5">
      <c r="C121" s="14"/>
      <c r="D121" s="14"/>
      <c r="E121" s="14"/>
    </row>
    <row r="122" spans="3:5">
      <c r="C122" s="14"/>
      <c r="D122" s="14"/>
      <c r="E122" s="14"/>
    </row>
    <row r="123" spans="3:5">
      <c r="C123" s="14"/>
      <c r="D123" s="14"/>
      <c r="E123" s="14"/>
    </row>
    <row r="124" spans="3:5">
      <c r="C124" s="14"/>
      <c r="D124" s="14"/>
      <c r="E124" s="14"/>
    </row>
    <row r="125" spans="3:5">
      <c r="C125" s="14"/>
      <c r="D125" s="14"/>
      <c r="E125" s="14"/>
    </row>
    <row r="126" spans="3:5">
      <c r="C126" s="14"/>
      <c r="D126" s="14"/>
      <c r="E126" s="14"/>
    </row>
    <row r="127" spans="3:5">
      <c r="C127" s="14"/>
      <c r="D127" s="14"/>
      <c r="E127" s="14"/>
    </row>
    <row r="128" spans="3:5">
      <c r="C128" s="14"/>
      <c r="D128" s="14"/>
      <c r="E128" s="14"/>
    </row>
    <row r="129" spans="3:5">
      <c r="C129" s="14"/>
      <c r="D129" s="14"/>
      <c r="E129" s="14"/>
    </row>
    <row r="130" spans="3:5">
      <c r="C130" s="14"/>
      <c r="D130" s="14"/>
      <c r="E130" s="14"/>
    </row>
    <row r="131" spans="3:5">
      <c r="C131" s="14"/>
      <c r="D131" s="14"/>
      <c r="E131" s="14"/>
    </row>
    <row r="132" spans="3:5">
      <c r="C132" s="14"/>
      <c r="D132" s="14"/>
      <c r="E132" s="14"/>
    </row>
    <row r="133" spans="3:5">
      <c r="C133" s="14"/>
      <c r="D133" s="14"/>
      <c r="E133" s="14"/>
    </row>
    <row r="134" spans="3:5">
      <c r="C134" s="14"/>
      <c r="D134" s="14"/>
      <c r="E134" s="14"/>
    </row>
    <row r="135" spans="3:5">
      <c r="C135" s="14"/>
      <c r="D135" s="14"/>
      <c r="E135" s="14"/>
    </row>
    <row r="136" spans="3:5">
      <c r="C136" s="14"/>
      <c r="D136" s="14"/>
      <c r="E136" s="14"/>
    </row>
    <row r="137" spans="3:5">
      <c r="C137" s="14"/>
      <c r="D137" s="14"/>
      <c r="E137" s="14"/>
    </row>
    <row r="138" spans="3:5">
      <c r="C138" s="14"/>
      <c r="D138" s="14"/>
      <c r="E138" s="14"/>
    </row>
    <row r="139" spans="3:5">
      <c r="C139" s="14"/>
      <c r="D139" s="14"/>
      <c r="E139" s="14"/>
    </row>
    <row r="140" spans="3:5">
      <c r="C140" s="14"/>
      <c r="D140" s="14"/>
      <c r="E140" s="14"/>
    </row>
    <row r="141" spans="3:5">
      <c r="C141" s="14"/>
      <c r="D141" s="14"/>
      <c r="E141" s="14"/>
    </row>
    <row r="142" spans="3:5">
      <c r="C142" s="14"/>
      <c r="D142" s="14"/>
      <c r="E142" s="14"/>
    </row>
    <row r="143" spans="3:5">
      <c r="C143" s="14"/>
      <c r="D143" s="14"/>
      <c r="E143" s="14"/>
    </row>
    <row r="144" spans="3:5">
      <c r="C144" s="14"/>
      <c r="D144" s="14"/>
      <c r="E144" s="14"/>
    </row>
    <row r="145" spans="3:5">
      <c r="C145" s="14"/>
      <c r="D145" s="14"/>
      <c r="E145" s="14"/>
    </row>
    <row r="146" spans="3:5">
      <c r="C146" s="14"/>
      <c r="D146" s="14"/>
      <c r="E146" s="14"/>
    </row>
    <row r="147" spans="3:5">
      <c r="C147" s="14"/>
      <c r="D147" s="14"/>
      <c r="E147" s="14"/>
    </row>
    <row r="148" spans="3:5">
      <c r="C148" s="14"/>
      <c r="D148" s="14"/>
      <c r="E148" s="14"/>
    </row>
    <row r="149" spans="3:5">
      <c r="C149" s="14"/>
      <c r="D149" s="14"/>
      <c r="E149" s="14"/>
    </row>
    <row r="150" spans="3:5">
      <c r="C150" s="14"/>
      <c r="D150" s="14"/>
      <c r="E150" s="14"/>
    </row>
    <row r="151" spans="3:5">
      <c r="C151" s="14"/>
      <c r="D151" s="14"/>
      <c r="E151" s="14"/>
    </row>
    <row r="152" spans="3:5">
      <c r="C152" s="14"/>
      <c r="D152" s="14"/>
      <c r="E152" s="14"/>
    </row>
    <row r="153" spans="3:5">
      <c r="C153" s="14"/>
      <c r="D153" s="14"/>
      <c r="E153" s="14"/>
    </row>
    <row r="154" spans="3:5">
      <c r="C154" s="14"/>
      <c r="D154" s="14"/>
      <c r="E154" s="14"/>
    </row>
    <row r="155" spans="3:5">
      <c r="C155" s="14"/>
      <c r="D155" s="14"/>
      <c r="E155" s="14"/>
    </row>
    <row r="156" spans="3:5">
      <c r="C156" s="14"/>
      <c r="D156" s="14"/>
      <c r="E156" s="14"/>
    </row>
    <row r="157" spans="3:5">
      <c r="C157" s="14"/>
      <c r="D157" s="14"/>
      <c r="E157" s="14"/>
    </row>
    <row r="158" spans="3:5">
      <c r="C158" s="14"/>
      <c r="D158" s="14"/>
      <c r="E158" s="14"/>
    </row>
    <row r="159" spans="3:5">
      <c r="C159" s="14"/>
      <c r="D159" s="14"/>
      <c r="E159" s="14"/>
    </row>
    <row r="160" spans="3:5">
      <c r="C160" s="14"/>
      <c r="D160" s="14"/>
      <c r="E160" s="14"/>
    </row>
    <row r="161" spans="3:5">
      <c r="C161" s="14"/>
      <c r="D161" s="14"/>
      <c r="E161" s="14"/>
    </row>
    <row r="162" spans="3:5">
      <c r="C162" s="14"/>
      <c r="D162" s="14"/>
      <c r="E162" s="14"/>
    </row>
    <row r="163" spans="3:5">
      <c r="C163" s="14"/>
      <c r="D163" s="14"/>
      <c r="E163" s="14"/>
    </row>
    <row r="164" spans="3:5">
      <c r="C164" s="14"/>
      <c r="D164" s="14"/>
      <c r="E164" s="14"/>
    </row>
    <row r="165" spans="3:5">
      <c r="C165" s="14"/>
      <c r="D165" s="14"/>
      <c r="E165" s="14"/>
    </row>
    <row r="166" spans="3:5">
      <c r="C166" s="14"/>
      <c r="D166" s="14"/>
      <c r="E166" s="14"/>
    </row>
    <row r="167" spans="3:5">
      <c r="C167" s="14"/>
      <c r="D167" s="14"/>
      <c r="E167" s="14"/>
    </row>
    <row r="168" spans="3:5">
      <c r="C168" s="14"/>
      <c r="D168" s="14"/>
      <c r="E168" s="14"/>
    </row>
    <row r="169" spans="3:5">
      <c r="C169" s="14"/>
      <c r="D169" s="14"/>
      <c r="E169" s="14"/>
    </row>
    <row r="170" spans="3:5">
      <c r="C170" s="14"/>
      <c r="D170" s="14"/>
      <c r="E170" s="14"/>
    </row>
    <row r="171" spans="3:5">
      <c r="C171" s="14"/>
      <c r="D171" s="14"/>
      <c r="E171" s="14"/>
    </row>
    <row r="172" spans="3:5">
      <c r="C172" s="14"/>
      <c r="D172" s="14"/>
      <c r="E172" s="14"/>
    </row>
    <row r="173" spans="3:5">
      <c r="C173" s="14"/>
      <c r="D173" s="14"/>
      <c r="E173" s="14"/>
    </row>
    <row r="174" spans="3:5">
      <c r="C174" s="14"/>
      <c r="D174" s="14"/>
      <c r="E174" s="14"/>
    </row>
    <row r="175" spans="3:5">
      <c r="C175" s="14"/>
      <c r="D175" s="14"/>
      <c r="E175" s="14"/>
    </row>
    <row r="176" spans="3:5">
      <c r="C176" s="14"/>
      <c r="D176" s="14"/>
      <c r="E176" s="14"/>
    </row>
    <row r="177" spans="3:5">
      <c r="C177" s="14"/>
      <c r="D177" s="14"/>
      <c r="E177" s="14"/>
    </row>
    <row r="178" spans="3:5">
      <c r="C178" s="14"/>
      <c r="D178" s="14"/>
      <c r="E178" s="14"/>
    </row>
    <row r="179" spans="3:5">
      <c r="C179" s="14"/>
      <c r="D179" s="14"/>
      <c r="E179" s="14"/>
    </row>
    <row r="180" spans="3:5">
      <c r="C180" s="14"/>
      <c r="D180" s="14"/>
      <c r="E180" s="14"/>
    </row>
    <row r="181" spans="3:5">
      <c r="C181" s="14"/>
      <c r="D181" s="14"/>
      <c r="E181" s="14"/>
    </row>
    <row r="182" spans="3:5">
      <c r="C182" s="14"/>
      <c r="D182" s="14"/>
      <c r="E182" s="14"/>
    </row>
    <row r="183" spans="3:5">
      <c r="C183" s="14"/>
      <c r="D183" s="14"/>
      <c r="E183" s="14"/>
    </row>
    <row r="184" spans="3:5">
      <c r="C184" s="14"/>
      <c r="D184" s="14"/>
      <c r="E184" s="14"/>
    </row>
    <row r="185" spans="3:5">
      <c r="C185" s="14"/>
      <c r="D185" s="14"/>
      <c r="E185" s="14"/>
    </row>
    <row r="186" spans="3:5">
      <c r="C186" s="14"/>
      <c r="D186" s="14"/>
      <c r="E186" s="14"/>
    </row>
    <row r="187" spans="3:5">
      <c r="C187" s="14"/>
      <c r="D187" s="14"/>
      <c r="E187" s="14"/>
    </row>
    <row r="188" spans="3:5">
      <c r="C188" s="14"/>
      <c r="D188" s="14"/>
      <c r="E188" s="14"/>
    </row>
    <row r="189" spans="3:5">
      <c r="C189" s="14"/>
      <c r="D189" s="14"/>
      <c r="E189" s="14"/>
    </row>
    <row r="190" spans="3:5">
      <c r="C190" s="14"/>
      <c r="D190" s="14"/>
      <c r="E190" s="14"/>
    </row>
    <row r="191" spans="3:5">
      <c r="C191" s="14"/>
      <c r="D191" s="14"/>
      <c r="E191" s="14"/>
    </row>
    <row r="192" spans="3:5">
      <c r="C192" s="14"/>
      <c r="D192" s="14"/>
      <c r="E192" s="14"/>
    </row>
    <row r="193" spans="3:5">
      <c r="C193" s="14"/>
      <c r="D193" s="14"/>
      <c r="E193" s="14"/>
    </row>
    <row r="194" spans="3:5">
      <c r="C194" s="14"/>
      <c r="D194" s="14"/>
      <c r="E194" s="14"/>
    </row>
    <row r="195" spans="3:5">
      <c r="C195" s="14"/>
      <c r="D195" s="14"/>
      <c r="E195" s="14"/>
    </row>
    <row r="196" spans="3:5">
      <c r="C196" s="14"/>
      <c r="D196" s="14"/>
      <c r="E196" s="14"/>
    </row>
    <row r="197" spans="3:5">
      <c r="C197" s="14"/>
      <c r="D197" s="14"/>
      <c r="E197" s="14"/>
    </row>
    <row r="198" spans="3:5">
      <c r="C198" s="14"/>
      <c r="D198" s="14"/>
      <c r="E198" s="14"/>
    </row>
    <row r="199" spans="3:5">
      <c r="C199" s="14"/>
      <c r="D199" s="14"/>
      <c r="E199" s="14"/>
    </row>
    <row r="200" spans="3:5">
      <c r="C200" s="14"/>
      <c r="D200" s="14"/>
      <c r="E200" s="14"/>
    </row>
    <row r="201" spans="3:5">
      <c r="C201" s="14"/>
      <c r="D201" s="14"/>
      <c r="E201" s="14"/>
    </row>
    <row r="202" spans="3:5">
      <c r="C202" s="14"/>
      <c r="D202" s="14"/>
      <c r="E202" s="14"/>
    </row>
    <row r="203" spans="3:5">
      <c r="C203" s="14"/>
      <c r="D203" s="14"/>
      <c r="E203" s="14"/>
    </row>
    <row r="204" spans="3:5">
      <c r="C204" s="14"/>
      <c r="D204" s="14"/>
      <c r="E204" s="14"/>
    </row>
    <row r="205" spans="3:5">
      <c r="C205" s="14"/>
      <c r="D205" s="14"/>
      <c r="E205" s="14"/>
    </row>
    <row r="206" spans="3:5">
      <c r="C206" s="14"/>
      <c r="D206" s="14"/>
      <c r="E206" s="14"/>
    </row>
    <row r="207" spans="3:5">
      <c r="C207" s="14"/>
      <c r="D207" s="14"/>
      <c r="E207" s="14"/>
    </row>
    <row r="208" spans="3:5">
      <c r="C208" s="14"/>
      <c r="D208" s="14"/>
      <c r="E208" s="14"/>
    </row>
    <row r="209" spans="3:5">
      <c r="C209" s="14"/>
      <c r="D209" s="14"/>
      <c r="E209" s="14"/>
    </row>
    <row r="210" spans="3:5">
      <c r="C210" s="14"/>
      <c r="D210" s="14"/>
      <c r="E210" s="14"/>
    </row>
    <row r="211" spans="3:5">
      <c r="C211" s="14"/>
      <c r="D211" s="14"/>
      <c r="E211" s="14"/>
    </row>
    <row r="212" spans="3:5">
      <c r="C212" s="14"/>
      <c r="D212" s="14"/>
      <c r="E212" s="14"/>
    </row>
    <row r="213" spans="3:5">
      <c r="C213" s="14"/>
      <c r="D213" s="14"/>
      <c r="E213" s="14"/>
    </row>
    <row r="214" spans="3:5">
      <c r="C214" s="14"/>
      <c r="D214" s="14"/>
      <c r="E214" s="14"/>
    </row>
    <row r="215" spans="3:5">
      <c r="C215" s="14"/>
      <c r="D215" s="14"/>
      <c r="E215" s="14"/>
    </row>
    <row r="216" spans="3:5">
      <c r="C216" s="14"/>
      <c r="D216" s="14"/>
      <c r="E216" s="14"/>
    </row>
    <row r="217" spans="3:5">
      <c r="C217" s="14"/>
      <c r="D217" s="14"/>
      <c r="E217" s="14"/>
    </row>
    <row r="218" spans="3:5">
      <c r="C218" s="14"/>
      <c r="D218" s="14"/>
      <c r="E218" s="14"/>
    </row>
    <row r="219" spans="3:5">
      <c r="C219" s="14"/>
      <c r="D219" s="14"/>
      <c r="E219" s="14"/>
    </row>
    <row r="220" spans="3:5">
      <c r="C220" s="14"/>
      <c r="D220" s="14"/>
      <c r="E220" s="14"/>
    </row>
    <row r="221" spans="3:5">
      <c r="C221" s="14"/>
      <c r="D221" s="14"/>
      <c r="E221" s="14"/>
    </row>
    <row r="222" spans="3:5">
      <c r="C222" s="14"/>
      <c r="D222" s="14"/>
      <c r="E222" s="14"/>
    </row>
    <row r="223" spans="3:5">
      <c r="C223" s="14"/>
      <c r="D223" s="14"/>
      <c r="E223" s="14"/>
    </row>
    <row r="224" spans="3:5">
      <c r="C224" s="14"/>
      <c r="D224" s="14"/>
      <c r="E224" s="14"/>
    </row>
    <row r="225" spans="3:5">
      <c r="C225" s="14"/>
      <c r="D225" s="14"/>
      <c r="E225" s="14"/>
    </row>
    <row r="226" spans="3:5">
      <c r="C226" s="14"/>
      <c r="D226" s="14"/>
      <c r="E226" s="14"/>
    </row>
    <row r="227" spans="3:5">
      <c r="C227" s="14"/>
      <c r="D227" s="14"/>
      <c r="E227" s="14"/>
    </row>
    <row r="228" spans="3:5">
      <c r="C228" s="14"/>
      <c r="D228" s="14"/>
      <c r="E228" s="14"/>
    </row>
    <row r="229" spans="3:5">
      <c r="C229" s="14"/>
      <c r="D229" s="14"/>
      <c r="E229" s="14"/>
    </row>
    <row r="230" spans="3:5">
      <c r="C230" s="14"/>
      <c r="D230" s="14"/>
      <c r="E230" s="14"/>
    </row>
    <row r="231" spans="3:5">
      <c r="C231" s="14"/>
      <c r="D231" s="14"/>
      <c r="E231" s="14"/>
    </row>
    <row r="232" spans="3:5">
      <c r="C232" s="14"/>
      <c r="D232" s="14"/>
      <c r="E232" s="14"/>
    </row>
    <row r="233" spans="3:5">
      <c r="C233" s="14"/>
      <c r="D233" s="14"/>
      <c r="E233" s="14"/>
    </row>
    <row r="234" spans="3:5">
      <c r="C234" s="14"/>
      <c r="D234" s="14"/>
      <c r="E234" s="14"/>
    </row>
    <row r="235" spans="3:5">
      <c r="C235" s="14"/>
      <c r="D235" s="14"/>
      <c r="E235" s="14"/>
    </row>
    <row r="236" spans="3:5">
      <c r="C236" s="14"/>
      <c r="D236" s="14"/>
      <c r="E236" s="14"/>
    </row>
    <row r="237" spans="3:5">
      <c r="C237" s="14"/>
      <c r="D237" s="14"/>
      <c r="E237" s="14"/>
    </row>
    <row r="238" spans="3:5">
      <c r="C238" s="14"/>
      <c r="D238" s="14"/>
      <c r="E238" s="14"/>
    </row>
    <row r="239" spans="3:5">
      <c r="C239" s="14"/>
      <c r="D239" s="14"/>
      <c r="E239" s="14"/>
    </row>
    <row r="240" spans="3:5">
      <c r="C240" s="14"/>
      <c r="D240" s="14"/>
      <c r="E240" s="14"/>
    </row>
    <row r="241" spans="3:5">
      <c r="C241" s="14"/>
      <c r="D241" s="14"/>
      <c r="E241" s="14"/>
    </row>
    <row r="242" spans="3:5">
      <c r="C242" s="14"/>
      <c r="D242" s="14"/>
      <c r="E242" s="14"/>
    </row>
    <row r="243" spans="3:5">
      <c r="C243" s="14"/>
      <c r="D243" s="14"/>
      <c r="E243" s="14"/>
    </row>
    <row r="244" spans="3:5">
      <c r="C244" s="14"/>
      <c r="D244" s="14"/>
      <c r="E244" s="14"/>
    </row>
    <row r="245" spans="3:5">
      <c r="C245" s="14"/>
      <c r="D245" s="14"/>
      <c r="E245" s="14"/>
    </row>
    <row r="246" spans="3:5">
      <c r="C246" s="14"/>
      <c r="D246" s="14"/>
      <c r="E246" s="14"/>
    </row>
    <row r="247" spans="3:5">
      <c r="C247" s="14"/>
      <c r="D247" s="14"/>
      <c r="E247" s="14"/>
    </row>
    <row r="248" spans="3:5">
      <c r="C248" s="14"/>
      <c r="D248" s="14"/>
      <c r="E248" s="14"/>
    </row>
    <row r="249" spans="3:5">
      <c r="C249" s="14"/>
      <c r="D249" s="14"/>
      <c r="E249" s="14"/>
    </row>
    <row r="250" spans="3:5">
      <c r="C250" s="14"/>
      <c r="D250" s="14"/>
      <c r="E250" s="14"/>
    </row>
    <row r="251" spans="3:5">
      <c r="C251" s="14"/>
      <c r="D251" s="14"/>
      <c r="E251" s="14"/>
    </row>
    <row r="252" spans="3:5">
      <c r="C252" s="14"/>
      <c r="D252" s="14"/>
      <c r="E252" s="14"/>
    </row>
    <row r="253" spans="3:5">
      <c r="C253" s="14"/>
      <c r="D253" s="14"/>
      <c r="E253" s="14"/>
    </row>
    <row r="254" spans="3:5">
      <c r="C254" s="14"/>
      <c r="D254" s="14"/>
      <c r="E254" s="14"/>
    </row>
    <row r="255" spans="3:5">
      <c r="C255" s="14"/>
      <c r="D255" s="14"/>
      <c r="E255" s="14"/>
    </row>
    <row r="256" spans="3:5">
      <c r="C256" s="14"/>
      <c r="D256" s="14"/>
      <c r="E256" s="14"/>
    </row>
    <row r="257" spans="3:5">
      <c r="C257" s="14"/>
      <c r="D257" s="14"/>
      <c r="E257" s="14"/>
    </row>
    <row r="258" spans="3:5">
      <c r="C258" s="14"/>
      <c r="D258" s="14"/>
      <c r="E258" s="14"/>
    </row>
    <row r="259" spans="3:5">
      <c r="C259" s="14"/>
      <c r="D259" s="14"/>
      <c r="E259" s="14"/>
    </row>
    <row r="260" spans="3:5">
      <c r="C260" s="14"/>
      <c r="D260" s="14"/>
      <c r="E260" s="14"/>
    </row>
    <row r="261" spans="3:5">
      <c r="C261" s="14"/>
      <c r="D261" s="14"/>
      <c r="E261" s="14"/>
    </row>
    <row r="262" spans="3:5">
      <c r="C262" s="14"/>
      <c r="D262" s="14"/>
      <c r="E262" s="14"/>
    </row>
    <row r="263" spans="3:5">
      <c r="C263" s="14"/>
      <c r="D263" s="14"/>
      <c r="E263" s="14"/>
    </row>
    <row r="264" spans="3:5">
      <c r="C264" s="14"/>
      <c r="D264" s="14"/>
      <c r="E264" s="14"/>
    </row>
    <row r="265" spans="3:5">
      <c r="C265" s="14"/>
      <c r="D265" s="14"/>
      <c r="E265" s="14"/>
    </row>
    <row r="266" spans="3:5">
      <c r="C266" s="14"/>
      <c r="D266" s="14"/>
      <c r="E266" s="14"/>
    </row>
    <row r="267" spans="3:5">
      <c r="C267" s="14"/>
      <c r="D267" s="14"/>
      <c r="E267" s="14"/>
    </row>
    <row r="268" spans="3:5">
      <c r="C268" s="14"/>
      <c r="D268" s="14"/>
      <c r="E268" s="14"/>
    </row>
    <row r="269" spans="3:5">
      <c r="C269" s="14"/>
      <c r="D269" s="14"/>
      <c r="E269" s="14"/>
    </row>
    <row r="270" spans="3:5">
      <c r="C270" s="14"/>
      <c r="D270" s="14"/>
      <c r="E270" s="14"/>
    </row>
    <row r="271" spans="3:5">
      <c r="C271" s="14"/>
      <c r="D271" s="14"/>
      <c r="E271" s="14"/>
    </row>
    <row r="272" spans="3:5">
      <c r="C272" s="14"/>
      <c r="D272" s="14"/>
      <c r="E272" s="14"/>
    </row>
    <row r="273" spans="3:5">
      <c r="C273" s="14"/>
      <c r="D273" s="14"/>
      <c r="E273" s="14"/>
    </row>
    <row r="274" spans="3:5">
      <c r="C274" s="14"/>
      <c r="D274" s="14"/>
      <c r="E274" s="14"/>
    </row>
    <row r="275" spans="3:5">
      <c r="C275" s="14"/>
      <c r="D275" s="14"/>
      <c r="E275" s="14"/>
    </row>
    <row r="276" spans="3:5">
      <c r="C276" s="14"/>
      <c r="D276" s="14"/>
      <c r="E276" s="14"/>
    </row>
    <row r="277" spans="3:5">
      <c r="C277" s="14"/>
      <c r="D277" s="14"/>
      <c r="E277" s="14"/>
    </row>
    <row r="278" spans="3:5">
      <c r="C278" s="14"/>
      <c r="D278" s="14"/>
      <c r="E278" s="14"/>
    </row>
    <row r="279" spans="3:5">
      <c r="C279" s="14"/>
      <c r="D279" s="14"/>
      <c r="E279" s="14"/>
    </row>
    <row r="280" spans="3:5">
      <c r="C280" s="14"/>
      <c r="D280" s="14"/>
      <c r="E280" s="14"/>
    </row>
    <row r="281" spans="3:5">
      <c r="C281" s="14"/>
      <c r="D281" s="14"/>
      <c r="E281" s="14"/>
    </row>
    <row r="282" spans="3:5">
      <c r="C282" s="14"/>
      <c r="D282" s="14"/>
      <c r="E282" s="14"/>
    </row>
    <row r="283" spans="3:5">
      <c r="C283" s="14"/>
      <c r="D283" s="14"/>
      <c r="E283" s="14"/>
    </row>
    <row r="284" spans="3:5">
      <c r="C284" s="14"/>
      <c r="D284" s="14"/>
      <c r="E284" s="14"/>
    </row>
    <row r="285" spans="3:5">
      <c r="C285" s="14"/>
      <c r="D285" s="14"/>
      <c r="E285" s="14"/>
    </row>
    <row r="286" spans="3:5">
      <c r="C286" s="14"/>
      <c r="D286" s="14"/>
      <c r="E286" s="14"/>
    </row>
    <row r="287" spans="3:5">
      <c r="C287" s="14"/>
      <c r="D287" s="14"/>
      <c r="E287" s="14"/>
    </row>
    <row r="288" spans="3:5">
      <c r="C288" s="14"/>
      <c r="D288" s="14"/>
      <c r="E288" s="14"/>
    </row>
    <row r="289" spans="2:5">
      <c r="C289" s="14"/>
      <c r="D289" s="14"/>
      <c r="E289" s="14"/>
    </row>
    <row r="290" spans="2:5">
      <c r="C290" s="14"/>
      <c r="D290" s="14"/>
      <c r="E290" s="14"/>
    </row>
    <row r="291" spans="2:5">
      <c r="C291" s="14"/>
      <c r="D291" s="14"/>
      <c r="E291" s="14"/>
    </row>
    <row r="292" spans="2:5">
      <c r="C292" s="14"/>
      <c r="D292" s="14"/>
      <c r="E292" s="14"/>
    </row>
    <row r="293" spans="2:5">
      <c r="C293" s="14"/>
      <c r="D293" s="14"/>
      <c r="E293" s="14"/>
    </row>
    <row r="294" spans="2:5">
      <c r="C294" s="14"/>
      <c r="D294" s="14"/>
      <c r="E294" s="14"/>
    </row>
    <row r="295" spans="2:5">
      <c r="B295" s="14"/>
      <c r="C295" s="14"/>
      <c r="D295" s="14"/>
      <c r="E295" s="14"/>
    </row>
    <row r="296" spans="2:5">
      <c r="B296" s="14"/>
      <c r="C296" s="14"/>
      <c r="D296" s="14"/>
      <c r="E296" s="14"/>
    </row>
    <row r="297" spans="2:5">
      <c r="B297" s="17"/>
      <c r="C297" s="14"/>
      <c r="D297" s="14"/>
      <c r="E297" s="14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4" customWidth="1"/>
    <col min="2" max="2" width="38.42578125" style="13" customWidth="1"/>
    <col min="3" max="5" width="10.7109375" style="13" customWidth="1"/>
    <col min="6" max="6" width="10.7109375" style="14" customWidth="1"/>
    <col min="7" max="7" width="14.7109375" style="14" customWidth="1"/>
    <col min="8" max="8" width="11.7109375" style="14" customWidth="1"/>
    <col min="9" max="9" width="14.7109375" style="14" customWidth="1"/>
    <col min="10" max="12" width="10.7109375" style="14" customWidth="1"/>
    <col min="13" max="13" width="7.7109375" style="14" customWidth="1"/>
    <col min="14" max="14" width="7.140625" style="14" customWidth="1"/>
    <col min="15" max="15" width="6" style="14" customWidth="1"/>
    <col min="16" max="16" width="7.85546875" style="14" customWidth="1"/>
    <col min="17" max="17" width="8.140625" style="14" customWidth="1"/>
    <col min="18" max="18" width="6.28515625" style="14" customWidth="1"/>
    <col min="19" max="19" width="8" style="14" customWidth="1"/>
    <col min="20" max="20" width="8.7109375" style="14" customWidth="1"/>
    <col min="21" max="21" width="10" style="14" customWidth="1"/>
    <col min="22" max="22" width="9.5703125" style="14" customWidth="1"/>
    <col min="23" max="23" width="6.140625" style="14" customWidth="1"/>
    <col min="24" max="25" width="5.7109375" style="14" customWidth="1"/>
    <col min="26" max="26" width="6.85546875" style="14" customWidth="1"/>
    <col min="27" max="27" width="6.42578125" style="14" customWidth="1"/>
    <col min="28" max="28" width="6.7109375" style="14" customWidth="1"/>
    <col min="29" max="29" width="7.28515625" style="14" customWidth="1"/>
    <col min="30" max="41" width="5.7109375" style="14" customWidth="1"/>
    <col min="42" max="16384" width="9.140625" style="14"/>
  </cols>
  <sheetData>
    <row r="1" spans="2:60">
      <c r="B1" s="2" t="s">
        <v>0</v>
      </c>
      <c r="C1" t="s">
        <v>195</v>
      </c>
    </row>
    <row r="2" spans="2:60">
      <c r="B2" s="2" t="s">
        <v>1</v>
      </c>
    </row>
    <row r="3" spans="2:60">
      <c r="B3" s="2" t="s">
        <v>2</v>
      </c>
      <c r="C3" t="s">
        <v>196</v>
      </c>
    </row>
    <row r="4" spans="2:60">
      <c r="B4" s="2" t="s">
        <v>3</v>
      </c>
    </row>
    <row r="6" spans="2:60" ht="26.25" customHeight="1">
      <c r="B6" s="111" t="s">
        <v>66</v>
      </c>
      <c r="C6" s="112"/>
      <c r="D6" s="112"/>
      <c r="E6" s="112"/>
      <c r="F6" s="112"/>
      <c r="G6" s="112"/>
      <c r="H6" s="112"/>
      <c r="I6" s="112"/>
      <c r="J6" s="112"/>
      <c r="K6" s="112"/>
      <c r="L6" s="113"/>
    </row>
    <row r="7" spans="2:60" ht="26.25" customHeight="1">
      <c r="B7" s="111" t="s">
        <v>93</v>
      </c>
      <c r="C7" s="112"/>
      <c r="D7" s="112"/>
      <c r="E7" s="112"/>
      <c r="F7" s="112"/>
      <c r="G7" s="112"/>
      <c r="H7" s="112"/>
      <c r="I7" s="112"/>
      <c r="J7" s="112"/>
      <c r="K7" s="112"/>
      <c r="L7" s="113"/>
      <c r="BH7" s="17"/>
    </row>
    <row r="8" spans="2:60" s="17" customFormat="1" ht="63">
      <c r="B8" s="4" t="s">
        <v>94</v>
      </c>
      <c r="C8" s="26" t="s">
        <v>47</v>
      </c>
      <c r="D8" s="26" t="s">
        <v>68</v>
      </c>
      <c r="E8" s="26" t="s">
        <v>82</v>
      </c>
      <c r="F8" s="26" t="s">
        <v>51</v>
      </c>
      <c r="G8" s="26" t="s">
        <v>185</v>
      </c>
      <c r="H8" s="26" t="s">
        <v>186</v>
      </c>
      <c r="I8" s="26" t="s">
        <v>54</v>
      </c>
      <c r="J8" s="26" t="s">
        <v>71</v>
      </c>
      <c r="K8" s="26" t="s">
        <v>55</v>
      </c>
      <c r="L8" s="26" t="s">
        <v>181</v>
      </c>
      <c r="BD8" s="14"/>
      <c r="BE8" s="14"/>
    </row>
    <row r="9" spans="2:60" s="17" customFormat="1" ht="20.25">
      <c r="B9" s="18"/>
      <c r="C9" s="19"/>
      <c r="D9" s="19"/>
      <c r="E9" s="19"/>
      <c r="F9" s="19"/>
      <c r="G9" s="19" t="s">
        <v>182</v>
      </c>
      <c r="H9" s="19"/>
      <c r="I9" s="19" t="s">
        <v>6</v>
      </c>
      <c r="J9" s="19" t="s">
        <v>7</v>
      </c>
      <c r="K9" s="29" t="s">
        <v>7</v>
      </c>
      <c r="L9" s="43" t="s">
        <v>7</v>
      </c>
      <c r="BC9" s="14"/>
      <c r="BD9" s="14"/>
      <c r="BE9" s="14"/>
      <c r="BG9" s="21"/>
    </row>
    <row r="10" spans="2:60" s="21" customFormat="1" ht="18" customHeight="1">
      <c r="B10" s="20"/>
      <c r="C10" s="6" t="s">
        <v>8</v>
      </c>
      <c r="D10" s="6" t="s">
        <v>9</v>
      </c>
      <c r="E10" s="6" t="s">
        <v>57</v>
      </c>
      <c r="F10" s="6" t="s">
        <v>57</v>
      </c>
      <c r="G10" s="6" t="s">
        <v>58</v>
      </c>
      <c r="H10" s="6" t="s">
        <v>59</v>
      </c>
      <c r="I10" s="6" t="s">
        <v>60</v>
      </c>
      <c r="J10" s="6" t="s">
        <v>61</v>
      </c>
      <c r="K10" s="32" t="s">
        <v>62</v>
      </c>
      <c r="L10" s="32" t="s">
        <v>63</v>
      </c>
      <c r="BC10" s="14"/>
      <c r="BD10" s="17"/>
      <c r="BE10" s="14"/>
    </row>
    <row r="11" spans="2:60" s="21" customFormat="1" ht="18" customHeight="1">
      <c r="B11" s="22" t="s">
        <v>95</v>
      </c>
      <c r="C11" s="6"/>
      <c r="D11" s="6"/>
      <c r="E11" s="6"/>
      <c r="F11" s="6"/>
      <c r="G11" s="73">
        <v>5200214.12</v>
      </c>
      <c r="H11" s="6"/>
      <c r="I11" s="73">
        <v>5883.8276052000001</v>
      </c>
      <c r="J11" s="23"/>
      <c r="K11" s="74">
        <v>1</v>
      </c>
      <c r="L11" s="74">
        <v>2.9999999999999997E-4</v>
      </c>
      <c r="BC11" s="14"/>
      <c r="BD11" s="17"/>
      <c r="BE11" s="14"/>
      <c r="BG11" s="14"/>
    </row>
    <row r="12" spans="2:60">
      <c r="B12" s="77" t="s">
        <v>203</v>
      </c>
      <c r="D12" s="14"/>
      <c r="E12" s="14"/>
      <c r="G12" s="79">
        <v>5200214.12</v>
      </c>
      <c r="I12" s="79">
        <v>5883.8276052000001</v>
      </c>
      <c r="K12" s="78">
        <v>1</v>
      </c>
      <c r="L12" s="78">
        <v>2.9999999999999997E-4</v>
      </c>
    </row>
    <row r="13" spans="2:60">
      <c r="B13" s="77" t="s">
        <v>3166</v>
      </c>
      <c r="D13" s="14"/>
      <c r="E13" s="14"/>
      <c r="G13" s="79">
        <v>5200214.12</v>
      </c>
      <c r="I13" s="79">
        <v>5883.8276052000001</v>
      </c>
      <c r="K13" s="78">
        <v>1</v>
      </c>
      <c r="L13" s="78">
        <v>2.9999999999999997E-4</v>
      </c>
    </row>
    <row r="14" spans="2:60">
      <c r="B14" t="s">
        <v>3167</v>
      </c>
      <c r="C14" t="s">
        <v>3168</v>
      </c>
      <c r="D14" t="s">
        <v>98</v>
      </c>
      <c r="E14" t="s">
        <v>2345</v>
      </c>
      <c r="F14" t="s">
        <v>104</v>
      </c>
      <c r="G14" s="75">
        <v>88800</v>
      </c>
      <c r="H14" s="75">
        <v>64.3</v>
      </c>
      <c r="I14" s="75">
        <v>57.098399999999998</v>
      </c>
      <c r="J14" s="76">
        <v>1.7000000000000001E-2</v>
      </c>
      <c r="K14" s="76">
        <v>9.7000000000000003E-3</v>
      </c>
      <c r="L14" s="76">
        <v>0</v>
      </c>
    </row>
    <row r="15" spans="2:60">
      <c r="B15" t="s">
        <v>3169</v>
      </c>
      <c r="C15" t="s">
        <v>3170</v>
      </c>
      <c r="D15" t="s">
        <v>98</v>
      </c>
      <c r="E15" t="s">
        <v>920</v>
      </c>
      <c r="F15" t="s">
        <v>100</v>
      </c>
      <c r="G15" s="75">
        <v>4015</v>
      </c>
      <c r="H15" s="75">
        <v>588.4</v>
      </c>
      <c r="I15" s="75">
        <v>23.62426</v>
      </c>
      <c r="J15" s="76">
        <v>1.04E-2</v>
      </c>
      <c r="K15" s="76">
        <v>4.0000000000000001E-3</v>
      </c>
      <c r="L15" s="76">
        <v>0</v>
      </c>
    </row>
    <row r="16" spans="2:60">
      <c r="B16" t="s">
        <v>3171</v>
      </c>
      <c r="C16" t="s">
        <v>3172</v>
      </c>
      <c r="D16" t="s">
        <v>98</v>
      </c>
      <c r="E16" t="s">
        <v>746</v>
      </c>
      <c r="F16" t="s">
        <v>100</v>
      </c>
      <c r="G16" s="75">
        <v>219000</v>
      </c>
      <c r="H16" s="75">
        <v>1920</v>
      </c>
      <c r="I16" s="75">
        <v>4204.8</v>
      </c>
      <c r="J16" s="76">
        <v>0.1095</v>
      </c>
      <c r="K16" s="76">
        <v>0.71460000000000001</v>
      </c>
      <c r="L16" s="76">
        <v>2.0000000000000001E-4</v>
      </c>
    </row>
    <row r="17" spans="2:12">
      <c r="B17" t="s">
        <v>3173</v>
      </c>
      <c r="C17" t="s">
        <v>3174</v>
      </c>
      <c r="D17" t="s">
        <v>98</v>
      </c>
      <c r="E17" t="s">
        <v>746</v>
      </c>
      <c r="F17" t="s">
        <v>100</v>
      </c>
      <c r="G17" s="75">
        <v>1735200</v>
      </c>
      <c r="H17" s="75">
        <v>1.3</v>
      </c>
      <c r="I17" s="75">
        <v>22.557600000000001</v>
      </c>
      <c r="J17" s="76">
        <v>1.0500000000000001E-2</v>
      </c>
      <c r="K17" s="76">
        <v>3.8E-3</v>
      </c>
      <c r="L17" s="76">
        <v>0</v>
      </c>
    </row>
    <row r="18" spans="2:12">
      <c r="B18" t="s">
        <v>3175</v>
      </c>
      <c r="C18" t="s">
        <v>3176</v>
      </c>
      <c r="D18" t="s">
        <v>98</v>
      </c>
      <c r="E18" t="s">
        <v>746</v>
      </c>
      <c r="F18" t="s">
        <v>100</v>
      </c>
      <c r="G18" s="75">
        <v>100975</v>
      </c>
      <c r="H18" s="75">
        <v>59.5</v>
      </c>
      <c r="I18" s="75">
        <v>60.080125000000002</v>
      </c>
      <c r="J18" s="76">
        <v>8.2000000000000007E-3</v>
      </c>
      <c r="K18" s="76">
        <v>1.0200000000000001E-2</v>
      </c>
      <c r="L18" s="76">
        <v>0</v>
      </c>
    </row>
    <row r="19" spans="2:12">
      <c r="B19" t="s">
        <v>3177</v>
      </c>
      <c r="C19" t="s">
        <v>3178</v>
      </c>
      <c r="D19" t="s">
        <v>98</v>
      </c>
      <c r="E19" t="s">
        <v>2429</v>
      </c>
      <c r="F19" t="s">
        <v>100</v>
      </c>
      <c r="G19" s="75">
        <v>66667</v>
      </c>
      <c r="H19" s="75">
        <v>1.5</v>
      </c>
      <c r="I19" s="75">
        <v>1.000005</v>
      </c>
      <c r="J19" s="76">
        <v>2.8899999999999999E-2</v>
      </c>
      <c r="K19" s="76">
        <v>2.0000000000000001E-4</v>
      </c>
      <c r="L19" s="76">
        <v>0</v>
      </c>
    </row>
    <row r="20" spans="2:12">
      <c r="B20" t="s">
        <v>3179</v>
      </c>
      <c r="C20" t="s">
        <v>3180</v>
      </c>
      <c r="D20" t="s">
        <v>98</v>
      </c>
      <c r="E20" t="s">
        <v>2429</v>
      </c>
      <c r="F20" t="s">
        <v>100</v>
      </c>
      <c r="G20" s="75">
        <v>41449.199999999997</v>
      </c>
      <c r="H20" s="75">
        <v>1</v>
      </c>
      <c r="I20" s="75">
        <v>0.41449200000000003</v>
      </c>
      <c r="J20" s="76">
        <v>2.3E-2</v>
      </c>
      <c r="K20" s="76">
        <v>1E-4</v>
      </c>
      <c r="L20" s="76">
        <v>0</v>
      </c>
    </row>
    <row r="21" spans="2:12">
      <c r="B21" t="s">
        <v>3181</v>
      </c>
      <c r="C21" t="s">
        <v>3182</v>
      </c>
      <c r="D21" t="s">
        <v>98</v>
      </c>
      <c r="E21" t="s">
        <v>2429</v>
      </c>
      <c r="F21" t="s">
        <v>100</v>
      </c>
      <c r="G21" s="75">
        <v>770000</v>
      </c>
      <c r="H21" s="75">
        <v>2.5</v>
      </c>
      <c r="I21" s="75">
        <v>19.25</v>
      </c>
      <c r="J21" s="76">
        <v>4.3999999999999997E-2</v>
      </c>
      <c r="K21" s="76">
        <v>3.3E-3</v>
      </c>
      <c r="L21" s="76">
        <v>0</v>
      </c>
    </row>
    <row r="22" spans="2:12">
      <c r="B22" t="s">
        <v>3183</v>
      </c>
      <c r="C22" t="s">
        <v>3184</v>
      </c>
      <c r="D22" t="s">
        <v>98</v>
      </c>
      <c r="E22" t="s">
        <v>2072</v>
      </c>
      <c r="F22" t="s">
        <v>104</v>
      </c>
      <c r="G22" s="75">
        <v>151500</v>
      </c>
      <c r="H22" s="75">
        <v>23</v>
      </c>
      <c r="I22" s="75">
        <v>34.844999999999999</v>
      </c>
      <c r="J22" s="76">
        <v>4.3900000000000002E-2</v>
      </c>
      <c r="K22" s="76">
        <v>5.8999999999999999E-3</v>
      </c>
      <c r="L22" s="76">
        <v>0</v>
      </c>
    </row>
    <row r="23" spans="2:12">
      <c r="B23" t="s">
        <v>3185</v>
      </c>
      <c r="C23" t="s">
        <v>3186</v>
      </c>
      <c r="D23" t="s">
        <v>98</v>
      </c>
      <c r="E23" t="s">
        <v>464</v>
      </c>
      <c r="F23" t="s">
        <v>100</v>
      </c>
      <c r="G23" s="75">
        <v>5550.92</v>
      </c>
      <c r="H23" s="75">
        <v>3936</v>
      </c>
      <c r="I23" s="75">
        <v>218.4842112</v>
      </c>
      <c r="J23" s="76">
        <v>4.1999999999999997E-3</v>
      </c>
      <c r="K23" s="76">
        <v>3.7100000000000001E-2</v>
      </c>
      <c r="L23" s="76">
        <v>0</v>
      </c>
    </row>
    <row r="24" spans="2:12">
      <c r="B24" t="s">
        <v>3187</v>
      </c>
      <c r="C24" t="s">
        <v>3188</v>
      </c>
      <c r="D24" t="s">
        <v>98</v>
      </c>
      <c r="E24" t="s">
        <v>464</v>
      </c>
      <c r="F24" t="s">
        <v>100</v>
      </c>
      <c r="G24" s="75">
        <v>195675</v>
      </c>
      <c r="H24" s="75">
        <v>117.1</v>
      </c>
      <c r="I24" s="75">
        <v>229.135425</v>
      </c>
      <c r="J24" s="76">
        <v>1.8800000000000001E-2</v>
      </c>
      <c r="K24" s="76">
        <v>3.8899999999999997E-2</v>
      </c>
      <c r="L24" s="76">
        <v>0</v>
      </c>
    </row>
    <row r="25" spans="2:12">
      <c r="B25" t="s">
        <v>3189</v>
      </c>
      <c r="C25" t="s">
        <v>3190</v>
      </c>
      <c r="D25" t="s">
        <v>98</v>
      </c>
      <c r="E25" t="s">
        <v>2546</v>
      </c>
      <c r="F25" t="s">
        <v>100</v>
      </c>
      <c r="G25" s="75">
        <v>60166</v>
      </c>
      <c r="H25" s="75">
        <v>15.1</v>
      </c>
      <c r="I25" s="75">
        <v>9.0850659999999994</v>
      </c>
      <c r="J25" s="76">
        <v>6.13E-2</v>
      </c>
      <c r="K25" s="76">
        <v>1.5E-3</v>
      </c>
      <c r="L25" s="76">
        <v>0</v>
      </c>
    </row>
    <row r="26" spans="2:12">
      <c r="B26" t="s">
        <v>3191</v>
      </c>
      <c r="C26" t="s">
        <v>3192</v>
      </c>
      <c r="D26" t="s">
        <v>98</v>
      </c>
      <c r="E26" t="s">
        <v>123</v>
      </c>
      <c r="F26" t="s">
        <v>100</v>
      </c>
      <c r="G26" s="75">
        <v>583375</v>
      </c>
      <c r="H26" s="75">
        <v>61</v>
      </c>
      <c r="I26" s="75">
        <v>355.85874999999999</v>
      </c>
      <c r="J26" s="76">
        <v>2.1000000000000001E-2</v>
      </c>
      <c r="K26" s="76">
        <v>6.0499999999999998E-2</v>
      </c>
      <c r="L26" s="76">
        <v>0</v>
      </c>
    </row>
    <row r="27" spans="2:12">
      <c r="B27" t="s">
        <v>3193</v>
      </c>
      <c r="C27" t="s">
        <v>3194</v>
      </c>
      <c r="D27" t="s">
        <v>98</v>
      </c>
      <c r="E27" t="s">
        <v>632</v>
      </c>
      <c r="F27" t="s">
        <v>100</v>
      </c>
      <c r="G27" s="75">
        <v>75550</v>
      </c>
      <c r="H27" s="75">
        <v>1.2</v>
      </c>
      <c r="I27" s="75">
        <v>0.90659999999999996</v>
      </c>
      <c r="J27" s="76">
        <v>2.9000000000000001E-2</v>
      </c>
      <c r="K27" s="76">
        <v>2.0000000000000001E-4</v>
      </c>
      <c r="L27" s="76">
        <v>0</v>
      </c>
    </row>
    <row r="28" spans="2:12">
      <c r="B28" t="s">
        <v>3195</v>
      </c>
      <c r="C28" t="s">
        <v>3196</v>
      </c>
      <c r="D28" t="s">
        <v>98</v>
      </c>
      <c r="E28" t="s">
        <v>127</v>
      </c>
      <c r="F28" t="s">
        <v>100</v>
      </c>
      <c r="G28" s="75">
        <v>62830</v>
      </c>
      <c r="H28" s="75">
        <v>81.900000000000006</v>
      </c>
      <c r="I28" s="75">
        <v>51.457769999999996</v>
      </c>
      <c r="J28" s="76">
        <v>1.2200000000000001E-2</v>
      </c>
      <c r="K28" s="76">
        <v>8.6999999999999994E-3</v>
      </c>
      <c r="L28" s="76">
        <v>0</v>
      </c>
    </row>
    <row r="29" spans="2:12">
      <c r="B29" t="s">
        <v>3197</v>
      </c>
      <c r="C29" t="s">
        <v>3198</v>
      </c>
      <c r="D29" t="s">
        <v>98</v>
      </c>
      <c r="E29" t="s">
        <v>127</v>
      </c>
      <c r="F29" t="s">
        <v>100</v>
      </c>
      <c r="G29" s="75">
        <v>19625</v>
      </c>
      <c r="H29" s="75">
        <v>4</v>
      </c>
      <c r="I29" s="75">
        <v>0.78500000000000003</v>
      </c>
      <c r="J29" s="76">
        <v>1.5100000000000001E-2</v>
      </c>
      <c r="K29" s="76">
        <v>1E-4</v>
      </c>
      <c r="L29" s="76">
        <v>0</v>
      </c>
    </row>
    <row r="30" spans="2:12">
      <c r="B30" t="s">
        <v>3199</v>
      </c>
      <c r="C30" t="s">
        <v>3200</v>
      </c>
      <c r="D30" t="s">
        <v>98</v>
      </c>
      <c r="E30" t="s">
        <v>127</v>
      </c>
      <c r="F30" t="s">
        <v>100</v>
      </c>
      <c r="G30" s="75">
        <v>18000</v>
      </c>
      <c r="H30" s="75">
        <v>95.4</v>
      </c>
      <c r="I30" s="75">
        <v>17.172000000000001</v>
      </c>
      <c r="J30" s="76">
        <v>8.3000000000000001E-3</v>
      </c>
      <c r="K30" s="76">
        <v>2.8999999999999998E-3</v>
      </c>
      <c r="L30" s="76">
        <v>0</v>
      </c>
    </row>
    <row r="31" spans="2:12">
      <c r="B31" t="s">
        <v>3201</v>
      </c>
      <c r="C31" t="s">
        <v>3202</v>
      </c>
      <c r="D31" t="s">
        <v>98</v>
      </c>
      <c r="E31" t="s">
        <v>127</v>
      </c>
      <c r="F31" t="s">
        <v>100</v>
      </c>
      <c r="G31" s="75">
        <v>113450</v>
      </c>
      <c r="H31" s="75">
        <v>129.5</v>
      </c>
      <c r="I31" s="75">
        <v>146.91775000000001</v>
      </c>
      <c r="J31" s="76">
        <v>4.4999999999999998E-2</v>
      </c>
      <c r="K31" s="76">
        <v>2.5000000000000001E-2</v>
      </c>
      <c r="L31" s="76">
        <v>0</v>
      </c>
    </row>
    <row r="32" spans="2:12">
      <c r="B32" t="s">
        <v>3203</v>
      </c>
      <c r="C32" t="s">
        <v>3204</v>
      </c>
      <c r="D32" t="s">
        <v>98</v>
      </c>
      <c r="E32" t="s">
        <v>127</v>
      </c>
      <c r="F32" t="s">
        <v>104</v>
      </c>
      <c r="G32" s="75">
        <v>379108</v>
      </c>
      <c r="H32" s="75">
        <v>8.9</v>
      </c>
      <c r="I32" s="75">
        <v>33.740611999999999</v>
      </c>
      <c r="J32" s="76">
        <v>2.53E-2</v>
      </c>
      <c r="K32" s="76">
        <v>5.7000000000000002E-3</v>
      </c>
      <c r="L32" s="76">
        <v>0</v>
      </c>
    </row>
    <row r="33" spans="2:12">
      <c r="B33" t="s">
        <v>3205</v>
      </c>
      <c r="C33" t="s">
        <v>3206</v>
      </c>
      <c r="D33" t="s">
        <v>98</v>
      </c>
      <c r="E33" t="s">
        <v>127</v>
      </c>
      <c r="F33" t="s">
        <v>100</v>
      </c>
      <c r="G33" s="75">
        <v>387900</v>
      </c>
      <c r="H33" s="75">
        <v>90</v>
      </c>
      <c r="I33" s="75">
        <v>349.11</v>
      </c>
      <c r="J33" s="76">
        <v>7.0699999999999999E-2</v>
      </c>
      <c r="K33" s="76">
        <v>5.9299999999999999E-2</v>
      </c>
      <c r="L33" s="76">
        <v>0</v>
      </c>
    </row>
    <row r="34" spans="2:12">
      <c r="B34" t="s">
        <v>3207</v>
      </c>
      <c r="C34" t="s">
        <v>3208</v>
      </c>
      <c r="D34" t="s">
        <v>98</v>
      </c>
      <c r="E34" t="s">
        <v>127</v>
      </c>
      <c r="F34" t="s">
        <v>100</v>
      </c>
      <c r="G34" s="75">
        <v>8487</v>
      </c>
      <c r="H34" s="75">
        <v>107.1</v>
      </c>
      <c r="I34" s="75">
        <v>9.0895770000000002</v>
      </c>
      <c r="J34" s="76">
        <v>1.1599999999999999E-2</v>
      </c>
      <c r="K34" s="76">
        <v>1.5E-3</v>
      </c>
      <c r="L34" s="76">
        <v>0</v>
      </c>
    </row>
    <row r="35" spans="2:12">
      <c r="B35" t="s">
        <v>3209</v>
      </c>
      <c r="C35" t="s">
        <v>3210</v>
      </c>
      <c r="D35" t="s">
        <v>98</v>
      </c>
      <c r="E35" t="s">
        <v>127</v>
      </c>
      <c r="F35" t="s">
        <v>100</v>
      </c>
      <c r="G35" s="75">
        <v>22550</v>
      </c>
      <c r="H35" s="75">
        <v>4</v>
      </c>
      <c r="I35" s="75">
        <v>0.90200000000000002</v>
      </c>
      <c r="J35" s="76">
        <v>2.2100000000000002E-2</v>
      </c>
      <c r="K35" s="76">
        <v>2.0000000000000001E-4</v>
      </c>
      <c r="L35" s="76">
        <v>0</v>
      </c>
    </row>
    <row r="36" spans="2:12">
      <c r="B36" t="s">
        <v>3211</v>
      </c>
      <c r="C36" t="s">
        <v>3212</v>
      </c>
      <c r="D36" t="s">
        <v>98</v>
      </c>
      <c r="E36" t="s">
        <v>127</v>
      </c>
      <c r="F36" t="s">
        <v>100</v>
      </c>
      <c r="G36" s="75">
        <v>45300</v>
      </c>
      <c r="H36" s="75">
        <v>15</v>
      </c>
      <c r="I36" s="75">
        <v>6.7949999999999999</v>
      </c>
      <c r="J36" s="76">
        <v>2.5000000000000001E-2</v>
      </c>
      <c r="K36" s="76">
        <v>1.1999999999999999E-3</v>
      </c>
      <c r="L36" s="76">
        <v>0</v>
      </c>
    </row>
    <row r="37" spans="2:12">
      <c r="B37" t="s">
        <v>3213</v>
      </c>
      <c r="C37" t="s">
        <v>3214</v>
      </c>
      <c r="D37" t="s">
        <v>98</v>
      </c>
      <c r="E37" t="s">
        <v>127</v>
      </c>
      <c r="F37" t="s">
        <v>100</v>
      </c>
      <c r="G37" s="75">
        <v>45041</v>
      </c>
      <c r="H37" s="75">
        <v>68.2</v>
      </c>
      <c r="I37" s="75">
        <v>30.717962</v>
      </c>
      <c r="J37" s="76">
        <v>3.6299999999999999E-2</v>
      </c>
      <c r="K37" s="76">
        <v>5.1999999999999998E-3</v>
      </c>
      <c r="L37" s="76">
        <v>0</v>
      </c>
    </row>
    <row r="38" spans="2:12">
      <c r="B38" s="77" t="s">
        <v>254</v>
      </c>
      <c r="D38" s="14"/>
      <c r="E38" s="14"/>
      <c r="G38" s="79">
        <v>0</v>
      </c>
      <c r="I38" s="79">
        <v>0</v>
      </c>
      <c r="K38" s="78">
        <v>0</v>
      </c>
      <c r="L38" s="78">
        <v>0</v>
      </c>
    </row>
    <row r="39" spans="2:12">
      <c r="B39" s="77" t="s">
        <v>3215</v>
      </c>
      <c r="D39" s="14"/>
      <c r="E39" s="14"/>
      <c r="G39" s="79">
        <v>0</v>
      </c>
      <c r="I39" s="79">
        <v>0</v>
      </c>
      <c r="K39" s="78">
        <v>0</v>
      </c>
      <c r="L39" s="78">
        <v>0</v>
      </c>
    </row>
    <row r="40" spans="2:12">
      <c r="B40" t="s">
        <v>249</v>
      </c>
      <c r="C40" t="s">
        <v>249</v>
      </c>
      <c r="D40" s="14"/>
      <c r="E40" t="s">
        <v>249</v>
      </c>
      <c r="F40" t="s">
        <v>249</v>
      </c>
      <c r="G40" s="75">
        <v>0</v>
      </c>
      <c r="H40" s="75">
        <v>0</v>
      </c>
      <c r="I40" s="75">
        <v>0</v>
      </c>
      <c r="J40" s="76">
        <v>0</v>
      </c>
      <c r="K40" s="76">
        <v>0</v>
      </c>
      <c r="L40" s="76">
        <v>0</v>
      </c>
    </row>
    <row r="41" spans="2:12">
      <c r="B41" t="s">
        <v>256</v>
      </c>
      <c r="D41" s="14"/>
      <c r="E41" s="14"/>
    </row>
    <row r="42" spans="2:12">
      <c r="B42" t="s">
        <v>383</v>
      </c>
      <c r="D42" s="14"/>
      <c r="E42" s="14"/>
    </row>
    <row r="43" spans="2:12">
      <c r="B43" t="s">
        <v>384</v>
      </c>
      <c r="D43" s="14"/>
      <c r="E43" s="14"/>
    </row>
    <row r="44" spans="2:12">
      <c r="B44" t="s">
        <v>385</v>
      </c>
      <c r="D44" s="14"/>
      <c r="E44" s="14"/>
    </row>
    <row r="45" spans="2:12">
      <c r="D45" s="14"/>
      <c r="E45" s="14"/>
    </row>
    <row r="46" spans="2:12">
      <c r="D46" s="14"/>
      <c r="E46" s="14"/>
    </row>
    <row r="47" spans="2:12">
      <c r="D47" s="14"/>
      <c r="E47" s="14"/>
    </row>
    <row r="48" spans="2:12">
      <c r="D48" s="14"/>
      <c r="E48" s="14"/>
    </row>
    <row r="49" spans="4:5">
      <c r="D49" s="14"/>
      <c r="E49" s="14"/>
    </row>
    <row r="50" spans="4:5">
      <c r="D50" s="14"/>
      <c r="E50" s="14"/>
    </row>
    <row r="51" spans="4:5">
      <c r="D51" s="14"/>
      <c r="E51" s="14"/>
    </row>
    <row r="52" spans="4:5">
      <c r="D52" s="14"/>
      <c r="E52" s="14"/>
    </row>
    <row r="53" spans="4:5">
      <c r="D53" s="14"/>
      <c r="E53" s="14"/>
    </row>
    <row r="54" spans="4:5">
      <c r="D54" s="14"/>
      <c r="E54" s="14"/>
    </row>
    <row r="55" spans="4:5">
      <c r="D55" s="14"/>
      <c r="E55" s="14"/>
    </row>
    <row r="56" spans="4:5">
      <c r="D56" s="14"/>
      <c r="E56" s="14"/>
    </row>
    <row r="57" spans="4:5">
      <c r="D57" s="14"/>
      <c r="E57" s="14"/>
    </row>
    <row r="58" spans="4:5">
      <c r="D58" s="14"/>
      <c r="E58" s="14"/>
    </row>
    <row r="59" spans="4:5">
      <c r="D59" s="14"/>
      <c r="E59" s="14"/>
    </row>
    <row r="60" spans="4:5">
      <c r="D60" s="14"/>
      <c r="E60" s="14"/>
    </row>
    <row r="61" spans="4:5">
      <c r="D61" s="14"/>
      <c r="E61" s="14"/>
    </row>
    <row r="62" spans="4:5">
      <c r="D62" s="14"/>
      <c r="E62" s="14"/>
    </row>
    <row r="63" spans="4:5">
      <c r="D63" s="14"/>
      <c r="E63" s="14"/>
    </row>
    <row r="64" spans="4:5">
      <c r="D64" s="14"/>
      <c r="E64" s="14"/>
    </row>
    <row r="65" spans="4:5">
      <c r="D65" s="14"/>
      <c r="E65" s="14"/>
    </row>
    <row r="66" spans="4:5">
      <c r="D66" s="14"/>
      <c r="E66" s="14"/>
    </row>
    <row r="67" spans="4:5">
      <c r="D67" s="14"/>
      <c r="E67" s="14"/>
    </row>
    <row r="68" spans="4:5">
      <c r="D68" s="14"/>
      <c r="E68" s="14"/>
    </row>
    <row r="69" spans="4:5">
      <c r="D69" s="14"/>
      <c r="E69" s="14"/>
    </row>
    <row r="70" spans="4:5">
      <c r="D70" s="14"/>
      <c r="E70" s="14"/>
    </row>
    <row r="71" spans="4:5">
      <c r="D71" s="14"/>
      <c r="E71" s="14"/>
    </row>
    <row r="72" spans="4:5">
      <c r="D72" s="14"/>
      <c r="E72" s="14"/>
    </row>
    <row r="73" spans="4:5">
      <c r="D73" s="14"/>
      <c r="E73" s="14"/>
    </row>
    <row r="74" spans="4:5">
      <c r="D74" s="14"/>
      <c r="E74" s="14"/>
    </row>
    <row r="75" spans="4:5">
      <c r="D75" s="14"/>
      <c r="E75" s="14"/>
    </row>
    <row r="76" spans="4:5">
      <c r="D76" s="14"/>
      <c r="E76" s="14"/>
    </row>
    <row r="77" spans="4:5">
      <c r="D77" s="14"/>
      <c r="E77" s="14"/>
    </row>
    <row r="78" spans="4:5">
      <c r="D78" s="14"/>
      <c r="E78" s="14"/>
    </row>
    <row r="79" spans="4:5">
      <c r="D79" s="14"/>
      <c r="E79" s="14"/>
    </row>
    <row r="80" spans="4:5">
      <c r="D80" s="14"/>
      <c r="E80" s="14"/>
    </row>
    <row r="81" spans="4:5">
      <c r="D81" s="14"/>
      <c r="E81" s="14"/>
    </row>
    <row r="82" spans="4:5">
      <c r="D82" s="14"/>
      <c r="E82" s="14"/>
    </row>
    <row r="83" spans="4:5">
      <c r="D83" s="14"/>
      <c r="E83" s="14"/>
    </row>
    <row r="84" spans="4:5">
      <c r="D84" s="14"/>
      <c r="E84" s="14"/>
    </row>
    <row r="85" spans="4:5">
      <c r="D85" s="14"/>
      <c r="E85" s="14"/>
    </row>
    <row r="86" spans="4:5">
      <c r="D86" s="14"/>
      <c r="E86" s="14"/>
    </row>
    <row r="87" spans="4:5">
      <c r="D87" s="14"/>
      <c r="E87" s="14"/>
    </row>
    <row r="88" spans="4:5">
      <c r="D88" s="14"/>
      <c r="E88" s="14"/>
    </row>
    <row r="89" spans="4:5">
      <c r="D89" s="14"/>
      <c r="E89" s="14"/>
    </row>
    <row r="90" spans="4:5">
      <c r="D90" s="14"/>
      <c r="E90" s="14"/>
    </row>
    <row r="91" spans="4:5">
      <c r="D91" s="14"/>
      <c r="E91" s="14"/>
    </row>
    <row r="92" spans="4:5">
      <c r="D92" s="14"/>
      <c r="E92" s="14"/>
    </row>
    <row r="93" spans="4:5">
      <c r="D93" s="14"/>
      <c r="E93" s="14"/>
    </row>
    <row r="94" spans="4:5">
      <c r="D94" s="14"/>
      <c r="E94" s="14"/>
    </row>
    <row r="95" spans="4:5">
      <c r="D95" s="14"/>
      <c r="E95" s="14"/>
    </row>
    <row r="96" spans="4:5">
      <c r="D96" s="14"/>
      <c r="E96" s="14"/>
    </row>
    <row r="97" spans="4:5">
      <c r="D97" s="14"/>
      <c r="E97" s="14"/>
    </row>
    <row r="98" spans="4:5">
      <c r="D98" s="14"/>
      <c r="E98" s="14"/>
    </row>
    <row r="99" spans="4:5">
      <c r="D99" s="14"/>
      <c r="E99" s="14"/>
    </row>
    <row r="100" spans="4:5">
      <c r="D100" s="14"/>
      <c r="E100" s="14"/>
    </row>
    <row r="101" spans="4:5">
      <c r="D101" s="14"/>
      <c r="E101" s="14"/>
    </row>
    <row r="102" spans="4:5">
      <c r="D102" s="14"/>
      <c r="E102" s="14"/>
    </row>
    <row r="103" spans="4:5">
      <c r="D103" s="14"/>
      <c r="E103" s="14"/>
    </row>
    <row r="104" spans="4:5">
      <c r="D104" s="14"/>
      <c r="E104" s="14"/>
    </row>
    <row r="105" spans="4:5">
      <c r="D105" s="14"/>
      <c r="E105" s="14"/>
    </row>
    <row r="106" spans="4:5">
      <c r="D106" s="14"/>
      <c r="E106" s="14"/>
    </row>
    <row r="107" spans="4:5">
      <c r="D107" s="14"/>
      <c r="E107" s="14"/>
    </row>
    <row r="108" spans="4:5">
      <c r="D108" s="14"/>
      <c r="E108" s="14"/>
    </row>
    <row r="109" spans="4:5">
      <c r="D109" s="14"/>
      <c r="E109" s="14"/>
    </row>
    <row r="110" spans="4:5">
      <c r="D110" s="14"/>
      <c r="E110" s="14"/>
    </row>
    <row r="111" spans="4:5">
      <c r="D111" s="14"/>
      <c r="E111" s="14"/>
    </row>
    <row r="112" spans="4:5">
      <c r="D112" s="14"/>
      <c r="E112" s="14"/>
    </row>
    <row r="113" spans="4:5">
      <c r="D113" s="14"/>
      <c r="E113" s="14"/>
    </row>
    <row r="114" spans="4:5">
      <c r="D114" s="14"/>
      <c r="E114" s="14"/>
    </row>
    <row r="115" spans="4:5">
      <c r="D115" s="14"/>
      <c r="E115" s="14"/>
    </row>
    <row r="116" spans="4:5">
      <c r="D116" s="14"/>
      <c r="E116" s="14"/>
    </row>
    <row r="117" spans="4:5">
      <c r="D117" s="14"/>
      <c r="E117" s="14"/>
    </row>
    <row r="118" spans="4:5">
      <c r="D118" s="14"/>
      <c r="E118" s="14"/>
    </row>
    <row r="119" spans="4:5">
      <c r="D119" s="14"/>
      <c r="E119" s="14"/>
    </row>
    <row r="120" spans="4:5">
      <c r="D120" s="14"/>
      <c r="E120" s="14"/>
    </row>
    <row r="121" spans="4:5">
      <c r="D121" s="14"/>
      <c r="E121" s="14"/>
    </row>
    <row r="122" spans="4:5">
      <c r="D122" s="14"/>
      <c r="E122" s="14"/>
    </row>
    <row r="123" spans="4:5">
      <c r="D123" s="14"/>
      <c r="E123" s="14"/>
    </row>
    <row r="124" spans="4:5">
      <c r="D124" s="14"/>
      <c r="E124" s="14"/>
    </row>
    <row r="125" spans="4:5">
      <c r="D125" s="14"/>
      <c r="E125" s="14"/>
    </row>
    <row r="126" spans="4:5">
      <c r="D126" s="14"/>
      <c r="E126" s="14"/>
    </row>
    <row r="127" spans="4:5">
      <c r="D127" s="14"/>
      <c r="E127" s="14"/>
    </row>
    <row r="128" spans="4:5">
      <c r="D128" s="14"/>
      <c r="E128" s="14"/>
    </row>
    <row r="129" spans="4:5">
      <c r="D129" s="14"/>
      <c r="E129" s="14"/>
    </row>
    <row r="130" spans="4:5">
      <c r="D130" s="14"/>
      <c r="E130" s="14"/>
    </row>
    <row r="131" spans="4:5">
      <c r="D131" s="14"/>
      <c r="E131" s="14"/>
    </row>
    <row r="132" spans="4:5">
      <c r="D132" s="14"/>
      <c r="E132" s="14"/>
    </row>
    <row r="133" spans="4:5">
      <c r="D133" s="14"/>
      <c r="E133" s="14"/>
    </row>
    <row r="134" spans="4:5">
      <c r="D134" s="14"/>
      <c r="E134" s="14"/>
    </row>
    <row r="135" spans="4:5">
      <c r="D135" s="14"/>
      <c r="E135" s="14"/>
    </row>
    <row r="136" spans="4:5">
      <c r="D136" s="14"/>
      <c r="E136" s="14"/>
    </row>
    <row r="137" spans="4:5">
      <c r="D137" s="14"/>
      <c r="E137" s="14"/>
    </row>
    <row r="138" spans="4:5">
      <c r="D138" s="14"/>
      <c r="E138" s="14"/>
    </row>
    <row r="139" spans="4:5">
      <c r="D139" s="14"/>
      <c r="E139" s="14"/>
    </row>
    <row r="140" spans="4:5">
      <c r="D140" s="14"/>
      <c r="E140" s="14"/>
    </row>
    <row r="141" spans="4:5">
      <c r="D141" s="14"/>
      <c r="E141" s="14"/>
    </row>
    <row r="142" spans="4:5">
      <c r="D142" s="14"/>
      <c r="E142" s="14"/>
    </row>
    <row r="143" spans="4:5">
      <c r="D143" s="14"/>
      <c r="E143" s="14"/>
    </row>
    <row r="144" spans="4:5">
      <c r="D144" s="14"/>
      <c r="E144" s="14"/>
    </row>
    <row r="145" spans="4:5">
      <c r="D145" s="14"/>
      <c r="E145" s="14"/>
    </row>
    <row r="146" spans="4:5">
      <c r="D146" s="14"/>
      <c r="E146" s="14"/>
    </row>
    <row r="147" spans="4:5">
      <c r="D147" s="14"/>
      <c r="E147" s="14"/>
    </row>
    <row r="148" spans="4:5">
      <c r="D148" s="14"/>
      <c r="E148" s="14"/>
    </row>
    <row r="149" spans="4:5">
      <c r="D149" s="14"/>
      <c r="E149" s="14"/>
    </row>
    <row r="150" spans="4:5">
      <c r="D150" s="14"/>
      <c r="E150" s="14"/>
    </row>
    <row r="151" spans="4:5">
      <c r="D151" s="14"/>
      <c r="E151" s="14"/>
    </row>
    <row r="152" spans="4:5">
      <c r="D152" s="14"/>
      <c r="E152" s="14"/>
    </row>
    <row r="153" spans="4:5">
      <c r="D153" s="14"/>
      <c r="E153" s="14"/>
    </row>
    <row r="154" spans="4:5">
      <c r="D154" s="14"/>
      <c r="E154" s="14"/>
    </row>
    <row r="155" spans="4:5">
      <c r="D155" s="14"/>
      <c r="E155" s="14"/>
    </row>
    <row r="156" spans="4:5">
      <c r="D156" s="14"/>
      <c r="E156" s="14"/>
    </row>
    <row r="157" spans="4:5">
      <c r="D157" s="14"/>
      <c r="E157" s="14"/>
    </row>
    <row r="158" spans="4:5">
      <c r="D158" s="14"/>
      <c r="E158" s="14"/>
    </row>
    <row r="159" spans="4:5">
      <c r="D159" s="14"/>
      <c r="E159" s="14"/>
    </row>
    <row r="160" spans="4:5">
      <c r="D160" s="14"/>
      <c r="E160" s="14"/>
    </row>
    <row r="161" spans="4:5">
      <c r="D161" s="14"/>
      <c r="E161" s="14"/>
    </row>
    <row r="162" spans="4:5">
      <c r="D162" s="14"/>
      <c r="E162" s="14"/>
    </row>
    <row r="163" spans="4:5">
      <c r="D163" s="14"/>
      <c r="E163" s="14"/>
    </row>
    <row r="164" spans="4:5">
      <c r="D164" s="14"/>
      <c r="E164" s="14"/>
    </row>
    <row r="165" spans="4:5">
      <c r="D165" s="14"/>
      <c r="E165" s="14"/>
    </row>
    <row r="166" spans="4:5">
      <c r="D166" s="14"/>
      <c r="E166" s="14"/>
    </row>
    <row r="167" spans="4:5">
      <c r="D167" s="14"/>
      <c r="E167" s="14"/>
    </row>
    <row r="168" spans="4:5">
      <c r="D168" s="14"/>
      <c r="E168" s="14"/>
    </row>
    <row r="169" spans="4:5">
      <c r="D169" s="14"/>
      <c r="E169" s="14"/>
    </row>
    <row r="170" spans="4:5">
      <c r="D170" s="14"/>
      <c r="E170" s="14"/>
    </row>
    <row r="171" spans="4:5">
      <c r="D171" s="14"/>
      <c r="E171" s="14"/>
    </row>
    <row r="172" spans="4:5">
      <c r="D172" s="14"/>
      <c r="E172" s="14"/>
    </row>
    <row r="173" spans="4:5">
      <c r="D173" s="14"/>
      <c r="E173" s="14"/>
    </row>
    <row r="174" spans="4:5">
      <c r="D174" s="14"/>
      <c r="E174" s="14"/>
    </row>
    <row r="175" spans="4:5">
      <c r="D175" s="14"/>
      <c r="E175" s="14"/>
    </row>
    <row r="176" spans="4:5">
      <c r="D176" s="14"/>
      <c r="E176" s="14"/>
    </row>
    <row r="177" spans="4:5">
      <c r="D177" s="14"/>
      <c r="E177" s="14"/>
    </row>
    <row r="178" spans="4:5">
      <c r="D178" s="14"/>
      <c r="E178" s="14"/>
    </row>
    <row r="179" spans="4:5">
      <c r="D179" s="14"/>
      <c r="E179" s="14"/>
    </row>
    <row r="180" spans="4:5">
      <c r="D180" s="14"/>
      <c r="E180" s="14"/>
    </row>
    <row r="181" spans="4:5">
      <c r="D181" s="14"/>
      <c r="E181" s="14"/>
    </row>
    <row r="182" spans="4:5">
      <c r="D182" s="14"/>
      <c r="E182" s="14"/>
    </row>
    <row r="183" spans="4:5">
      <c r="D183" s="14"/>
      <c r="E183" s="14"/>
    </row>
    <row r="184" spans="4:5">
      <c r="D184" s="14"/>
      <c r="E184" s="14"/>
    </row>
    <row r="185" spans="4:5">
      <c r="D185" s="14"/>
      <c r="E185" s="14"/>
    </row>
    <row r="186" spans="4:5">
      <c r="D186" s="14"/>
      <c r="E186" s="14"/>
    </row>
    <row r="187" spans="4:5">
      <c r="D187" s="14"/>
      <c r="E187" s="14"/>
    </row>
    <row r="188" spans="4:5">
      <c r="D188" s="14"/>
      <c r="E188" s="14"/>
    </row>
    <row r="189" spans="4:5">
      <c r="D189" s="14"/>
      <c r="E189" s="14"/>
    </row>
    <row r="190" spans="4:5">
      <c r="D190" s="14"/>
      <c r="E190" s="14"/>
    </row>
    <row r="191" spans="4:5">
      <c r="D191" s="14"/>
      <c r="E191" s="14"/>
    </row>
    <row r="192" spans="4:5">
      <c r="D192" s="14"/>
      <c r="E192" s="14"/>
    </row>
    <row r="193" spans="4:5">
      <c r="D193" s="14"/>
      <c r="E193" s="14"/>
    </row>
    <row r="194" spans="4:5">
      <c r="D194" s="14"/>
      <c r="E194" s="14"/>
    </row>
    <row r="195" spans="4:5">
      <c r="D195" s="14"/>
      <c r="E195" s="14"/>
    </row>
    <row r="196" spans="4:5">
      <c r="D196" s="14"/>
      <c r="E196" s="14"/>
    </row>
    <row r="197" spans="4:5">
      <c r="D197" s="14"/>
      <c r="E197" s="14"/>
    </row>
    <row r="198" spans="4:5">
      <c r="D198" s="14"/>
      <c r="E198" s="14"/>
    </row>
    <row r="199" spans="4:5">
      <c r="D199" s="14"/>
      <c r="E199" s="14"/>
    </row>
    <row r="200" spans="4:5">
      <c r="D200" s="14"/>
      <c r="E200" s="14"/>
    </row>
    <row r="201" spans="4:5">
      <c r="D201" s="14"/>
      <c r="E201" s="14"/>
    </row>
    <row r="202" spans="4:5">
      <c r="D202" s="14"/>
      <c r="E202" s="14"/>
    </row>
    <row r="203" spans="4:5">
      <c r="D203" s="14"/>
      <c r="E203" s="14"/>
    </row>
    <row r="204" spans="4:5">
      <c r="D204" s="14"/>
      <c r="E204" s="14"/>
    </row>
    <row r="205" spans="4:5">
      <c r="D205" s="14"/>
      <c r="E205" s="14"/>
    </row>
    <row r="206" spans="4:5">
      <c r="D206" s="14"/>
      <c r="E206" s="14"/>
    </row>
    <row r="207" spans="4:5">
      <c r="D207" s="14"/>
      <c r="E207" s="14"/>
    </row>
    <row r="208" spans="4:5">
      <c r="D208" s="14"/>
      <c r="E208" s="14"/>
    </row>
    <row r="209" spans="4:5">
      <c r="D209" s="14"/>
      <c r="E209" s="14"/>
    </row>
    <row r="210" spans="4:5">
      <c r="D210" s="14"/>
      <c r="E210" s="14"/>
    </row>
    <row r="211" spans="4:5">
      <c r="D211" s="14"/>
      <c r="E211" s="14"/>
    </row>
    <row r="212" spans="4:5">
      <c r="D212" s="14"/>
      <c r="E212" s="14"/>
    </row>
    <row r="213" spans="4:5">
      <c r="D213" s="14"/>
      <c r="E213" s="14"/>
    </row>
    <row r="214" spans="4:5">
      <c r="D214" s="14"/>
      <c r="E214" s="14"/>
    </row>
    <row r="215" spans="4:5">
      <c r="D215" s="14"/>
      <c r="E215" s="14"/>
    </row>
    <row r="216" spans="4:5">
      <c r="D216" s="14"/>
      <c r="E216" s="14"/>
    </row>
    <row r="217" spans="4:5">
      <c r="D217" s="14"/>
      <c r="E217" s="14"/>
    </row>
    <row r="218" spans="4:5">
      <c r="D218" s="14"/>
      <c r="E218" s="14"/>
    </row>
    <row r="219" spans="4:5">
      <c r="D219" s="14"/>
      <c r="E219" s="14"/>
    </row>
    <row r="220" spans="4:5">
      <c r="D220" s="14"/>
      <c r="E220" s="14"/>
    </row>
    <row r="221" spans="4:5">
      <c r="D221" s="14"/>
      <c r="E221" s="14"/>
    </row>
    <row r="222" spans="4:5">
      <c r="D222" s="14"/>
      <c r="E222" s="14"/>
    </row>
    <row r="223" spans="4:5">
      <c r="D223" s="14"/>
      <c r="E223" s="14"/>
    </row>
    <row r="224" spans="4:5">
      <c r="D224" s="14"/>
      <c r="E224" s="14"/>
    </row>
    <row r="225" spans="4:5">
      <c r="D225" s="14"/>
      <c r="E225" s="14"/>
    </row>
    <row r="226" spans="4:5">
      <c r="D226" s="14"/>
      <c r="E226" s="14"/>
    </row>
    <row r="227" spans="4:5">
      <c r="D227" s="14"/>
      <c r="E227" s="14"/>
    </row>
    <row r="228" spans="4:5">
      <c r="D228" s="14"/>
      <c r="E228" s="14"/>
    </row>
    <row r="229" spans="4:5">
      <c r="D229" s="14"/>
      <c r="E229" s="14"/>
    </row>
    <row r="230" spans="4:5">
      <c r="D230" s="14"/>
      <c r="E230" s="14"/>
    </row>
    <row r="231" spans="4:5">
      <c r="D231" s="14"/>
      <c r="E231" s="14"/>
    </row>
    <row r="232" spans="4:5">
      <c r="D232" s="14"/>
      <c r="E232" s="14"/>
    </row>
    <row r="233" spans="4:5">
      <c r="D233" s="14"/>
      <c r="E233" s="14"/>
    </row>
    <row r="234" spans="4:5">
      <c r="D234" s="14"/>
      <c r="E234" s="14"/>
    </row>
    <row r="235" spans="4:5">
      <c r="D235" s="14"/>
      <c r="E235" s="14"/>
    </row>
    <row r="236" spans="4:5">
      <c r="D236" s="14"/>
      <c r="E236" s="14"/>
    </row>
    <row r="237" spans="4:5">
      <c r="D237" s="14"/>
      <c r="E237" s="14"/>
    </row>
    <row r="238" spans="4:5">
      <c r="D238" s="14"/>
      <c r="E238" s="14"/>
    </row>
    <row r="239" spans="4:5">
      <c r="D239" s="14"/>
      <c r="E239" s="14"/>
    </row>
    <row r="240" spans="4:5">
      <c r="D240" s="14"/>
      <c r="E240" s="14"/>
    </row>
    <row r="241" spans="4:5">
      <c r="D241" s="14"/>
      <c r="E241" s="14"/>
    </row>
    <row r="242" spans="4:5">
      <c r="D242" s="14"/>
      <c r="E242" s="14"/>
    </row>
    <row r="243" spans="4:5">
      <c r="D243" s="14"/>
      <c r="E243" s="14"/>
    </row>
    <row r="244" spans="4:5">
      <c r="D244" s="14"/>
      <c r="E244" s="14"/>
    </row>
    <row r="245" spans="4:5">
      <c r="D245" s="14"/>
      <c r="E245" s="14"/>
    </row>
    <row r="246" spans="4:5">
      <c r="D246" s="14"/>
      <c r="E246" s="14"/>
    </row>
    <row r="247" spans="4:5">
      <c r="D247" s="14"/>
      <c r="E247" s="14"/>
    </row>
    <row r="248" spans="4:5">
      <c r="D248" s="14"/>
      <c r="E248" s="14"/>
    </row>
    <row r="249" spans="4:5">
      <c r="D249" s="14"/>
      <c r="E249" s="14"/>
    </row>
    <row r="250" spans="4:5">
      <c r="D250" s="14"/>
      <c r="E250" s="14"/>
    </row>
    <row r="251" spans="4:5">
      <c r="D251" s="14"/>
      <c r="E251" s="14"/>
    </row>
    <row r="252" spans="4:5">
      <c r="D252" s="14"/>
      <c r="E252" s="14"/>
    </row>
    <row r="253" spans="4:5">
      <c r="D253" s="14"/>
      <c r="E253" s="14"/>
    </row>
    <row r="254" spans="4:5">
      <c r="D254" s="14"/>
      <c r="E254" s="14"/>
    </row>
    <row r="255" spans="4:5">
      <c r="D255" s="14"/>
      <c r="E255" s="14"/>
    </row>
    <row r="256" spans="4:5">
      <c r="D256" s="14"/>
      <c r="E256" s="14"/>
    </row>
    <row r="257" spans="4:5">
      <c r="D257" s="14"/>
      <c r="E257" s="14"/>
    </row>
    <row r="258" spans="4:5">
      <c r="D258" s="14"/>
      <c r="E258" s="14"/>
    </row>
    <row r="259" spans="4:5">
      <c r="D259" s="14"/>
      <c r="E259" s="14"/>
    </row>
    <row r="260" spans="4:5">
      <c r="D260" s="14"/>
      <c r="E260" s="14"/>
    </row>
    <row r="261" spans="4:5">
      <c r="D261" s="14"/>
      <c r="E261" s="14"/>
    </row>
    <row r="262" spans="4:5">
      <c r="D262" s="14"/>
      <c r="E262" s="14"/>
    </row>
    <row r="263" spans="4:5">
      <c r="D263" s="14"/>
      <c r="E263" s="14"/>
    </row>
    <row r="264" spans="4:5">
      <c r="D264" s="14"/>
      <c r="E264" s="14"/>
    </row>
    <row r="265" spans="4:5">
      <c r="D265" s="14"/>
      <c r="E265" s="14"/>
    </row>
    <row r="266" spans="4:5">
      <c r="D266" s="14"/>
      <c r="E266" s="14"/>
    </row>
    <row r="267" spans="4:5">
      <c r="D267" s="14"/>
      <c r="E267" s="14"/>
    </row>
    <row r="268" spans="4:5">
      <c r="D268" s="14"/>
      <c r="E268" s="14"/>
    </row>
    <row r="269" spans="4:5">
      <c r="D269" s="14"/>
      <c r="E269" s="14"/>
    </row>
    <row r="270" spans="4:5">
      <c r="D270" s="14"/>
      <c r="E270" s="14"/>
    </row>
    <row r="271" spans="4:5">
      <c r="D271" s="14"/>
      <c r="E271" s="14"/>
    </row>
    <row r="272" spans="4:5">
      <c r="D272" s="14"/>
      <c r="E272" s="14"/>
    </row>
    <row r="273" spans="4:5">
      <c r="D273" s="14"/>
      <c r="E273" s="14"/>
    </row>
    <row r="274" spans="4:5">
      <c r="D274" s="14"/>
      <c r="E274" s="14"/>
    </row>
    <row r="275" spans="4:5">
      <c r="D275" s="14"/>
      <c r="E275" s="14"/>
    </row>
    <row r="276" spans="4:5">
      <c r="D276" s="14"/>
      <c r="E276" s="14"/>
    </row>
    <row r="277" spans="4:5">
      <c r="D277" s="14"/>
      <c r="E277" s="14"/>
    </row>
    <row r="278" spans="4:5">
      <c r="D278" s="14"/>
      <c r="E278" s="14"/>
    </row>
    <row r="279" spans="4:5">
      <c r="D279" s="14"/>
      <c r="E279" s="14"/>
    </row>
    <row r="280" spans="4:5">
      <c r="D280" s="14"/>
      <c r="E280" s="14"/>
    </row>
    <row r="281" spans="4:5">
      <c r="D281" s="14"/>
      <c r="E281" s="14"/>
    </row>
    <row r="282" spans="4:5">
      <c r="D282" s="14"/>
      <c r="E282" s="14"/>
    </row>
    <row r="283" spans="4:5">
      <c r="D283" s="14"/>
      <c r="E283" s="14"/>
    </row>
    <row r="284" spans="4:5">
      <c r="D284" s="14"/>
      <c r="E284" s="14"/>
    </row>
    <row r="285" spans="4:5">
      <c r="D285" s="14"/>
      <c r="E285" s="14"/>
    </row>
    <row r="286" spans="4:5">
      <c r="D286" s="14"/>
      <c r="E286" s="14"/>
    </row>
    <row r="287" spans="4:5">
      <c r="D287" s="14"/>
      <c r="E287" s="14"/>
    </row>
    <row r="288" spans="4:5">
      <c r="D288" s="14"/>
      <c r="E288" s="14"/>
    </row>
    <row r="289" spans="4:5">
      <c r="D289" s="14"/>
      <c r="E289" s="14"/>
    </row>
    <row r="290" spans="4:5">
      <c r="D290" s="14"/>
      <c r="E290" s="14"/>
    </row>
    <row r="291" spans="4:5">
      <c r="D291" s="14"/>
      <c r="E291" s="14"/>
    </row>
    <row r="292" spans="4:5">
      <c r="D292" s="14"/>
      <c r="E292" s="14"/>
    </row>
    <row r="293" spans="4:5">
      <c r="D293" s="14"/>
      <c r="E293" s="14"/>
    </row>
    <row r="294" spans="4:5">
      <c r="D294" s="14"/>
      <c r="E294" s="14"/>
    </row>
    <row r="295" spans="4:5">
      <c r="D295" s="14"/>
      <c r="E295" s="14"/>
    </row>
    <row r="296" spans="4:5">
      <c r="D296" s="14"/>
      <c r="E296" s="14"/>
    </row>
    <row r="297" spans="4:5">
      <c r="D297" s="14"/>
      <c r="E297" s="14"/>
    </row>
    <row r="298" spans="4:5">
      <c r="D298" s="14"/>
      <c r="E298" s="14"/>
    </row>
    <row r="299" spans="4:5">
      <c r="D299" s="14"/>
      <c r="E299" s="14"/>
    </row>
    <row r="300" spans="4:5">
      <c r="D300" s="14"/>
      <c r="E300" s="14"/>
    </row>
    <row r="301" spans="4:5">
      <c r="D301" s="14"/>
      <c r="E301" s="14"/>
    </row>
    <row r="302" spans="4:5">
      <c r="D302" s="14"/>
      <c r="E302" s="14"/>
    </row>
    <row r="303" spans="4:5">
      <c r="D303" s="14"/>
      <c r="E303" s="14"/>
    </row>
    <row r="304" spans="4:5">
      <c r="D304" s="14"/>
      <c r="E304" s="14"/>
    </row>
    <row r="305" spans="4:5">
      <c r="D305" s="14"/>
      <c r="E305" s="14"/>
    </row>
    <row r="306" spans="4:5">
      <c r="D306" s="14"/>
      <c r="E306" s="14"/>
    </row>
    <row r="307" spans="4:5">
      <c r="D307" s="14"/>
      <c r="E307" s="14"/>
    </row>
    <row r="308" spans="4:5">
      <c r="D308" s="14"/>
      <c r="E308" s="14"/>
    </row>
    <row r="309" spans="4:5">
      <c r="D309" s="14"/>
      <c r="E309" s="14"/>
    </row>
    <row r="310" spans="4:5">
      <c r="D310" s="14"/>
      <c r="E310" s="14"/>
    </row>
    <row r="311" spans="4:5">
      <c r="D311" s="14"/>
      <c r="E311" s="14"/>
    </row>
    <row r="312" spans="4:5">
      <c r="D312" s="14"/>
      <c r="E312" s="14"/>
    </row>
    <row r="313" spans="4:5">
      <c r="D313" s="14"/>
      <c r="E313" s="14"/>
    </row>
    <row r="314" spans="4:5">
      <c r="D314" s="14"/>
      <c r="E314" s="14"/>
    </row>
    <row r="315" spans="4:5">
      <c r="D315" s="14"/>
      <c r="E315" s="14"/>
    </row>
    <row r="316" spans="4:5">
      <c r="D316" s="14"/>
      <c r="E316" s="14"/>
    </row>
    <row r="317" spans="4:5">
      <c r="D317" s="14"/>
      <c r="E317" s="14"/>
    </row>
    <row r="318" spans="4:5">
      <c r="D318" s="14"/>
      <c r="E318" s="14"/>
    </row>
    <row r="319" spans="4:5">
      <c r="D319" s="14"/>
      <c r="E319" s="14"/>
    </row>
    <row r="320" spans="4:5">
      <c r="D320" s="14"/>
      <c r="E320" s="14"/>
    </row>
    <row r="321" spans="4:5">
      <c r="D321" s="14"/>
      <c r="E321" s="14"/>
    </row>
    <row r="322" spans="4:5">
      <c r="D322" s="14"/>
      <c r="E322" s="14"/>
    </row>
    <row r="323" spans="4:5">
      <c r="D323" s="14"/>
      <c r="E323" s="14"/>
    </row>
    <row r="324" spans="4:5">
      <c r="D324" s="14"/>
      <c r="E324" s="14"/>
    </row>
    <row r="325" spans="4:5">
      <c r="D325" s="14"/>
      <c r="E325" s="14"/>
    </row>
    <row r="326" spans="4:5">
      <c r="D326" s="14"/>
      <c r="E326" s="14"/>
    </row>
    <row r="327" spans="4:5">
      <c r="D327" s="14"/>
      <c r="E327" s="14"/>
    </row>
    <row r="328" spans="4:5">
      <c r="D328" s="14"/>
      <c r="E328" s="14"/>
    </row>
    <row r="329" spans="4:5">
      <c r="D329" s="14"/>
      <c r="E329" s="14"/>
    </row>
    <row r="330" spans="4:5">
      <c r="D330" s="14"/>
      <c r="E330" s="14"/>
    </row>
    <row r="331" spans="4:5">
      <c r="D331" s="14"/>
      <c r="E331" s="14"/>
    </row>
    <row r="332" spans="4:5">
      <c r="D332" s="14"/>
      <c r="E332" s="14"/>
    </row>
    <row r="333" spans="4:5">
      <c r="D333" s="14"/>
      <c r="E333" s="14"/>
    </row>
    <row r="334" spans="4:5">
      <c r="D334" s="14"/>
      <c r="E334" s="14"/>
    </row>
    <row r="335" spans="4:5">
      <c r="D335" s="14"/>
      <c r="E335" s="14"/>
    </row>
    <row r="336" spans="4:5">
      <c r="D336" s="14"/>
      <c r="E336" s="14"/>
    </row>
    <row r="337" spans="4:5">
      <c r="D337" s="14"/>
      <c r="E337" s="14"/>
    </row>
    <row r="338" spans="4:5">
      <c r="D338" s="14"/>
      <c r="E338" s="14"/>
    </row>
    <row r="339" spans="4:5">
      <c r="D339" s="14"/>
      <c r="E339" s="14"/>
    </row>
    <row r="340" spans="4:5">
      <c r="D340" s="14"/>
      <c r="E340" s="14"/>
    </row>
    <row r="341" spans="4:5">
      <c r="D341" s="14"/>
      <c r="E341" s="14"/>
    </row>
    <row r="342" spans="4:5">
      <c r="D342" s="14"/>
      <c r="E342" s="14"/>
    </row>
    <row r="343" spans="4:5">
      <c r="D343" s="14"/>
      <c r="E343" s="14"/>
    </row>
    <row r="344" spans="4:5">
      <c r="D344" s="14"/>
      <c r="E344" s="14"/>
    </row>
    <row r="345" spans="4:5">
      <c r="D345" s="14"/>
      <c r="E345" s="14"/>
    </row>
    <row r="346" spans="4:5">
      <c r="D346" s="14"/>
      <c r="E346" s="14"/>
    </row>
    <row r="347" spans="4:5">
      <c r="D347" s="14"/>
      <c r="E347" s="14"/>
    </row>
    <row r="348" spans="4:5">
      <c r="D348" s="14"/>
      <c r="E348" s="14"/>
    </row>
    <row r="349" spans="4:5">
      <c r="D349" s="14"/>
      <c r="E349" s="14"/>
    </row>
    <row r="350" spans="4:5">
      <c r="D350" s="14"/>
      <c r="E350" s="14"/>
    </row>
    <row r="351" spans="4:5">
      <c r="D351" s="14"/>
      <c r="E351" s="14"/>
    </row>
    <row r="352" spans="4:5">
      <c r="D352" s="14"/>
      <c r="E352" s="14"/>
    </row>
    <row r="353" spans="4:5">
      <c r="D353" s="14"/>
      <c r="E353" s="14"/>
    </row>
    <row r="354" spans="4:5">
      <c r="D354" s="14"/>
      <c r="E354" s="14"/>
    </row>
    <row r="355" spans="4:5">
      <c r="D355" s="14"/>
      <c r="E355" s="14"/>
    </row>
    <row r="356" spans="4:5">
      <c r="D356" s="14"/>
      <c r="E356" s="14"/>
    </row>
    <row r="357" spans="4:5">
      <c r="D357" s="14"/>
      <c r="E357" s="14"/>
    </row>
    <row r="358" spans="4:5">
      <c r="D358" s="14"/>
      <c r="E358" s="14"/>
    </row>
    <row r="359" spans="4:5">
      <c r="D359" s="14"/>
      <c r="E359" s="14"/>
    </row>
    <row r="360" spans="4:5">
      <c r="D360" s="14"/>
      <c r="E360" s="14"/>
    </row>
    <row r="361" spans="4:5">
      <c r="D361" s="14"/>
      <c r="E361" s="14"/>
    </row>
    <row r="362" spans="4:5">
      <c r="D362" s="14"/>
      <c r="E362" s="14"/>
    </row>
    <row r="363" spans="4:5">
      <c r="D363" s="14"/>
      <c r="E363" s="14"/>
    </row>
    <row r="364" spans="4:5">
      <c r="D364" s="14"/>
      <c r="E364" s="14"/>
    </row>
    <row r="365" spans="4:5">
      <c r="D365" s="14"/>
      <c r="E365" s="14"/>
    </row>
    <row r="366" spans="4:5">
      <c r="D366" s="14"/>
      <c r="E366" s="14"/>
    </row>
    <row r="367" spans="4:5">
      <c r="D367" s="14"/>
      <c r="E367" s="14"/>
    </row>
    <row r="368" spans="4:5">
      <c r="D368" s="14"/>
      <c r="E368" s="14"/>
    </row>
    <row r="369" spans="4:5">
      <c r="D369" s="14"/>
      <c r="E369" s="14"/>
    </row>
    <row r="370" spans="4:5">
      <c r="D370" s="14"/>
      <c r="E370" s="14"/>
    </row>
    <row r="371" spans="4:5">
      <c r="D371" s="14"/>
      <c r="E371" s="14"/>
    </row>
    <row r="372" spans="4:5">
      <c r="D372" s="14"/>
      <c r="E372" s="14"/>
    </row>
    <row r="373" spans="4:5">
      <c r="D373" s="14"/>
      <c r="E373" s="14"/>
    </row>
    <row r="374" spans="4:5">
      <c r="D374" s="14"/>
      <c r="E374" s="14"/>
    </row>
    <row r="375" spans="4:5">
      <c r="D375" s="14"/>
      <c r="E375" s="14"/>
    </row>
    <row r="376" spans="4:5">
      <c r="D376" s="14"/>
      <c r="E376" s="14"/>
    </row>
    <row r="377" spans="4:5">
      <c r="D377" s="14"/>
      <c r="E377" s="14"/>
    </row>
    <row r="378" spans="4:5">
      <c r="D378" s="14"/>
      <c r="E378" s="14"/>
    </row>
    <row r="379" spans="4:5">
      <c r="D379" s="14"/>
      <c r="E379" s="14"/>
    </row>
    <row r="380" spans="4:5">
      <c r="D380" s="14"/>
      <c r="E380" s="14"/>
    </row>
    <row r="381" spans="4:5">
      <c r="D381" s="14"/>
      <c r="E381" s="14"/>
    </row>
    <row r="382" spans="4:5">
      <c r="D382" s="14"/>
      <c r="E382" s="14"/>
    </row>
    <row r="383" spans="4:5">
      <c r="D383" s="14"/>
      <c r="E383" s="14"/>
    </row>
    <row r="384" spans="4:5">
      <c r="D384" s="14"/>
      <c r="E384" s="14"/>
    </row>
    <row r="385" spans="4:5">
      <c r="D385" s="14"/>
      <c r="E385" s="14"/>
    </row>
    <row r="386" spans="4:5">
      <c r="D386" s="14"/>
      <c r="E386" s="14"/>
    </row>
    <row r="387" spans="4:5">
      <c r="D387" s="14"/>
      <c r="E387" s="14"/>
    </row>
    <row r="388" spans="4:5">
      <c r="D388" s="14"/>
      <c r="E388" s="14"/>
    </row>
    <row r="389" spans="4:5">
      <c r="D389" s="14"/>
      <c r="E389" s="14"/>
    </row>
    <row r="390" spans="4:5">
      <c r="D390" s="14"/>
      <c r="E390" s="14"/>
    </row>
    <row r="391" spans="4:5">
      <c r="D391" s="14"/>
      <c r="E391" s="14"/>
    </row>
    <row r="392" spans="4:5">
      <c r="D392" s="14"/>
      <c r="E392" s="14"/>
    </row>
    <row r="393" spans="4:5">
      <c r="D393" s="14"/>
      <c r="E393" s="14"/>
    </row>
    <row r="394" spans="4:5">
      <c r="D394" s="14"/>
      <c r="E394" s="14"/>
    </row>
    <row r="395" spans="4:5">
      <c r="D395" s="14"/>
      <c r="E395" s="14"/>
    </row>
    <row r="396" spans="4:5">
      <c r="D396" s="14"/>
      <c r="E396" s="14"/>
    </row>
    <row r="397" spans="4:5">
      <c r="D397" s="14"/>
      <c r="E397" s="14"/>
    </row>
    <row r="398" spans="4:5">
      <c r="D398" s="14"/>
      <c r="E398" s="14"/>
    </row>
    <row r="399" spans="4:5">
      <c r="D399" s="14"/>
      <c r="E399" s="14"/>
    </row>
    <row r="400" spans="4:5">
      <c r="D400" s="14"/>
      <c r="E400" s="14"/>
    </row>
    <row r="401" spans="4:5">
      <c r="D401" s="14"/>
      <c r="E401" s="14"/>
    </row>
    <row r="402" spans="4:5">
      <c r="D402" s="14"/>
      <c r="E402" s="14"/>
    </row>
    <row r="403" spans="4:5">
      <c r="D403" s="14"/>
      <c r="E403" s="14"/>
    </row>
    <row r="404" spans="4:5">
      <c r="D404" s="14"/>
      <c r="E404" s="14"/>
    </row>
    <row r="405" spans="4:5">
      <c r="D405" s="14"/>
      <c r="E405" s="14"/>
    </row>
    <row r="406" spans="4:5">
      <c r="D406" s="14"/>
      <c r="E406" s="14"/>
    </row>
    <row r="407" spans="4:5">
      <c r="D407" s="14"/>
      <c r="E407" s="14"/>
    </row>
    <row r="408" spans="4:5">
      <c r="D408" s="14"/>
      <c r="E408" s="14"/>
    </row>
    <row r="409" spans="4:5">
      <c r="D409" s="14"/>
      <c r="E409" s="14"/>
    </row>
    <row r="410" spans="4:5">
      <c r="D410" s="14"/>
      <c r="E410" s="14"/>
    </row>
    <row r="411" spans="4:5">
      <c r="D411" s="14"/>
      <c r="E411" s="14"/>
    </row>
    <row r="412" spans="4:5">
      <c r="D412" s="14"/>
      <c r="E412" s="14"/>
    </row>
    <row r="413" spans="4:5">
      <c r="D413" s="14"/>
      <c r="E413" s="14"/>
    </row>
    <row r="414" spans="4:5">
      <c r="D414" s="14"/>
      <c r="E414" s="14"/>
    </row>
    <row r="415" spans="4:5">
      <c r="D415" s="14"/>
      <c r="E415" s="14"/>
    </row>
    <row r="416" spans="4:5">
      <c r="D416" s="14"/>
      <c r="E416" s="14"/>
    </row>
    <row r="417" spans="4:5">
      <c r="D417" s="14"/>
      <c r="E417" s="14"/>
    </row>
    <row r="418" spans="4:5">
      <c r="D418" s="14"/>
      <c r="E418" s="14"/>
    </row>
    <row r="419" spans="4:5">
      <c r="D419" s="14"/>
      <c r="E419" s="14"/>
    </row>
    <row r="420" spans="4:5">
      <c r="D420" s="14"/>
      <c r="E420" s="14"/>
    </row>
    <row r="421" spans="4:5">
      <c r="D421" s="14"/>
      <c r="E421" s="14"/>
    </row>
    <row r="422" spans="4:5">
      <c r="D422" s="14"/>
      <c r="E422" s="14"/>
    </row>
    <row r="423" spans="4:5">
      <c r="D423" s="14"/>
      <c r="E423" s="14"/>
    </row>
    <row r="424" spans="4:5">
      <c r="D424" s="14"/>
      <c r="E424" s="14"/>
    </row>
    <row r="425" spans="4:5">
      <c r="D425" s="14"/>
      <c r="E425" s="14"/>
    </row>
    <row r="426" spans="4:5">
      <c r="D426" s="14"/>
      <c r="E426" s="14"/>
    </row>
    <row r="427" spans="4:5">
      <c r="D427" s="14"/>
      <c r="E427" s="14"/>
    </row>
    <row r="428" spans="4:5">
      <c r="D428" s="14"/>
      <c r="E428" s="14"/>
    </row>
    <row r="429" spans="4:5">
      <c r="D429" s="14"/>
      <c r="E429" s="14"/>
    </row>
    <row r="430" spans="4:5">
      <c r="D430" s="14"/>
      <c r="E430" s="14"/>
    </row>
    <row r="431" spans="4:5">
      <c r="D431" s="14"/>
      <c r="E431" s="14"/>
    </row>
    <row r="432" spans="4:5">
      <c r="D432" s="14"/>
      <c r="E432" s="14"/>
    </row>
    <row r="433" spans="4:5">
      <c r="D433" s="14"/>
      <c r="E433" s="14"/>
    </row>
    <row r="434" spans="4:5">
      <c r="D434" s="14"/>
      <c r="E434" s="14"/>
    </row>
    <row r="435" spans="4:5">
      <c r="D435" s="14"/>
      <c r="E435" s="14"/>
    </row>
    <row r="436" spans="4:5">
      <c r="D436" s="14"/>
      <c r="E436" s="14"/>
    </row>
    <row r="437" spans="4:5">
      <c r="D437" s="14"/>
      <c r="E437" s="14"/>
    </row>
    <row r="438" spans="4:5">
      <c r="D438" s="14"/>
      <c r="E438" s="14"/>
    </row>
    <row r="439" spans="4:5">
      <c r="D439" s="14"/>
      <c r="E439" s="14"/>
    </row>
    <row r="440" spans="4:5">
      <c r="D440" s="14"/>
      <c r="E440" s="14"/>
    </row>
    <row r="441" spans="4:5">
      <c r="D441" s="14"/>
      <c r="E441" s="14"/>
    </row>
    <row r="442" spans="4:5">
      <c r="D442" s="14"/>
      <c r="E442" s="14"/>
    </row>
    <row r="443" spans="4:5">
      <c r="D443" s="14"/>
      <c r="E443" s="14"/>
    </row>
    <row r="444" spans="4:5">
      <c r="D444" s="14"/>
      <c r="E444" s="14"/>
    </row>
    <row r="445" spans="4:5">
      <c r="D445" s="14"/>
      <c r="E445" s="14"/>
    </row>
    <row r="446" spans="4:5">
      <c r="D446" s="14"/>
      <c r="E446" s="14"/>
    </row>
    <row r="447" spans="4:5">
      <c r="D447" s="14"/>
      <c r="E447" s="14"/>
    </row>
    <row r="448" spans="4:5">
      <c r="D448" s="14"/>
      <c r="E448" s="14"/>
    </row>
    <row r="449" spans="4:5">
      <c r="D449" s="14"/>
      <c r="E449" s="14"/>
    </row>
    <row r="450" spans="4:5">
      <c r="D450" s="14"/>
      <c r="E450" s="14"/>
    </row>
    <row r="451" spans="4:5">
      <c r="D451" s="14"/>
      <c r="E451" s="14"/>
    </row>
    <row r="452" spans="4:5">
      <c r="D452" s="14"/>
      <c r="E452" s="14"/>
    </row>
    <row r="453" spans="4:5">
      <c r="D453" s="14"/>
      <c r="E453" s="14"/>
    </row>
    <row r="454" spans="4:5">
      <c r="D454" s="14"/>
      <c r="E454" s="14"/>
    </row>
    <row r="455" spans="4:5">
      <c r="D455" s="14"/>
      <c r="E455" s="14"/>
    </row>
    <row r="456" spans="4:5">
      <c r="D456" s="14"/>
      <c r="E456" s="14"/>
    </row>
    <row r="457" spans="4:5">
      <c r="D457" s="14"/>
      <c r="E457" s="14"/>
    </row>
    <row r="458" spans="4:5">
      <c r="D458" s="14"/>
      <c r="E458" s="14"/>
    </row>
    <row r="459" spans="4:5">
      <c r="D459" s="14"/>
      <c r="E459" s="14"/>
    </row>
    <row r="460" spans="4:5">
      <c r="D460" s="14"/>
      <c r="E460" s="14"/>
    </row>
    <row r="461" spans="4:5">
      <c r="D461" s="14"/>
      <c r="E461" s="14"/>
    </row>
    <row r="462" spans="4:5">
      <c r="D462" s="14"/>
      <c r="E462" s="14"/>
    </row>
    <row r="463" spans="4:5">
      <c r="D463" s="14"/>
      <c r="E463" s="14"/>
    </row>
    <row r="464" spans="4:5">
      <c r="D464" s="14"/>
      <c r="E464" s="14"/>
    </row>
    <row r="465" spans="4:5">
      <c r="D465" s="14"/>
      <c r="E465" s="14"/>
    </row>
    <row r="466" spans="4:5">
      <c r="D466" s="14"/>
      <c r="E466" s="14"/>
    </row>
    <row r="467" spans="4:5">
      <c r="D467" s="14"/>
      <c r="E467" s="14"/>
    </row>
    <row r="468" spans="4:5">
      <c r="D468" s="14"/>
      <c r="E468" s="14"/>
    </row>
    <row r="469" spans="4:5">
      <c r="D469" s="14"/>
      <c r="E469" s="14"/>
    </row>
    <row r="470" spans="4:5">
      <c r="D470" s="14"/>
      <c r="E470" s="14"/>
    </row>
    <row r="471" spans="4:5">
      <c r="D471" s="14"/>
      <c r="E471" s="14"/>
    </row>
    <row r="472" spans="4:5">
      <c r="D472" s="14"/>
      <c r="E472" s="14"/>
    </row>
    <row r="473" spans="4:5">
      <c r="D473" s="14"/>
      <c r="E473" s="14"/>
    </row>
    <row r="474" spans="4:5">
      <c r="D474" s="14"/>
      <c r="E474" s="14"/>
    </row>
    <row r="475" spans="4:5">
      <c r="D475" s="14"/>
      <c r="E475" s="14"/>
    </row>
    <row r="476" spans="4:5">
      <c r="D476" s="14"/>
      <c r="E476" s="14"/>
    </row>
    <row r="477" spans="4:5">
      <c r="D477" s="14"/>
      <c r="E477" s="14"/>
    </row>
    <row r="478" spans="4:5">
      <c r="D478" s="14"/>
      <c r="E478" s="14"/>
    </row>
    <row r="479" spans="4:5">
      <c r="D479" s="14"/>
      <c r="E479" s="14"/>
    </row>
    <row r="480" spans="4:5">
      <c r="D480" s="14"/>
      <c r="E480" s="14"/>
    </row>
    <row r="481" spans="4:5">
      <c r="D481" s="14"/>
      <c r="E481" s="14"/>
    </row>
    <row r="482" spans="4:5">
      <c r="D482" s="14"/>
      <c r="E482" s="14"/>
    </row>
    <row r="483" spans="4:5">
      <c r="D483" s="14"/>
      <c r="E483" s="14"/>
    </row>
    <row r="484" spans="4:5">
      <c r="D484" s="14"/>
      <c r="E484" s="14"/>
    </row>
    <row r="485" spans="4:5">
      <c r="D485" s="14"/>
      <c r="E485" s="14"/>
    </row>
    <row r="486" spans="4:5">
      <c r="D486" s="14"/>
      <c r="E486" s="14"/>
    </row>
    <row r="487" spans="4:5">
      <c r="D487" s="14"/>
      <c r="E487" s="14"/>
    </row>
    <row r="488" spans="4:5">
      <c r="D488" s="14"/>
      <c r="E488" s="14"/>
    </row>
    <row r="489" spans="4:5">
      <c r="D489" s="14"/>
      <c r="E489" s="14"/>
    </row>
    <row r="490" spans="4:5">
      <c r="D490" s="14"/>
      <c r="E490" s="14"/>
    </row>
    <row r="491" spans="4:5">
      <c r="D491" s="14"/>
      <c r="E491" s="14"/>
    </row>
    <row r="492" spans="4:5">
      <c r="D492" s="14"/>
      <c r="E492" s="14"/>
    </row>
    <row r="493" spans="4:5">
      <c r="D493" s="14"/>
      <c r="E493" s="14"/>
    </row>
    <row r="494" spans="4:5">
      <c r="D494" s="14"/>
      <c r="E494" s="14"/>
    </row>
    <row r="495" spans="4:5">
      <c r="D495" s="14"/>
      <c r="E495" s="14"/>
    </row>
    <row r="496" spans="4:5">
      <c r="D496" s="14"/>
      <c r="E496" s="14"/>
    </row>
    <row r="497" spans="4:5">
      <c r="D497" s="14"/>
      <c r="E497" s="14"/>
    </row>
    <row r="498" spans="4:5">
      <c r="D498" s="14"/>
      <c r="E498" s="14"/>
    </row>
    <row r="499" spans="4:5">
      <c r="D499" s="14"/>
      <c r="E499" s="14"/>
    </row>
    <row r="500" spans="4:5">
      <c r="D500" s="14"/>
      <c r="E500" s="14"/>
    </row>
    <row r="501" spans="4:5">
      <c r="D501" s="14"/>
      <c r="E501" s="14"/>
    </row>
    <row r="502" spans="4:5">
      <c r="D502" s="14"/>
      <c r="E502" s="14"/>
    </row>
    <row r="503" spans="4:5">
      <c r="D503" s="14"/>
      <c r="E503" s="14"/>
    </row>
    <row r="504" spans="4:5">
      <c r="D504" s="14"/>
      <c r="E504" s="14"/>
    </row>
    <row r="505" spans="4:5">
      <c r="D505" s="14"/>
      <c r="E505" s="14"/>
    </row>
    <row r="506" spans="4:5">
      <c r="D506" s="14"/>
      <c r="E506" s="14"/>
    </row>
    <row r="507" spans="4:5">
      <c r="D507" s="14"/>
      <c r="E507" s="14"/>
    </row>
    <row r="508" spans="4:5">
      <c r="D508" s="14"/>
      <c r="E508" s="14"/>
    </row>
    <row r="509" spans="4:5">
      <c r="D509" s="14"/>
      <c r="E509" s="14"/>
    </row>
    <row r="510" spans="4:5">
      <c r="D510" s="14"/>
      <c r="E510" s="14"/>
    </row>
    <row r="511" spans="4:5">
      <c r="D511" s="14"/>
      <c r="E511" s="14"/>
    </row>
    <row r="512" spans="4:5">
      <c r="D512" s="14"/>
      <c r="E512" s="14"/>
    </row>
    <row r="513" spans="4:5">
      <c r="D513" s="14"/>
      <c r="E513" s="14"/>
    </row>
    <row r="514" spans="4:5">
      <c r="D514" s="14"/>
      <c r="E514" s="14"/>
    </row>
    <row r="515" spans="4:5">
      <c r="D515" s="14"/>
      <c r="E515" s="14"/>
    </row>
    <row r="516" spans="4:5">
      <c r="D516" s="14"/>
      <c r="E516" s="14"/>
    </row>
    <row r="517" spans="4:5">
      <c r="D517" s="14"/>
      <c r="E517" s="14"/>
    </row>
    <row r="518" spans="4:5">
      <c r="D518" s="14"/>
      <c r="E518" s="14"/>
    </row>
    <row r="519" spans="4:5">
      <c r="D519" s="14"/>
      <c r="E519" s="14"/>
    </row>
    <row r="520" spans="4:5">
      <c r="D520" s="14"/>
      <c r="E520" s="14"/>
    </row>
    <row r="521" spans="4:5">
      <c r="D521" s="14"/>
      <c r="E521" s="14"/>
    </row>
    <row r="522" spans="4:5">
      <c r="D522" s="14"/>
      <c r="E522" s="14"/>
    </row>
    <row r="523" spans="4:5">
      <c r="D523" s="14"/>
      <c r="E523" s="14"/>
    </row>
    <row r="524" spans="4:5">
      <c r="D524" s="14"/>
      <c r="E524" s="14"/>
    </row>
    <row r="525" spans="4:5">
      <c r="D525" s="14"/>
      <c r="E525" s="14"/>
    </row>
    <row r="526" spans="4:5">
      <c r="D526" s="14"/>
      <c r="E526" s="14"/>
    </row>
    <row r="527" spans="4:5">
      <c r="D527" s="14"/>
      <c r="E527" s="14"/>
    </row>
    <row r="528" spans="4:5">
      <c r="D528" s="14"/>
      <c r="E528" s="14"/>
    </row>
    <row r="529" spans="4:5">
      <c r="D529" s="14"/>
      <c r="E529" s="14"/>
    </row>
    <row r="530" spans="4:5">
      <c r="D530" s="14"/>
      <c r="E530" s="14"/>
    </row>
    <row r="531" spans="4:5">
      <c r="D531" s="14"/>
      <c r="E531" s="14"/>
    </row>
    <row r="532" spans="4:5">
      <c r="D532" s="14"/>
      <c r="E532" s="14"/>
    </row>
    <row r="533" spans="4:5">
      <c r="D533" s="14"/>
      <c r="E533" s="14"/>
    </row>
    <row r="534" spans="4:5">
      <c r="D534" s="14"/>
      <c r="E534" s="14"/>
    </row>
    <row r="535" spans="4:5">
      <c r="D535" s="14"/>
      <c r="E535" s="14"/>
    </row>
    <row r="536" spans="4:5">
      <c r="D536" s="14"/>
      <c r="E536" s="14"/>
    </row>
    <row r="537" spans="4:5">
      <c r="D537" s="14"/>
      <c r="E537" s="14"/>
    </row>
    <row r="538" spans="4:5">
      <c r="D538" s="14"/>
      <c r="E538" s="14"/>
    </row>
    <row r="539" spans="4:5">
      <c r="D539" s="14"/>
      <c r="E539" s="14"/>
    </row>
    <row r="540" spans="4:5">
      <c r="D540" s="14"/>
      <c r="E540" s="14"/>
    </row>
    <row r="541" spans="4:5">
      <c r="D541" s="14"/>
      <c r="E541" s="14"/>
    </row>
    <row r="542" spans="4:5">
      <c r="D542" s="14"/>
      <c r="E542" s="14"/>
    </row>
    <row r="543" spans="4:5">
      <c r="D543" s="14"/>
      <c r="E543" s="14"/>
    </row>
    <row r="544" spans="4:5">
      <c r="D544" s="14"/>
      <c r="E544" s="14"/>
    </row>
    <row r="545" spans="4:5">
      <c r="D545" s="14"/>
      <c r="E545" s="14"/>
    </row>
    <row r="546" spans="4:5">
      <c r="D546" s="14"/>
      <c r="E546" s="14"/>
    </row>
    <row r="547" spans="4:5">
      <c r="D547" s="14"/>
      <c r="E547" s="14"/>
    </row>
    <row r="548" spans="4:5">
      <c r="D548" s="14"/>
      <c r="E548" s="14"/>
    </row>
    <row r="549" spans="4:5">
      <c r="D549" s="14"/>
      <c r="E549" s="14"/>
    </row>
    <row r="550" spans="4:5">
      <c r="D550" s="14"/>
      <c r="E550" s="14"/>
    </row>
    <row r="551" spans="4:5">
      <c r="D551" s="14"/>
      <c r="E551" s="14"/>
    </row>
    <row r="552" spans="4:5">
      <c r="D552" s="14"/>
      <c r="E552" s="14"/>
    </row>
    <row r="553" spans="4:5">
      <c r="D553" s="14"/>
      <c r="E553" s="14"/>
    </row>
    <row r="554" spans="4:5">
      <c r="D554" s="14"/>
      <c r="E554" s="14"/>
    </row>
    <row r="555" spans="4:5">
      <c r="D555" s="14"/>
      <c r="E555" s="14"/>
    </row>
    <row r="556" spans="4:5">
      <c r="D556" s="14"/>
      <c r="E556" s="14"/>
    </row>
    <row r="557" spans="4:5">
      <c r="D557" s="14"/>
      <c r="E557" s="14"/>
    </row>
    <row r="558" spans="4:5">
      <c r="D558" s="14"/>
      <c r="E558" s="14"/>
    </row>
    <row r="559" spans="4:5">
      <c r="D559" s="14"/>
      <c r="E559" s="14"/>
    </row>
    <row r="560" spans="4:5">
      <c r="D560" s="14"/>
      <c r="E560" s="14"/>
    </row>
    <row r="561" spans="4:5">
      <c r="D561" s="14"/>
      <c r="E561" s="14"/>
    </row>
    <row r="562" spans="4:5">
      <c r="D562" s="14"/>
      <c r="E562" s="14"/>
    </row>
    <row r="563" spans="4:5">
      <c r="D563" s="14"/>
      <c r="E563" s="14"/>
    </row>
    <row r="564" spans="4:5">
      <c r="D564" s="14"/>
      <c r="E564" s="14"/>
    </row>
    <row r="565" spans="4:5">
      <c r="D565" s="14"/>
      <c r="E565" s="14"/>
    </row>
    <row r="566" spans="4:5">
      <c r="D566" s="14"/>
      <c r="E566" s="14"/>
    </row>
    <row r="567" spans="4:5">
      <c r="D567" s="14"/>
      <c r="E567" s="14"/>
    </row>
    <row r="568" spans="4:5">
      <c r="D568" s="14"/>
      <c r="E568" s="14"/>
    </row>
    <row r="569" spans="4:5">
      <c r="D569" s="14"/>
      <c r="E569" s="14"/>
    </row>
    <row r="570" spans="4:5">
      <c r="D570" s="14"/>
      <c r="E570" s="14"/>
    </row>
    <row r="571" spans="4:5">
      <c r="D571" s="14"/>
      <c r="E571" s="14"/>
    </row>
    <row r="572" spans="4:5">
      <c r="D572" s="14"/>
      <c r="E572" s="14"/>
    </row>
    <row r="573" spans="4:5">
      <c r="D573" s="14"/>
      <c r="E573" s="14"/>
    </row>
    <row r="574" spans="4:5">
      <c r="D574" s="14"/>
      <c r="E574" s="14"/>
    </row>
    <row r="575" spans="4:5">
      <c r="D575" s="14"/>
      <c r="E575" s="14"/>
    </row>
    <row r="576" spans="4:5">
      <c r="D576" s="14"/>
      <c r="E576" s="14"/>
    </row>
    <row r="577" spans="4:5">
      <c r="D577" s="14"/>
      <c r="E577" s="14"/>
    </row>
    <row r="578" spans="4:5">
      <c r="D578" s="14"/>
      <c r="E578" s="14"/>
    </row>
    <row r="579" spans="4:5">
      <c r="D579" s="14"/>
      <c r="E579" s="14"/>
    </row>
    <row r="580" spans="4:5">
      <c r="D580" s="14"/>
      <c r="E580" s="14"/>
    </row>
    <row r="581" spans="4:5">
      <c r="D581" s="14"/>
      <c r="E581" s="14"/>
    </row>
    <row r="582" spans="4:5">
      <c r="D582" s="14"/>
      <c r="E582" s="14"/>
    </row>
    <row r="583" spans="4:5">
      <c r="D583" s="14"/>
      <c r="E583" s="14"/>
    </row>
    <row r="584" spans="4:5">
      <c r="D584" s="14"/>
      <c r="E584" s="14"/>
    </row>
    <row r="585" spans="4:5">
      <c r="D585" s="14"/>
      <c r="E585" s="14"/>
    </row>
    <row r="586" spans="4:5">
      <c r="D586" s="14"/>
      <c r="E586" s="14"/>
    </row>
    <row r="587" spans="4:5">
      <c r="D587" s="14"/>
      <c r="E587" s="14"/>
    </row>
    <row r="588" spans="4:5">
      <c r="D588" s="14"/>
      <c r="E588" s="14"/>
    </row>
    <row r="589" spans="4:5">
      <c r="D589" s="14"/>
      <c r="E589" s="14"/>
    </row>
    <row r="590" spans="4:5">
      <c r="D590" s="14"/>
      <c r="E590" s="14"/>
    </row>
    <row r="591" spans="4:5">
      <c r="D591" s="14"/>
      <c r="E591" s="14"/>
    </row>
    <row r="592" spans="4:5">
      <c r="D592" s="14"/>
      <c r="E592" s="14"/>
    </row>
    <row r="593" spans="4:5">
      <c r="D593" s="14"/>
      <c r="E593" s="14"/>
    </row>
    <row r="594" spans="4:5">
      <c r="D594" s="14"/>
      <c r="E594" s="14"/>
    </row>
    <row r="595" spans="4:5">
      <c r="D595" s="14"/>
      <c r="E595" s="14"/>
    </row>
    <row r="596" spans="4:5">
      <c r="D596" s="14"/>
      <c r="E596" s="14"/>
    </row>
    <row r="597" spans="4:5">
      <c r="D597" s="14"/>
      <c r="E597" s="14"/>
    </row>
    <row r="598" spans="4:5">
      <c r="D598" s="14"/>
      <c r="E598" s="14"/>
    </row>
    <row r="599" spans="4:5">
      <c r="D599" s="14"/>
      <c r="E599" s="14"/>
    </row>
    <row r="600" spans="4:5">
      <c r="D600" s="14"/>
      <c r="E600" s="14"/>
    </row>
    <row r="601" spans="4:5">
      <c r="D601" s="14"/>
      <c r="E601" s="14"/>
    </row>
    <row r="602" spans="4:5">
      <c r="D602" s="14"/>
      <c r="E602" s="14"/>
    </row>
    <row r="603" spans="4:5">
      <c r="D603" s="14"/>
      <c r="E603" s="14"/>
    </row>
    <row r="604" spans="4:5">
      <c r="D604" s="14"/>
      <c r="E604" s="14"/>
    </row>
    <row r="605" spans="4:5">
      <c r="D605" s="14"/>
      <c r="E605" s="14"/>
    </row>
    <row r="606" spans="4:5">
      <c r="D606" s="14"/>
      <c r="E606" s="14"/>
    </row>
    <row r="607" spans="4:5">
      <c r="D607" s="14"/>
      <c r="E607" s="14"/>
    </row>
    <row r="608" spans="4:5">
      <c r="D608" s="14"/>
      <c r="E608" s="14"/>
    </row>
    <row r="609" spans="4:5">
      <c r="D609" s="14"/>
      <c r="E609" s="14"/>
    </row>
    <row r="610" spans="4:5">
      <c r="D610" s="14"/>
      <c r="E610" s="14"/>
    </row>
    <row r="611" spans="4:5">
      <c r="D611" s="14"/>
      <c r="E611" s="14"/>
    </row>
    <row r="612" spans="4:5">
      <c r="D612" s="14"/>
      <c r="E612" s="14"/>
    </row>
    <row r="613" spans="4:5">
      <c r="D613" s="14"/>
      <c r="E613" s="14"/>
    </row>
    <row r="614" spans="4:5">
      <c r="D614" s="14"/>
      <c r="E614" s="14"/>
    </row>
    <row r="615" spans="4:5">
      <c r="D615" s="14"/>
      <c r="E615" s="14"/>
    </row>
    <row r="616" spans="4:5">
      <c r="D616" s="14"/>
      <c r="E616" s="14"/>
    </row>
    <row r="617" spans="4:5">
      <c r="D617" s="14"/>
      <c r="E617" s="14"/>
    </row>
    <row r="618" spans="4:5">
      <c r="D618" s="14"/>
      <c r="E618" s="14"/>
    </row>
    <row r="619" spans="4:5">
      <c r="D619" s="14"/>
      <c r="E619" s="14"/>
    </row>
    <row r="620" spans="4:5">
      <c r="D620" s="14"/>
      <c r="E620" s="14"/>
    </row>
    <row r="621" spans="4:5">
      <c r="D621" s="14"/>
      <c r="E621" s="14"/>
    </row>
    <row r="622" spans="4:5">
      <c r="D622" s="14"/>
      <c r="E622" s="14"/>
    </row>
    <row r="623" spans="4:5">
      <c r="D623" s="14"/>
      <c r="E623" s="14"/>
    </row>
    <row r="624" spans="4:5">
      <c r="D624" s="14"/>
      <c r="E624" s="14"/>
    </row>
    <row r="625" spans="4:5">
      <c r="D625" s="14"/>
      <c r="E625" s="14"/>
    </row>
    <row r="626" spans="4:5">
      <c r="D626" s="14"/>
      <c r="E626" s="14"/>
    </row>
    <row r="627" spans="4:5">
      <c r="D627" s="14"/>
      <c r="E627" s="14"/>
    </row>
    <row r="628" spans="4:5">
      <c r="D628" s="14"/>
      <c r="E628" s="14"/>
    </row>
    <row r="629" spans="4:5">
      <c r="D629" s="14"/>
      <c r="E629" s="14"/>
    </row>
    <row r="630" spans="4:5">
      <c r="D630" s="14"/>
      <c r="E630" s="14"/>
    </row>
    <row r="631" spans="4:5">
      <c r="D631" s="14"/>
      <c r="E631" s="14"/>
    </row>
    <row r="632" spans="4:5">
      <c r="D632" s="14"/>
      <c r="E632" s="14"/>
    </row>
    <row r="633" spans="4:5">
      <c r="D633" s="14"/>
      <c r="E633" s="14"/>
    </row>
    <row r="634" spans="4:5">
      <c r="D634" s="14"/>
      <c r="E634" s="14"/>
    </row>
    <row r="635" spans="4:5">
      <c r="D635" s="14"/>
      <c r="E635" s="14"/>
    </row>
    <row r="636" spans="4:5">
      <c r="D636" s="14"/>
      <c r="E636" s="14"/>
    </row>
    <row r="637" spans="4:5">
      <c r="D637" s="14"/>
      <c r="E637" s="14"/>
    </row>
    <row r="638" spans="4:5">
      <c r="D638" s="14"/>
      <c r="E638" s="14"/>
    </row>
    <row r="639" spans="4:5">
      <c r="D639" s="14"/>
      <c r="E639" s="14"/>
    </row>
    <row r="640" spans="4:5">
      <c r="D640" s="14"/>
      <c r="E640" s="14"/>
    </row>
    <row r="641" spans="4:5">
      <c r="D641" s="14"/>
      <c r="E641" s="14"/>
    </row>
    <row r="642" spans="4:5">
      <c r="D642" s="14"/>
      <c r="E642" s="14"/>
    </row>
    <row r="643" spans="4:5">
      <c r="D643" s="14"/>
      <c r="E643" s="14"/>
    </row>
    <row r="644" spans="4:5">
      <c r="D644" s="14"/>
      <c r="E644" s="14"/>
    </row>
    <row r="645" spans="4:5">
      <c r="D645" s="14"/>
      <c r="E645" s="14"/>
    </row>
    <row r="646" spans="4:5">
      <c r="D646" s="14"/>
      <c r="E646" s="14"/>
    </row>
    <row r="647" spans="4:5">
      <c r="D647" s="14"/>
      <c r="E647" s="14"/>
    </row>
    <row r="648" spans="4:5">
      <c r="D648" s="14"/>
      <c r="E648" s="14"/>
    </row>
    <row r="649" spans="4:5">
      <c r="D649" s="14"/>
      <c r="E649" s="14"/>
    </row>
    <row r="650" spans="4:5">
      <c r="D650" s="14"/>
      <c r="E650" s="14"/>
    </row>
    <row r="651" spans="4:5">
      <c r="D651" s="14"/>
      <c r="E651" s="14"/>
    </row>
    <row r="652" spans="4:5">
      <c r="D652" s="14"/>
      <c r="E652" s="14"/>
    </row>
    <row r="653" spans="4:5">
      <c r="D653" s="14"/>
      <c r="E653" s="14"/>
    </row>
    <row r="654" spans="4:5">
      <c r="D654" s="14"/>
      <c r="E654" s="14"/>
    </row>
    <row r="655" spans="4:5">
      <c r="D655" s="14"/>
      <c r="E655" s="14"/>
    </row>
    <row r="656" spans="4:5">
      <c r="D656" s="14"/>
      <c r="E656" s="14"/>
    </row>
    <row r="657" spans="4:5">
      <c r="D657" s="14"/>
      <c r="E657" s="14"/>
    </row>
    <row r="658" spans="4:5">
      <c r="D658" s="14"/>
      <c r="E658" s="14"/>
    </row>
    <row r="659" spans="4:5">
      <c r="D659" s="14"/>
      <c r="E659" s="14"/>
    </row>
    <row r="660" spans="4:5">
      <c r="D660" s="14"/>
      <c r="E660" s="14"/>
    </row>
    <row r="661" spans="4:5">
      <c r="D661" s="14"/>
      <c r="E661" s="14"/>
    </row>
    <row r="662" spans="4:5">
      <c r="D662" s="14"/>
      <c r="E662" s="14"/>
    </row>
    <row r="663" spans="4:5">
      <c r="D663" s="14"/>
      <c r="E663" s="14"/>
    </row>
    <row r="664" spans="4:5">
      <c r="D664" s="14"/>
      <c r="E664" s="14"/>
    </row>
    <row r="665" spans="4:5">
      <c r="D665" s="14"/>
      <c r="E665" s="14"/>
    </row>
    <row r="666" spans="4:5">
      <c r="D666" s="14"/>
      <c r="E666" s="14"/>
    </row>
    <row r="667" spans="4:5">
      <c r="D667" s="14"/>
      <c r="E667" s="14"/>
    </row>
    <row r="668" spans="4:5">
      <c r="D668" s="14"/>
      <c r="E668" s="14"/>
    </row>
    <row r="669" spans="4:5">
      <c r="D669" s="14"/>
      <c r="E669" s="14"/>
    </row>
    <row r="670" spans="4:5">
      <c r="D670" s="14"/>
      <c r="E670" s="14"/>
    </row>
    <row r="671" spans="4:5">
      <c r="D671" s="14"/>
      <c r="E671" s="14"/>
    </row>
    <row r="672" spans="4:5">
      <c r="D672" s="14"/>
      <c r="E672" s="14"/>
    </row>
    <row r="673" spans="4:5">
      <c r="D673" s="14"/>
      <c r="E673" s="14"/>
    </row>
    <row r="674" spans="4:5">
      <c r="D674" s="14"/>
      <c r="E674" s="14"/>
    </row>
    <row r="675" spans="4:5">
      <c r="D675" s="14"/>
      <c r="E675" s="14"/>
    </row>
    <row r="676" spans="4:5">
      <c r="D676" s="14"/>
      <c r="E676" s="14"/>
    </row>
    <row r="677" spans="4:5">
      <c r="D677" s="14"/>
      <c r="E677" s="14"/>
    </row>
    <row r="678" spans="4:5">
      <c r="D678" s="14"/>
      <c r="E678" s="14"/>
    </row>
    <row r="679" spans="4:5">
      <c r="D679" s="14"/>
      <c r="E679" s="14"/>
    </row>
    <row r="680" spans="4:5">
      <c r="D680" s="14"/>
      <c r="E680" s="14"/>
    </row>
    <row r="681" spans="4:5">
      <c r="D681" s="14"/>
      <c r="E681" s="14"/>
    </row>
    <row r="682" spans="4:5">
      <c r="D682" s="14"/>
      <c r="E682" s="14"/>
    </row>
    <row r="683" spans="4:5">
      <c r="D683" s="14"/>
      <c r="E683" s="14"/>
    </row>
    <row r="684" spans="4:5">
      <c r="D684" s="14"/>
      <c r="E684" s="14"/>
    </row>
    <row r="685" spans="4:5">
      <c r="D685" s="14"/>
      <c r="E685" s="14"/>
    </row>
    <row r="686" spans="4:5">
      <c r="D686" s="14"/>
      <c r="E686" s="14"/>
    </row>
    <row r="687" spans="4:5">
      <c r="D687" s="14"/>
      <c r="E687" s="14"/>
    </row>
    <row r="688" spans="4:5">
      <c r="D688" s="14"/>
      <c r="E688" s="14"/>
    </row>
    <row r="689" spans="4:5">
      <c r="D689" s="14"/>
      <c r="E689" s="14"/>
    </row>
    <row r="690" spans="4:5">
      <c r="D690" s="14"/>
      <c r="E690" s="14"/>
    </row>
    <row r="691" spans="4:5">
      <c r="D691" s="14"/>
      <c r="E691" s="14"/>
    </row>
    <row r="692" spans="4:5">
      <c r="D692" s="14"/>
      <c r="E692" s="14"/>
    </row>
    <row r="693" spans="4:5">
      <c r="D693" s="14"/>
      <c r="E693" s="14"/>
    </row>
    <row r="694" spans="4:5">
      <c r="D694" s="14"/>
      <c r="E694" s="14"/>
    </row>
    <row r="695" spans="4:5">
      <c r="D695" s="14"/>
      <c r="E695" s="14"/>
    </row>
    <row r="696" spans="4:5">
      <c r="D696" s="14"/>
      <c r="E696" s="14"/>
    </row>
    <row r="697" spans="4:5">
      <c r="D697" s="14"/>
      <c r="E697" s="14"/>
    </row>
    <row r="698" spans="4:5">
      <c r="D698" s="14"/>
      <c r="E698" s="14"/>
    </row>
    <row r="699" spans="4:5">
      <c r="D699" s="14"/>
      <c r="E699" s="14"/>
    </row>
    <row r="700" spans="4:5">
      <c r="D700" s="14"/>
      <c r="E700" s="14"/>
    </row>
    <row r="701" spans="4:5">
      <c r="D701" s="14"/>
      <c r="E701" s="14"/>
    </row>
    <row r="702" spans="4:5">
      <c r="D702" s="14"/>
      <c r="E702" s="14"/>
    </row>
    <row r="703" spans="4:5">
      <c r="D703" s="14"/>
      <c r="E703" s="14"/>
    </row>
    <row r="704" spans="4:5">
      <c r="D704" s="14"/>
      <c r="E704" s="14"/>
    </row>
    <row r="705" spans="4:5">
      <c r="D705" s="14"/>
      <c r="E705" s="14"/>
    </row>
    <row r="706" spans="4:5">
      <c r="D706" s="14"/>
      <c r="E706" s="14"/>
    </row>
    <row r="707" spans="4:5">
      <c r="D707" s="14"/>
      <c r="E707" s="14"/>
    </row>
    <row r="708" spans="4:5">
      <c r="D708" s="14"/>
      <c r="E708" s="14"/>
    </row>
    <row r="709" spans="4:5">
      <c r="D709" s="14"/>
      <c r="E709" s="14"/>
    </row>
    <row r="710" spans="4:5">
      <c r="D710" s="14"/>
      <c r="E710" s="14"/>
    </row>
    <row r="711" spans="4:5">
      <c r="D711" s="14"/>
      <c r="E711" s="14"/>
    </row>
    <row r="712" spans="4:5">
      <c r="D712" s="14"/>
      <c r="E712" s="14"/>
    </row>
    <row r="713" spans="4:5">
      <c r="D713" s="14"/>
      <c r="E713" s="14"/>
    </row>
    <row r="714" spans="4:5">
      <c r="D714" s="14"/>
      <c r="E714" s="14"/>
    </row>
    <row r="715" spans="4:5">
      <c r="D715" s="14"/>
      <c r="E715" s="14"/>
    </row>
    <row r="716" spans="4:5">
      <c r="D716" s="14"/>
      <c r="E716" s="14"/>
    </row>
    <row r="717" spans="4:5">
      <c r="D717" s="14"/>
      <c r="E717" s="14"/>
    </row>
    <row r="718" spans="4:5">
      <c r="D718" s="14"/>
      <c r="E718" s="14"/>
    </row>
    <row r="719" spans="4:5">
      <c r="D719" s="14"/>
      <c r="E719" s="14"/>
    </row>
    <row r="720" spans="4:5">
      <c r="D720" s="14"/>
      <c r="E720" s="14"/>
    </row>
    <row r="721" spans="4:5">
      <c r="D721" s="14"/>
      <c r="E721" s="14"/>
    </row>
    <row r="722" spans="4:5">
      <c r="D722" s="14"/>
      <c r="E722" s="14"/>
    </row>
    <row r="723" spans="4:5">
      <c r="D723" s="14"/>
      <c r="E723" s="14"/>
    </row>
    <row r="724" spans="4:5">
      <c r="D724" s="14"/>
      <c r="E724" s="14"/>
    </row>
    <row r="725" spans="4:5">
      <c r="D725" s="14"/>
      <c r="E725" s="14"/>
    </row>
    <row r="726" spans="4:5">
      <c r="D726" s="14"/>
      <c r="E726" s="14"/>
    </row>
    <row r="727" spans="4:5">
      <c r="D727" s="14"/>
      <c r="E727" s="14"/>
    </row>
    <row r="728" spans="4:5">
      <c r="D728" s="14"/>
      <c r="E728" s="14"/>
    </row>
    <row r="729" spans="4:5">
      <c r="D729" s="14"/>
      <c r="E729" s="14"/>
    </row>
    <row r="730" spans="4:5">
      <c r="D730" s="14"/>
      <c r="E730" s="14"/>
    </row>
    <row r="731" spans="4:5">
      <c r="D731" s="14"/>
      <c r="E731" s="14"/>
    </row>
    <row r="732" spans="4:5">
      <c r="D732" s="14"/>
      <c r="E732" s="14"/>
    </row>
    <row r="733" spans="4:5">
      <c r="D733" s="14"/>
      <c r="E733" s="14"/>
    </row>
    <row r="734" spans="4:5">
      <c r="D734" s="14"/>
      <c r="E734" s="14"/>
    </row>
    <row r="735" spans="4:5">
      <c r="D735" s="14"/>
      <c r="E735" s="14"/>
    </row>
    <row r="736" spans="4:5">
      <c r="D736" s="14"/>
      <c r="E736" s="14"/>
    </row>
    <row r="737" spans="4:5">
      <c r="D737" s="14"/>
      <c r="E737" s="14"/>
    </row>
    <row r="738" spans="4:5">
      <c r="D738" s="14"/>
      <c r="E738" s="14"/>
    </row>
    <row r="739" spans="4:5">
      <c r="D739" s="14"/>
      <c r="E739" s="14"/>
    </row>
    <row r="740" spans="4:5">
      <c r="D740" s="14"/>
      <c r="E740" s="14"/>
    </row>
    <row r="741" spans="4:5">
      <c r="D741" s="14"/>
      <c r="E741" s="14"/>
    </row>
    <row r="742" spans="4:5">
      <c r="D742" s="14"/>
      <c r="E742" s="14"/>
    </row>
    <row r="743" spans="4:5">
      <c r="D743" s="14"/>
      <c r="E743" s="14"/>
    </row>
    <row r="744" spans="4:5">
      <c r="D744" s="14"/>
      <c r="E744" s="14"/>
    </row>
    <row r="745" spans="4:5">
      <c r="D745" s="14"/>
      <c r="E745" s="14"/>
    </row>
    <row r="746" spans="4:5">
      <c r="D746" s="14"/>
      <c r="E746" s="14"/>
    </row>
    <row r="747" spans="4:5">
      <c r="D747" s="14"/>
      <c r="E747" s="14"/>
    </row>
    <row r="748" spans="4:5">
      <c r="D748" s="14"/>
      <c r="E748" s="14"/>
    </row>
    <row r="749" spans="4:5">
      <c r="D749" s="14"/>
      <c r="E749" s="14"/>
    </row>
    <row r="750" spans="4:5">
      <c r="D750" s="14"/>
      <c r="E750" s="14"/>
    </row>
    <row r="751" spans="4:5">
      <c r="D751" s="14"/>
      <c r="E751" s="14"/>
    </row>
    <row r="752" spans="4:5">
      <c r="D752" s="14"/>
      <c r="E752" s="14"/>
    </row>
    <row r="753" spans="4:5">
      <c r="D753" s="14"/>
      <c r="E753" s="14"/>
    </row>
    <row r="754" spans="4:5">
      <c r="D754" s="14"/>
      <c r="E754" s="14"/>
    </row>
    <row r="755" spans="4:5">
      <c r="D755" s="14"/>
      <c r="E755" s="14"/>
    </row>
    <row r="756" spans="4:5">
      <c r="D756" s="14"/>
      <c r="E756" s="14"/>
    </row>
    <row r="757" spans="4:5">
      <c r="D757" s="14"/>
      <c r="E757" s="14"/>
    </row>
    <row r="758" spans="4:5">
      <c r="D758" s="14"/>
      <c r="E758" s="14"/>
    </row>
    <row r="759" spans="4:5">
      <c r="D759" s="14"/>
      <c r="E759" s="14"/>
    </row>
    <row r="760" spans="4:5">
      <c r="D760" s="14"/>
      <c r="E760" s="14"/>
    </row>
    <row r="761" spans="4:5">
      <c r="D761" s="14"/>
      <c r="E761" s="14"/>
    </row>
    <row r="762" spans="4:5">
      <c r="D762" s="14"/>
      <c r="E762" s="14"/>
    </row>
    <row r="763" spans="4:5">
      <c r="D763" s="14"/>
      <c r="E763" s="14"/>
    </row>
    <row r="764" spans="4:5">
      <c r="D764" s="14"/>
      <c r="E764" s="14"/>
    </row>
    <row r="765" spans="4:5">
      <c r="D765" s="14"/>
      <c r="E765" s="14"/>
    </row>
    <row r="766" spans="4:5">
      <c r="D766" s="14"/>
      <c r="E766" s="14"/>
    </row>
    <row r="767" spans="4:5">
      <c r="D767" s="14"/>
      <c r="E767" s="14"/>
    </row>
    <row r="768" spans="4:5">
      <c r="D768" s="14"/>
      <c r="E768" s="14"/>
    </row>
    <row r="769" spans="4:5">
      <c r="D769" s="14"/>
      <c r="E769" s="14"/>
    </row>
    <row r="770" spans="4:5">
      <c r="D770" s="14"/>
      <c r="E770" s="14"/>
    </row>
    <row r="771" spans="4:5">
      <c r="D771" s="14"/>
      <c r="E771" s="14"/>
    </row>
    <row r="772" spans="4:5">
      <c r="D772" s="14"/>
      <c r="E772" s="14"/>
    </row>
    <row r="773" spans="4:5">
      <c r="D773" s="14"/>
      <c r="E773" s="14"/>
    </row>
    <row r="774" spans="4:5">
      <c r="D774" s="14"/>
      <c r="E774" s="14"/>
    </row>
    <row r="775" spans="4:5">
      <c r="D775" s="14"/>
      <c r="E775" s="14"/>
    </row>
    <row r="776" spans="4:5">
      <c r="D776" s="14"/>
      <c r="E776" s="14"/>
    </row>
    <row r="777" spans="4:5">
      <c r="D777" s="14"/>
      <c r="E777" s="14"/>
    </row>
    <row r="778" spans="4:5">
      <c r="D778" s="14"/>
      <c r="E778" s="14"/>
    </row>
    <row r="779" spans="4:5">
      <c r="D779" s="14"/>
      <c r="E779" s="14"/>
    </row>
    <row r="780" spans="4:5">
      <c r="D780" s="14"/>
      <c r="E780" s="14"/>
    </row>
    <row r="781" spans="4:5">
      <c r="D781" s="14"/>
      <c r="E781" s="14"/>
    </row>
    <row r="782" spans="4:5">
      <c r="D782" s="14"/>
      <c r="E782" s="14"/>
    </row>
    <row r="783" spans="4:5">
      <c r="D783" s="14"/>
      <c r="E783" s="14"/>
    </row>
    <row r="784" spans="4:5">
      <c r="D784" s="14"/>
      <c r="E784" s="14"/>
    </row>
    <row r="785" spans="4:5">
      <c r="D785" s="14"/>
      <c r="E785" s="14"/>
    </row>
    <row r="786" spans="4:5">
      <c r="D786" s="14"/>
      <c r="E786" s="14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isFileInUse xmlns="1ca4df27-5183-4bee-9dbd-0c46c9c4aa40">true</isFileInUse>
    <PublishingExpirationDate xmlns="http://schemas.microsoft.com/sharepoint/v3" xsi:nil="true"/>
    <PublishingStartDate xmlns="http://schemas.microsoft.com/sharepoint/v3" xsi:nil="true"/>
    <IsAccessible xmlns="1ca4df27-5183-4bee-9dbd-0c46c9c4aa40">כן</IsAccessible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5CD6C3B-2C44-4DAA-B051-00ABEC997BA4}"/>
</file>

<file path=customXml/itemProps2.xml><?xml version="1.0" encoding="utf-8"?>
<ds:datastoreItem xmlns:ds="http://schemas.openxmlformats.org/officeDocument/2006/customXml" ds:itemID="{F5912733-5B44-421E-A439-3DEA2D859259}"/>
</file>

<file path=customXml/itemProps3.xml><?xml version="1.0" encoding="utf-8"?>
<ds:datastoreItem xmlns:ds="http://schemas.openxmlformats.org/officeDocument/2006/customXml" ds:itemID="{196F2B4F-7266-4250-9B22-811CAFC78E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Yuli</dc:creator>
  <cp:lastModifiedBy>ליזה שלו</cp:lastModifiedBy>
  <dcterms:created xsi:type="dcterms:W3CDTF">2015-11-10T09:34:27Z</dcterms:created>
  <dcterms:modified xsi:type="dcterms:W3CDTF">2023-01-30T12:46:36Z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