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1\נכס בודד לשידור\"/>
    </mc:Choice>
  </mc:AlternateContent>
  <bookViews>
    <workbookView xWindow="0" yWindow="105" windowWidth="24240" windowHeight="12585" tabRatio="1000" firstSheet="6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קונצרני'!$A$11:$BN$566</definedName>
    <definedName name="_xlnm._FilterDatabase" localSheetId="16" hidden="1">'לא סחיר - קרנות השקעה'!$A$11:$AX$69</definedName>
    <definedName name="_xlnm._FilterDatabase" localSheetId="5" hidden="1">מניות!$B$12:$BJ$352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O15" i="22" l="1"/>
  <c r="O14" i="22"/>
  <c r="R44" i="22"/>
  <c r="Q44" i="22"/>
  <c r="R43" i="22"/>
  <c r="Q43" i="22"/>
  <c r="R42" i="22"/>
  <c r="Q42" i="22"/>
  <c r="R41" i="22"/>
  <c r="Q41" i="22"/>
  <c r="R40" i="22"/>
  <c r="Q40" i="22"/>
  <c r="R39" i="22"/>
  <c r="Q39" i="22"/>
  <c r="R38" i="22"/>
  <c r="Q38" i="22"/>
  <c r="R37" i="22"/>
  <c r="Q37" i="22"/>
  <c r="R36" i="22"/>
  <c r="Q36" i="22"/>
  <c r="R35" i="22"/>
  <c r="Q35" i="22"/>
  <c r="R34" i="22"/>
  <c r="Q34" i="22"/>
  <c r="R33" i="22"/>
  <c r="Q33" i="22"/>
  <c r="R32" i="22"/>
  <c r="Q32" i="22"/>
  <c r="R31" i="22"/>
  <c r="Q31" i="22"/>
  <c r="R30" i="22"/>
  <c r="Q30" i="22"/>
  <c r="R29" i="22"/>
  <c r="Q29" i="22"/>
  <c r="R28" i="22"/>
  <c r="Q28" i="22"/>
  <c r="R27" i="22"/>
  <c r="Q27" i="22"/>
  <c r="R26" i="22"/>
  <c r="Q26" i="22"/>
  <c r="R25" i="22"/>
  <c r="Q25" i="22"/>
  <c r="R24" i="22"/>
  <c r="Q24" i="22"/>
  <c r="R23" i="22"/>
  <c r="Q23" i="22"/>
  <c r="R22" i="22"/>
  <c r="Q22" i="22"/>
  <c r="R21" i="22"/>
  <c r="Q21" i="22"/>
  <c r="R20" i="22"/>
  <c r="Q20" i="22"/>
  <c r="R19" i="22"/>
  <c r="Q19" i="22"/>
  <c r="R18" i="22"/>
  <c r="Q18" i="22"/>
  <c r="R17" i="22"/>
  <c r="Q17" i="22"/>
  <c r="R16" i="22"/>
  <c r="Q16" i="22"/>
  <c r="R15" i="22"/>
  <c r="Q15" i="22"/>
  <c r="R14" i="22"/>
  <c r="Q14" i="22"/>
  <c r="R13" i="22"/>
  <c r="Q13" i="22"/>
  <c r="R12" i="22"/>
  <c r="Q12" i="22"/>
  <c r="R11" i="22"/>
  <c r="Q11" i="22"/>
  <c r="P15" i="22"/>
  <c r="P14" i="22" s="1"/>
  <c r="N15" i="22"/>
  <c r="N14" i="22" s="1"/>
  <c r="C35" i="1" l="1"/>
  <c r="G11" i="24"/>
  <c r="G12" i="24"/>
  <c r="G13" i="24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J11" i="16"/>
  <c r="H11" i="16"/>
  <c r="H12" i="16"/>
  <c r="J12" i="16"/>
  <c r="J21" i="16"/>
  <c r="H14" i="24" l="1"/>
  <c r="G14" i="24"/>
  <c r="C30" i="27" l="1"/>
  <c r="C12" i="27" l="1"/>
  <c r="C24" i="27"/>
  <c r="C11" i="27" l="1"/>
  <c r="C43" i="1" s="1"/>
  <c r="I65" i="17"/>
  <c r="O196" i="5" l="1"/>
  <c r="O13" i="5"/>
  <c r="T477" i="5"/>
  <c r="T476" i="5"/>
  <c r="P477" i="5"/>
  <c r="P476" i="5"/>
  <c r="R477" i="5"/>
  <c r="R476" i="5"/>
  <c r="T471" i="5"/>
  <c r="P471" i="5"/>
  <c r="R471" i="5"/>
  <c r="P468" i="5"/>
  <c r="R468" i="5"/>
  <c r="T468" i="5" s="1"/>
  <c r="R467" i="5"/>
  <c r="R451" i="5"/>
  <c r="P426" i="5"/>
  <c r="R425" i="5"/>
  <c r="T425" i="5" s="1"/>
  <c r="R426" i="5"/>
  <c r="T426" i="5" s="1"/>
  <c r="R413" i="5"/>
  <c r="R375" i="5"/>
  <c r="T375" i="5" s="1"/>
  <c r="R400" i="5"/>
  <c r="O12" i="5" l="1"/>
  <c r="O11" i="5" s="1"/>
  <c r="P451" i="5"/>
  <c r="T467" i="5"/>
  <c r="T451" i="5"/>
  <c r="P425" i="5"/>
  <c r="P467" i="5"/>
  <c r="P400" i="5"/>
  <c r="T413" i="5"/>
  <c r="T400" i="5"/>
  <c r="P375" i="5"/>
  <c r="P413" i="5"/>
  <c r="R397" i="5" l="1"/>
  <c r="R396" i="5"/>
  <c r="R470" i="5"/>
  <c r="R294" i="5"/>
  <c r="T294" i="5" s="1"/>
  <c r="R293" i="5"/>
  <c r="R290" i="5"/>
  <c r="T290" i="5" s="1"/>
  <c r="R291" i="5"/>
  <c r="T291" i="5" s="1"/>
  <c r="R247" i="5"/>
  <c r="R246" i="5"/>
  <c r="T246" i="5" s="1"/>
  <c r="R188" i="5"/>
  <c r="P188" i="5" s="1"/>
  <c r="R186" i="5"/>
  <c r="R185" i="5"/>
  <c r="P185" i="5" s="1"/>
  <c r="R182" i="5"/>
  <c r="R181" i="5"/>
  <c r="T181" i="5" s="1"/>
  <c r="T179" i="5"/>
  <c r="P179" i="5"/>
  <c r="R178" i="5"/>
  <c r="R179" i="5"/>
  <c r="R175" i="5"/>
  <c r="T175" i="5" s="1"/>
  <c r="R174" i="5"/>
  <c r="P174" i="5" s="1"/>
  <c r="R165" i="5"/>
  <c r="R157" i="5"/>
  <c r="R156" i="5"/>
  <c r="R137" i="5"/>
  <c r="T137" i="5" s="1"/>
  <c r="R91" i="5"/>
  <c r="P91" i="5" s="1"/>
  <c r="R121" i="5"/>
  <c r="P121" i="5" s="1"/>
  <c r="R120" i="5"/>
  <c r="T120" i="5" s="1"/>
  <c r="P120" i="5"/>
  <c r="P246" i="5" l="1"/>
  <c r="P175" i="5"/>
  <c r="P293" i="5"/>
  <c r="P181" i="5"/>
  <c r="P294" i="5"/>
  <c r="T293" i="5"/>
  <c r="T470" i="5"/>
  <c r="P396" i="5"/>
  <c r="T397" i="5"/>
  <c r="T396" i="5"/>
  <c r="P470" i="5"/>
  <c r="P397" i="5"/>
  <c r="T247" i="5"/>
  <c r="P156" i="5"/>
  <c r="T165" i="5"/>
  <c r="P178" i="5"/>
  <c r="T185" i="5"/>
  <c r="P247" i="5"/>
  <c r="P291" i="5"/>
  <c r="P165" i="5"/>
  <c r="P137" i="5"/>
  <c r="T178" i="5"/>
  <c r="P290" i="5"/>
  <c r="T174" i="5"/>
  <c r="T182" i="5"/>
  <c r="T121" i="5"/>
  <c r="P182" i="5"/>
  <c r="T186" i="5"/>
  <c r="P186" i="5"/>
  <c r="T157" i="5"/>
  <c r="P157" i="5"/>
  <c r="T91" i="5"/>
  <c r="T156" i="5"/>
  <c r="R66" i="5"/>
  <c r="R62" i="5"/>
  <c r="P62" i="5" s="1"/>
  <c r="I147" i="6"/>
  <c r="I50" i="6"/>
  <c r="I13" i="6"/>
  <c r="I12" i="6" s="1"/>
  <c r="I11" i="6" s="1"/>
  <c r="N173" i="6"/>
  <c r="N172" i="6"/>
  <c r="N60" i="6"/>
  <c r="N59" i="6"/>
  <c r="N39" i="6"/>
  <c r="N38" i="6"/>
  <c r="J173" i="6"/>
  <c r="J172" i="6"/>
  <c r="L173" i="6"/>
  <c r="L172" i="6"/>
  <c r="J60" i="6"/>
  <c r="J59" i="6"/>
  <c r="L60" i="6"/>
  <c r="L59" i="6"/>
  <c r="J39" i="6"/>
  <c r="J38" i="6"/>
  <c r="L39" i="6"/>
  <c r="L38" i="6"/>
  <c r="T66" i="5" l="1"/>
  <c r="P66" i="5"/>
  <c r="T62" i="5"/>
  <c r="C42" i="1"/>
  <c r="C11" i="1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5" i="2"/>
  <c r="U66" i="5" l="1"/>
  <c r="M28" i="16"/>
  <c r="M24" i="16"/>
  <c r="M20" i="16"/>
  <c r="M16" i="16"/>
  <c r="M12" i="16"/>
  <c r="M22" i="16"/>
  <c r="M18" i="16"/>
  <c r="M25" i="16"/>
  <c r="M13" i="16"/>
  <c r="M27" i="16"/>
  <c r="M23" i="16"/>
  <c r="M19" i="16"/>
  <c r="M15" i="16"/>
  <c r="M11" i="16"/>
  <c r="M26" i="16"/>
  <c r="M14" i="16"/>
  <c r="M21" i="16"/>
  <c r="M17" i="16"/>
  <c r="I13" i="24"/>
  <c r="I14" i="24"/>
  <c r="I12" i="24"/>
  <c r="I11" i="24"/>
  <c r="L12" i="2"/>
  <c r="L14" i="2"/>
  <c r="L16" i="2"/>
  <c r="L18" i="2"/>
  <c r="L20" i="2"/>
  <c r="L22" i="2"/>
  <c r="L24" i="2"/>
  <c r="L26" i="2"/>
  <c r="L28" i="2"/>
  <c r="L30" i="2"/>
  <c r="L32" i="2"/>
  <c r="L34" i="2"/>
  <c r="D15" i="1"/>
  <c r="D24" i="1"/>
  <c r="D32" i="1"/>
  <c r="D36" i="1"/>
  <c r="D16" i="1"/>
  <c r="D25" i="1"/>
  <c r="D33" i="1"/>
  <c r="D42" i="1"/>
  <c r="L13" i="2"/>
  <c r="L17" i="2"/>
  <c r="L21" i="2"/>
  <c r="L25" i="2"/>
  <c r="L27" i="2"/>
  <c r="L31" i="2"/>
  <c r="L33" i="2"/>
  <c r="L35" i="2"/>
  <c r="D13" i="1"/>
  <c r="D17" i="1"/>
  <c r="D21" i="1"/>
  <c r="D26" i="1"/>
  <c r="D30" i="1"/>
  <c r="D34" i="1"/>
  <c r="D39" i="1"/>
  <c r="D43" i="1"/>
  <c r="U477" i="5"/>
  <c r="U471" i="5"/>
  <c r="U468" i="5"/>
  <c r="U476" i="5"/>
  <c r="U425" i="5"/>
  <c r="U413" i="5"/>
  <c r="U451" i="5"/>
  <c r="U400" i="5"/>
  <c r="U467" i="5"/>
  <c r="U426" i="5"/>
  <c r="U375" i="5"/>
  <c r="U247" i="5"/>
  <c r="U157" i="5"/>
  <c r="U178" i="5"/>
  <c r="U290" i="5"/>
  <c r="U181" i="5"/>
  <c r="O173" i="6"/>
  <c r="O60" i="6"/>
  <c r="O39" i="6"/>
  <c r="U156" i="5"/>
  <c r="U179" i="5"/>
  <c r="U182" i="5"/>
  <c r="U175" i="5"/>
  <c r="U294" i="5"/>
  <c r="U185" i="5"/>
  <c r="U186" i="5"/>
  <c r="U396" i="5"/>
  <c r="U293" i="5"/>
  <c r="U246" i="5"/>
  <c r="U120" i="5"/>
  <c r="U121" i="5"/>
  <c r="O172" i="6"/>
  <c r="O59" i="6"/>
  <c r="O38" i="6"/>
  <c r="U470" i="5"/>
  <c r="U165" i="5"/>
  <c r="U397" i="5"/>
  <c r="U137" i="5"/>
  <c r="U291" i="5"/>
  <c r="U174" i="5"/>
  <c r="U91" i="5"/>
  <c r="D19" i="1"/>
  <c r="D28" i="1"/>
  <c r="D41" i="1"/>
  <c r="U62" i="5"/>
  <c r="D11" i="1"/>
  <c r="D20" i="1"/>
  <c r="D29" i="1"/>
  <c r="D37" i="1"/>
  <c r="L11" i="2"/>
  <c r="L15" i="2"/>
  <c r="L19" i="2"/>
  <c r="L23" i="2"/>
  <c r="L29" i="2"/>
  <c r="D14" i="1"/>
  <c r="D18" i="1"/>
  <c r="D22" i="1"/>
  <c r="D27" i="1"/>
  <c r="D31" i="1"/>
  <c r="D35" i="1"/>
  <c r="D40" i="1"/>
</calcChain>
</file>

<file path=xl/sharedStrings.xml><?xml version="1.0" encoding="utf-8"?>
<sst xmlns="http://schemas.openxmlformats.org/spreadsheetml/2006/main" count="12211" uniqueCount="3580">
  <si>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</si>
  <si>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</si>
  <si>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</si>
  <si>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</si>
  <si>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</si>
  <si>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</si>
  <si>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</si>
  <si>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</si>
  <si>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</si>
  <si>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</si>
  <si>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</si>
  <si>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</si>
  <si>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</si>
  <si>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</si>
  <si>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</si>
  <si>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</si>
  <si>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</si>
  <si>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</si>
  <si>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</si>
  <si>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</si>
  <si>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</si>
  <si>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</si>
  <si>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</si>
  <si>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</si>
  <si>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</si>
  <si>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</si>
  <si>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</si>
  <si>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</si>
  <si>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</si>
  <si>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</si>
  <si>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</si>
  <si>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</si>
  <si>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</si>
  <si>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</si>
  <si>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</si>
  <si>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</si>
  <si>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</si>
  <si>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</si>
  <si>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</si>
  <si>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</si>
  <si>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</si>
  <si>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</si>
  <si>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</si>
  <si>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</si>
  <si>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</si>
  <si>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</si>
  <si>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</si>
  <si>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</si>
  <si>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</si>
  <si>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</si>
  <si>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</si>
  <si>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</si>
  <si>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</si>
  <si>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</si>
  <si>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</si>
  <si>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</si>
  <si>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</si>
  <si>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</si>
  <si>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</si>
  <si>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</si>
  <si>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</si>
  <si>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</si>
  <si>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</si>
  <si>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</si>
  <si>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</si>
  <si>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</si>
  <si>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</si>
  <si>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</si>
  <si>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</si>
  <si>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</si>
  <si>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</si>
  <si>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</si>
  <si>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</si>
  <si>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</si>
  <si>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</si>
  <si>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</si>
  <si>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</si>
  <si>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</si>
  <si>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</si>
  <si>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</si>
  <si>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</si>
  <si>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</si>
  <si>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</si>
  <si>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</si>
  <si>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</si>
  <si>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</si>
  <si>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</si>
  <si>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</si>
  <si>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</si>
  <si>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</si>
  <si>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</si>
  <si>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</si>
  <si>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</si>
  <si>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</si>
  <si>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</si>
  <si>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</si>
  <si>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</si>
  <si>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</si>
  <si>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</si>
  <si>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</si>
  <si>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</si>
  <si>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</si>
  <si>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</si>
  <si>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</si>
  <si>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</si>
  <si>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</si>
  <si>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</si>
  <si>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</si>
  <si>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</si>
  <si>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</si>
  <si>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</si>
  <si>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</si>
  <si>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</si>
  <si>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</si>
  <si>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</si>
  <si>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</si>
  <si>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</si>
  <si>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</si>
  <si>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</si>
  <si>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</si>
  <si>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</si>
  <si>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</si>
  <si>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</si>
  <si>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</si>
  <si>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</si>
  <si>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</si>
  <si>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</si>
  <si>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</si>
  <si>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</si>
  <si>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</si>
  <si>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</si>
  <si>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</si>
  <si>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</si>
  <si>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</si>
  <si>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</si>
  <si>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</si>
  <si>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</si>
  <si>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</si>
  <si>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</si>
  <si>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</si>
  <si>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</si>
  <si>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</si>
  <si>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</si>
  <si>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</si>
  <si>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</si>
  <si>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</si>
  <si>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</si>
  <si>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</si>
  <si>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</si>
  <si>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</si>
  <si>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</si>
  <si>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</si>
  <si>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</si>
  <si>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</si>
  <si>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</si>
  <si>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</si>
  <si>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</si>
  <si>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</si>
  <si>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</si>
  <si>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</si>
  <si>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</si>
  <si>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</si>
  <si>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</si>
  <si>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</si>
  <si>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</si>
  <si>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</si>
  <si>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</si>
  <si>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</si>
  <si>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</si>
  <si>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</si>
  <si>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</si>
  <si>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</si>
  <si>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</si>
  <si>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</si>
  <si>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</si>
  <si>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</si>
  <si>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</si>
  <si>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</si>
  <si>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</si>
  <si>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</si>
  <si>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</si>
  <si>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</si>
  <si>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</si>
  <si>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</si>
  <si>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</si>
  <si>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</si>
  <si>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</si>
  <si>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</si>
  <si>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</si>
  <si>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</si>
  <si>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</si>
  <si>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</si>
  <si>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</si>
  <si>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</si>
  <si>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</si>
  <si>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</si>
  <si>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</si>
  <si>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31/12/2021</t>
  </si>
  <si>
    <t>משתתפות כללי כולל ל.סחיר</t>
  </si>
  <si>
    <t>בהתאם לשיטה שיושמה בדוח הכספי *</t>
  </si>
  <si>
    <t>פרנק שווצרי</t>
  </si>
  <si>
    <t>כתר דני</t>
  </si>
  <si>
    <t>כתר נורבגי</t>
  </si>
  <si>
    <t>יין יפני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</si>
  <si>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</si>
  <si>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</si>
  <si>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</si>
  <si>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</si>
  <si>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</si>
  <si>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</si>
  <si>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</si>
  <si>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</si>
  <si>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</si>
  <si>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</si>
  <si>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</si>
  <si>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ג'י.פי גלובל-תשלום לקבל 07/06/22- בנק מזרחי</t>
  </si>
  <si>
    <t>11447811- 20- בנק מזרחי</t>
  </si>
  <si>
    <t>0</t>
  </si>
  <si>
    <t>לא מדורג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</si>
  <si>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</si>
  <si>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</si>
  <si>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</si>
  <si>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</si>
  <si>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</si>
  <si>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אירו-100(לקבל)- בנק מזרחי</t>
  </si>
  <si>
    <t>דולר -20001- בנק הפועלים</t>
  </si>
  <si>
    <t>20001- 12- בנק הפועלים</t>
  </si>
  <si>
    <t>12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</si>
  <si>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</si>
  <si>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</si>
  <si>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</si>
  <si>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</si>
  <si>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</si>
  <si>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דולר -20001(לשלם)- בנק מזרחי</t>
  </si>
  <si>
    <t>דולר אוסטרלי 183- בנק מזרחי</t>
  </si>
  <si>
    <t>183- 20- בנק מזרחי</t>
  </si>
  <si>
    <t>דולר הונג קונג-353- בנק מזרחי</t>
  </si>
  <si>
    <t>353- 20- בנק מזרחי</t>
  </si>
  <si>
    <t>דולר סינגפורי-345- בנק מזרחי</t>
  </si>
  <si>
    <t>345- 20- בנק מזרחי</t>
  </si>
  <si>
    <t>ין יפני- 248- בנק מזרחי</t>
  </si>
  <si>
    <t>248- 20- בנק מזרחי</t>
  </si>
  <si>
    <t>כתר דני - 78- בנק מזרחי</t>
  </si>
  <si>
    <t>78- 20- בנק מזרחי</t>
  </si>
  <si>
    <t>כתר נורבגי-132- בנק מזרחי</t>
  </si>
  <si>
    <t>132- 20-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</si>
  <si>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</si>
  <si>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</si>
  <si>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</si>
  <si>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</si>
  <si>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</si>
  <si>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</si>
  <si>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</si>
  <si>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</si>
  <si>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</si>
  <si>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</si>
  <si>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</si>
  <si>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</si>
  <si>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</si>
  <si>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</si>
  <si>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</si>
  <si>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</si>
  <si>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</si>
  <si>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</si>
  <si>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</si>
  <si>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</si>
  <si>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</si>
  <si>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27/12/21</t>
  </si>
  <si>
    <t>ממצמ 0536- האוצר - ממשלתית צמודה</t>
  </si>
  <si>
    <t>1097708</t>
  </si>
  <si>
    <t>ממצמ0841- האוצר - ממשלתית צמודה</t>
  </si>
  <si>
    <t>1120583</t>
  </si>
  <si>
    <t>ממצמ0922- האוצר - ממשלתית צמודה</t>
  </si>
  <si>
    <t>1124056</t>
  </si>
  <si>
    <t>ממצמ0923</t>
  </si>
  <si>
    <t>1128081</t>
  </si>
  <si>
    <t>30/12/21</t>
  </si>
  <si>
    <t>ממשל צמודה 0529- האוצר - ממשלתית צמודה</t>
  </si>
  <si>
    <t>1157023</t>
  </si>
  <si>
    <t>ממשל צמודה 0726- האוצר - ממשלתית צמודה</t>
  </si>
  <si>
    <t>1169564</t>
  </si>
  <si>
    <t>ממשל צמודה 1025- האוצר - ממשלתית צמודה</t>
  </si>
  <si>
    <t>1135912</t>
  </si>
  <si>
    <t>ממשל צמודה 1131- האוצר - ממשלתית צמודה</t>
  </si>
  <si>
    <t>1172220</t>
  </si>
  <si>
    <t>ממשל צמודה 1151</t>
  </si>
  <si>
    <t>1168301</t>
  </si>
  <si>
    <t>ממשלתי צמוד 0527- האוצר - ממשלתית צמודה</t>
  </si>
  <si>
    <t>1140847</t>
  </si>
  <si>
    <t>ממשלתי צמוד 0545</t>
  </si>
  <si>
    <t>1134865</t>
  </si>
  <si>
    <t>סה"כ לא צמודות</t>
  </si>
  <si>
    <t>סה"כ מלווה קצר מועד</t>
  </si>
  <si>
    <t>מ.ק.מ.     1112- בנק ישראל- מק"מ</t>
  </si>
  <si>
    <t>8221111</t>
  </si>
  <si>
    <t>02/11/21</t>
  </si>
  <si>
    <t>מ.ק.מ.     1212- בנק ישראל- מק"מ</t>
  </si>
  <si>
    <t>8221210</t>
  </si>
  <si>
    <t>07/12/21</t>
  </si>
  <si>
    <t>מ.ק.מ.   312- בנק ישראל- מק"מ</t>
  </si>
  <si>
    <t>8220311</t>
  </si>
  <si>
    <t>12/10/21</t>
  </si>
  <si>
    <t>מ.ק.מ.   712- בנק ישראל- מק"מ</t>
  </si>
  <si>
    <t>8220717</t>
  </si>
  <si>
    <t>23/11/21</t>
  </si>
  <si>
    <t>מ.ק.מ.  412- בנק ישראל- מק"מ</t>
  </si>
  <si>
    <t>8220410</t>
  </si>
  <si>
    <t>מ.ק.מ.  512- בנק ישראל- מק"מ</t>
  </si>
  <si>
    <t>8220519</t>
  </si>
  <si>
    <t>14/09/21</t>
  </si>
  <si>
    <t>מ.ק.מ. 1012- בנק ישראל- מק"מ</t>
  </si>
  <si>
    <t>8221012</t>
  </si>
  <si>
    <t>04/11/21</t>
  </si>
  <si>
    <t>מ.ק.מ. 112- בנק ישראל- מק"מ</t>
  </si>
  <si>
    <t>8220113</t>
  </si>
  <si>
    <t>05/01/21</t>
  </si>
  <si>
    <t>מ.ק.מ. 812- בנק ישראל- מק"מ</t>
  </si>
  <si>
    <t>8220816</t>
  </si>
  <si>
    <t>29/12/21</t>
  </si>
  <si>
    <t>מ.ק.מ. 912- בנק ישראל- מק"מ</t>
  </si>
  <si>
    <t>8220915</t>
  </si>
  <si>
    <t>07/10/21</t>
  </si>
  <si>
    <t>סה"כ שחר</t>
  </si>
  <si>
    <t>ממשל שקלי 0226</t>
  </si>
  <si>
    <t>1174697</t>
  </si>
  <si>
    <t>ממשל שקלי 1024- האוצר - ממשלתית שקלית</t>
  </si>
  <si>
    <t>1175777</t>
  </si>
  <si>
    <t>ממשל שקלית 0327</t>
  </si>
  <si>
    <t>1139344</t>
  </si>
  <si>
    <t>ממשל שקלית 0330- האוצר - ממשלתית שקלית</t>
  </si>
  <si>
    <t>1160985</t>
  </si>
  <si>
    <t>ממשל שקלית 0347</t>
  </si>
  <si>
    <t>1140193</t>
  </si>
  <si>
    <t>ממשל שקלית 0432- האוצר - ממשלתית שקלית</t>
  </si>
  <si>
    <t>1180660</t>
  </si>
  <si>
    <t>ממשל שקלית 0537- האוצר - ממשלתית שקלית</t>
  </si>
  <si>
    <t>1166180</t>
  </si>
  <si>
    <t>ממשל שקלית 0722- האוצר - ממשלתית שקלית</t>
  </si>
  <si>
    <t>1158104</t>
  </si>
  <si>
    <t>ממשל שקלית 0928</t>
  </si>
  <si>
    <t>1150879</t>
  </si>
  <si>
    <t>ממשל שקלית 1122- האוצר - ממשלתית שקלית</t>
  </si>
  <si>
    <t>1141225</t>
  </si>
  <si>
    <t>ממשל שקלית 1123- האוצר - ממשלתית שקלית</t>
  </si>
  <si>
    <t>1155068</t>
  </si>
  <si>
    <t>ממשלתי 0122- האוצר - ממשלתית שקלית</t>
  </si>
  <si>
    <t>1123272</t>
  </si>
  <si>
    <t>ממשלתי 0323</t>
  </si>
  <si>
    <t>1126747</t>
  </si>
  <si>
    <t>ממשלתי 0324- האוצר - ממשלתית שקלית</t>
  </si>
  <si>
    <t>1130848</t>
  </si>
  <si>
    <t>ממשלתי 0825- האוצר - ממשלתית שקלית</t>
  </si>
  <si>
    <t>1135557</t>
  </si>
  <si>
    <t>ממשלתי שקלי 0425- האוצר - ממשלתית שקלית</t>
  </si>
  <si>
    <t>1162668</t>
  </si>
  <si>
    <t>ממשלתי שקלי 723</t>
  </si>
  <si>
    <t>1167105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</si>
  <si>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</si>
  <si>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</si>
  <si>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</si>
  <si>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</si>
  <si>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</si>
  <si>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</si>
  <si>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</si>
  <si>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ממשלת משתנה 1130- האוצר - ממשלתית משתנה</t>
  </si>
  <si>
    <t>1166552</t>
  </si>
  <si>
    <t>סה"כ צמודות לדולר</t>
  </si>
  <si>
    <t>סה"כ אג"ח של ממשלת ישראל שהונפקו בחו"ל</t>
  </si>
  <si>
    <t>ממשל גלובל01/24- האוצר - ממשלתית גלובלית</t>
  </si>
  <si>
    <t>1181247</t>
  </si>
  <si>
    <t>ilRF</t>
  </si>
  <si>
    <t>ממשל גלובל07/30- האוצר - ממשלתית גלובלית</t>
  </si>
  <si>
    <t>1181197</t>
  </si>
  <si>
    <t>ISRAE 3.15 06/30/23</t>
  </si>
  <si>
    <t>US4651387M19</t>
  </si>
  <si>
    <t>NYSE</t>
  </si>
  <si>
    <t>A1</t>
  </si>
  <si>
    <t>Moodys</t>
  </si>
  <si>
    <t>03/01/18</t>
  </si>
  <si>
    <t>ISRAEL 2.5 15/1/30</t>
  </si>
  <si>
    <t>US46513JXM88</t>
  </si>
  <si>
    <t>09/01/20</t>
  </si>
  <si>
    <t>ISRAEL 3.25 17.01.2028</t>
  </si>
  <si>
    <t>US46513YJH27</t>
  </si>
  <si>
    <t>10/01/18</t>
  </si>
  <si>
    <t>סה"כ אג"ח שהנפיקו ממשלות זרות בחו"ל</t>
  </si>
  <si>
    <t>US TREASURY 0.125 30/06/22</t>
  </si>
  <si>
    <t>US912828ZX16</t>
  </si>
  <si>
    <t>Aaa</t>
  </si>
  <si>
    <t>02/02/21</t>
  </si>
  <si>
    <t>US TREASURY 0.125 30/09/22</t>
  </si>
  <si>
    <t>US91282CAN11</t>
  </si>
  <si>
    <t>01/12/21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</si>
  <si>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</si>
  <si>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</si>
  <si>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</si>
  <si>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</si>
  <si>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</si>
  <si>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</si>
  <si>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</si>
  <si>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</si>
  <si>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</si>
  <si>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</si>
  <si>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</si>
  <si>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</si>
  <si>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01/11/21</t>
  </si>
  <si>
    <t>אלה פקדון אגח ה- אלה פקדונות</t>
  </si>
  <si>
    <t>1162577</t>
  </si>
  <si>
    <t>בינל הנפק אגח י- בינלאומי הנפקות</t>
  </si>
  <si>
    <t>1160290</t>
  </si>
  <si>
    <t>513141879</t>
  </si>
  <si>
    <t>בנקים</t>
  </si>
  <si>
    <t>בינל הנפק אגח יא- בינלאומי הנפקות</t>
  </si>
  <si>
    <t>1167048</t>
  </si>
  <si>
    <t>17/10/21</t>
  </si>
  <si>
    <t>בינל הנפק אגח יב- בינלאומי הנפקות</t>
  </si>
  <si>
    <t>1182385</t>
  </si>
  <si>
    <t>דיסק מנ אגח טו- דיסקונט מנפיקים</t>
  </si>
  <si>
    <t>7480304</t>
  </si>
  <si>
    <t>520029935</t>
  </si>
  <si>
    <t>02/12/21</t>
  </si>
  <si>
    <t>לאומי   אגח 179- לאומי</t>
  </si>
  <si>
    <t>6040372</t>
  </si>
  <si>
    <t>520018078</t>
  </si>
  <si>
    <t>לאומי אג"ח 181- לאומי</t>
  </si>
  <si>
    <t>6040505</t>
  </si>
  <si>
    <t>Aaa.il</t>
  </si>
  <si>
    <t>לאומי אגח 182- לאומי</t>
  </si>
  <si>
    <t>6040539</t>
  </si>
  <si>
    <t>28/11/21</t>
  </si>
  <si>
    <t>לאומי אגח 183- לאומי</t>
  </si>
  <si>
    <t>6040547</t>
  </si>
  <si>
    <t>מז טפ הנ אגח 62- מזרחי טפחות הנפק</t>
  </si>
  <si>
    <t>2310498</t>
  </si>
  <si>
    <t>520032046</t>
  </si>
  <si>
    <t>מז טפ הנפ אגח 57- מזרחי טפחות הנפק</t>
  </si>
  <si>
    <t>2310423</t>
  </si>
  <si>
    <t>מז טפ הנפ אגח 58- מזרחי טפחות הנפק</t>
  </si>
  <si>
    <t>2310431</t>
  </si>
  <si>
    <t>מז טפ הנפ אגח 59- מזרחי טפחות הנפק</t>
  </si>
  <si>
    <t>2310449</t>
  </si>
  <si>
    <t>מז טפ הנפ אגח 61- מזרחי טפחות הנפק</t>
  </si>
  <si>
    <t>2310464</t>
  </si>
  <si>
    <t>מז טפ הנפק   45- מזרחי טפחות הנפק</t>
  </si>
  <si>
    <t>2310217</t>
  </si>
  <si>
    <t>מז טפ הנפק   46- מזרחי טפחות הנפק</t>
  </si>
  <si>
    <t>2310225</t>
  </si>
  <si>
    <t>מז טפ הנפק 51- מזרחי טפחות הנפק</t>
  </si>
  <si>
    <t>2310324</t>
  </si>
  <si>
    <t>מז טפ הנפק 52- מזרחי טפחות הנפק</t>
  </si>
  <si>
    <t>2310381</t>
  </si>
  <si>
    <t>23/12/21</t>
  </si>
  <si>
    <t>מזרחי הנפקות אג"ח 49- מזרחי טפחות הנפק</t>
  </si>
  <si>
    <t>2310282</t>
  </si>
  <si>
    <t>מזרחי טפחות  הנפקות אג"ח 44</t>
  </si>
  <si>
    <t>2310209</t>
  </si>
  <si>
    <t>מקורות  אגח 11- מקורות</t>
  </si>
  <si>
    <t>1158476</t>
  </si>
  <si>
    <t>520010869</t>
  </si>
  <si>
    <t>שרותים</t>
  </si>
  <si>
    <t>מקורות אגח 10- מקורות</t>
  </si>
  <si>
    <t>1158468</t>
  </si>
  <si>
    <t>מרכנתיל הנ אגח ג- מרכנתיל הנפקות</t>
  </si>
  <si>
    <t>1171297</t>
  </si>
  <si>
    <t>513686154</t>
  </si>
  <si>
    <t>מרכנתיל הנ אגח ד- מרכנתיל הנפקות</t>
  </si>
  <si>
    <t>1171305</t>
  </si>
  <si>
    <t>פועלים  אגח 200- פועלים</t>
  </si>
  <si>
    <t>6620496</t>
  </si>
  <si>
    <t>520000118</t>
  </si>
  <si>
    <t>12/12/21</t>
  </si>
  <si>
    <t>פועלים הנ אג34- פועלים הנפקות</t>
  </si>
  <si>
    <t>1940576</t>
  </si>
  <si>
    <t>520032640</t>
  </si>
  <si>
    <t>20/12/21</t>
  </si>
  <si>
    <t>פועלים הנ אגח35- פועלים הנפקות</t>
  </si>
  <si>
    <t>1940618</t>
  </si>
  <si>
    <t>פועלים הנפ אג32- פועלים הנפקות</t>
  </si>
  <si>
    <t>1940535</t>
  </si>
  <si>
    <t>פועלים הנפקות  אג"ח 36- פועלים הנפקות</t>
  </si>
  <si>
    <t>1940659</t>
  </si>
  <si>
    <t>דיסקונט מנפיקים 4- דיסקונט מנפיקים</t>
  </si>
  <si>
    <t>7480049</t>
  </si>
  <si>
    <t>ilAA+</t>
  </si>
  <si>
    <t>31/08/21</t>
  </si>
  <si>
    <t>וילאר אג"ח 6- וילאר</t>
  </si>
  <si>
    <t>4160115</t>
  </si>
  <si>
    <t>520038910</t>
  </si>
  <si>
    <t>נדלן מניב בישראל</t>
  </si>
  <si>
    <t>10/11/21</t>
  </si>
  <si>
    <t>חשמל     אגח 29- חשמל</t>
  </si>
  <si>
    <t>6000236</t>
  </si>
  <si>
    <t>520000472</t>
  </si>
  <si>
    <t>אנרגיה</t>
  </si>
  <si>
    <t>חשמל  אג"ח 31- חשמל</t>
  </si>
  <si>
    <t>6000285</t>
  </si>
  <si>
    <t>חשמל אג27</t>
  </si>
  <si>
    <t>6000210</t>
  </si>
  <si>
    <t>חשמל אגח 32- חשמל</t>
  </si>
  <si>
    <t>6000384</t>
  </si>
  <si>
    <t>30/09/21</t>
  </si>
  <si>
    <t>נמלי ישראל אג "ח א- נמלי ישראל</t>
  </si>
  <si>
    <t>1145564</t>
  </si>
  <si>
    <t>513569780</t>
  </si>
  <si>
    <t>Aa1.il</t>
  </si>
  <si>
    <t>נמלי ישראל אג"ח ב- נמלי ישראל</t>
  </si>
  <si>
    <t>1145572</t>
  </si>
  <si>
    <t>נתיבי הגז אג"ח ד- נתיבי הגז</t>
  </si>
  <si>
    <t>1147503</t>
  </si>
  <si>
    <t>513436394</t>
  </si>
  <si>
    <t>עזריאלי  אגח ז- קבוצת עזריאלי</t>
  </si>
  <si>
    <t>1178672</t>
  </si>
  <si>
    <t>510960719</t>
  </si>
  <si>
    <t>עזריאלי אג"ח ד</t>
  </si>
  <si>
    <t>1138650</t>
  </si>
  <si>
    <t>עזריאלי אג"ח ה- קבוצת עזריאלי</t>
  </si>
  <si>
    <t>1156603</t>
  </si>
  <si>
    <t>עזריאלי אג"ח ו- קבוצת עזריאלי</t>
  </si>
  <si>
    <t>1156611</t>
  </si>
  <si>
    <t>עזריאלי אג2- קבוצת עזריאלי</t>
  </si>
  <si>
    <t>1134436</t>
  </si>
  <si>
    <t>עזריאלי אגח ח- קבוצת עזריאלי</t>
  </si>
  <si>
    <t>1178680</t>
  </si>
  <si>
    <t>פועלים הנפקות אגח 15- פועלים הנפקות</t>
  </si>
  <si>
    <t>1940543</t>
  </si>
  <si>
    <t>16/11/21</t>
  </si>
  <si>
    <t>פועלים הנפקות התח.14- פועלים הנפקות</t>
  </si>
  <si>
    <t>1940501</t>
  </si>
  <si>
    <t>19/11/21</t>
  </si>
  <si>
    <t>רכבת ישר  אגח ג- רכבת ישראל</t>
  </si>
  <si>
    <t>1177625</t>
  </si>
  <si>
    <t>520043613</t>
  </si>
  <si>
    <t>21/11/21</t>
  </si>
  <si>
    <t>אמות  אגח ח- אמות</t>
  </si>
  <si>
    <t>520026683</t>
  </si>
  <si>
    <t>ilAA</t>
  </si>
  <si>
    <t>אמות אג ו'- אמות</t>
  </si>
  <si>
    <t>1158609</t>
  </si>
  <si>
    <t>אמות אג2- אמות</t>
  </si>
  <si>
    <t>1126630</t>
  </si>
  <si>
    <t>אמות אג4- אמות</t>
  </si>
  <si>
    <t>1133149</t>
  </si>
  <si>
    <t>21/10/21</t>
  </si>
  <si>
    <t>ארפורט אג 9- איירפורט סיטי</t>
  </si>
  <si>
    <t>1160944</t>
  </si>
  <si>
    <t>511659401</t>
  </si>
  <si>
    <t>ארפורט סיטי אג"ח 5- איירפורט סיטי</t>
  </si>
  <si>
    <t>1133487</t>
  </si>
  <si>
    <t>ביג  אגח יג- ביג</t>
  </si>
  <si>
    <t>1159516</t>
  </si>
  <si>
    <t>513623314</t>
  </si>
  <si>
    <t>ביג אג"ח יא- ביג</t>
  </si>
  <si>
    <t>1151117</t>
  </si>
  <si>
    <t>ביג אגח ח- ביג</t>
  </si>
  <si>
    <t>1138924</t>
  </si>
  <si>
    <t>22/12/21</t>
  </si>
  <si>
    <t>ביג אגח טז</t>
  </si>
  <si>
    <t>1168442</t>
  </si>
  <si>
    <t>ביג אגח יד- ביג</t>
  </si>
  <si>
    <t>1161512</t>
  </si>
  <si>
    <t>ביג אגח יז</t>
  </si>
  <si>
    <t>1168459</t>
  </si>
  <si>
    <t>גב ים  אגח 9</t>
  </si>
  <si>
    <t>7590219</t>
  </si>
  <si>
    <t>520001736</t>
  </si>
  <si>
    <t>28/12/21</t>
  </si>
  <si>
    <t>גב ים אג"ח 6- גב-ים</t>
  </si>
  <si>
    <t>7590128</t>
  </si>
  <si>
    <t>גזית גלוב אגח טו</t>
  </si>
  <si>
    <t>1260769</t>
  </si>
  <si>
    <t>520033234</t>
  </si>
  <si>
    <t>נדלן מניב בחו"ל</t>
  </si>
  <si>
    <t>מבנה אגח כה- מבנה נדל"ן</t>
  </si>
  <si>
    <t>2260636</t>
  </si>
  <si>
    <t>520024126</t>
  </si>
  <si>
    <t>מבני תעש  אגח כ- מבנה נדל"ן</t>
  </si>
  <si>
    <t>2260495</t>
  </si>
  <si>
    <t>מבני תעש אגח יח</t>
  </si>
  <si>
    <t>2260479</t>
  </si>
  <si>
    <t>מבני תעשיה אגח יט</t>
  </si>
  <si>
    <t>2260487</t>
  </si>
  <si>
    <t>15/11/21</t>
  </si>
  <si>
    <t>מבני תעשיה אגח כג- מבנה נדל"ן</t>
  </si>
  <si>
    <t>2260545</t>
  </si>
  <si>
    <t>מליסרון  אגח יד</t>
  </si>
  <si>
    <t>3230232</t>
  </si>
  <si>
    <t>520037789</t>
  </si>
  <si>
    <t>מליסרון  אגח יט</t>
  </si>
  <si>
    <t>3230398</t>
  </si>
  <si>
    <t>28/10/21</t>
  </si>
  <si>
    <t>מליסרון  אגח16- מליסרון</t>
  </si>
  <si>
    <t>3230265</t>
  </si>
  <si>
    <t>מליסרון אג10- מליסרון</t>
  </si>
  <si>
    <t>3230190</t>
  </si>
  <si>
    <t>מליסרון אג8- מליסרון</t>
  </si>
  <si>
    <t>3230166</t>
  </si>
  <si>
    <t>מליסרון אגח יח- מליסרון</t>
  </si>
  <si>
    <t>3230372</t>
  </si>
  <si>
    <t>מליסרון אגח כ- מליסרון</t>
  </si>
  <si>
    <t>3230422</t>
  </si>
  <si>
    <t>17/08/21</t>
  </si>
  <si>
    <t>פועלים הנפקות אג"ח 18- פועלים הנפקות</t>
  </si>
  <si>
    <t>1940600</t>
  </si>
  <si>
    <t>20/06/18</t>
  </si>
  <si>
    <t>רבוע נדלן אגח ח- רבוע נדלן</t>
  </si>
  <si>
    <t>513765859</t>
  </si>
  <si>
    <t>ריט 1     אגח ו</t>
  </si>
  <si>
    <t>1138544</t>
  </si>
  <si>
    <t>513821488</t>
  </si>
  <si>
    <t>ריט 1  אגח ז- ריט1</t>
  </si>
  <si>
    <t>1171271</t>
  </si>
  <si>
    <t>ריט 1 אגח ה- ריט1</t>
  </si>
  <si>
    <t>1136753</t>
  </si>
  <si>
    <t>ריט אג"ח 4- ריט1</t>
  </si>
  <si>
    <t>1129899</t>
  </si>
  <si>
    <t>09/11/21</t>
  </si>
  <si>
    <t>שופרסל    אגח ו- שופרסל</t>
  </si>
  <si>
    <t>7770217</t>
  </si>
  <si>
    <t>520022732</t>
  </si>
  <si>
    <t>רשתות שיווק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</si>
  <si>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</si>
  <si>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</si>
  <si>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</si>
  <si>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</si>
  <si>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</si>
  <si>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</si>
  <si>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</si>
  <si>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</si>
  <si>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אלוני חץ אג8- אלוני חץ</t>
  </si>
  <si>
    <t>3900271</t>
  </si>
  <si>
    <t>520038506</t>
  </si>
  <si>
    <t>אלרוב נדלן אגחו- אלרוב נדל"ן</t>
  </si>
  <si>
    <t>3870185</t>
  </si>
  <si>
    <t>520038894</t>
  </si>
  <si>
    <t>בזק אגח 10- בזק</t>
  </si>
  <si>
    <t>2300184</t>
  </si>
  <si>
    <t>520031931</t>
  </si>
  <si>
    <t>בזק אגח 12- בזק</t>
  </si>
  <si>
    <t>2300242</t>
  </si>
  <si>
    <t>בזק אגח 14- בזק</t>
  </si>
  <si>
    <t>2300317</t>
  </si>
  <si>
    <t>בזק.ק6- בזק</t>
  </si>
  <si>
    <t>2300143</t>
  </si>
  <si>
    <t>ביג  אגח יח- ביג</t>
  </si>
  <si>
    <t>1174226</t>
  </si>
  <si>
    <t>Aa3.il</t>
  </si>
  <si>
    <t>ביג אג"ח 15- ביג</t>
  </si>
  <si>
    <t>1162221</t>
  </si>
  <si>
    <t>ביג אג5- ביג</t>
  </si>
  <si>
    <t>1129279</t>
  </si>
  <si>
    <t>ביג אגח ז- ביג</t>
  </si>
  <si>
    <t>1136084</t>
  </si>
  <si>
    <t>ביג ט'- ביג</t>
  </si>
  <si>
    <t>1141050</t>
  </si>
  <si>
    <t>גזית גלוב אג11- גזית גלוב</t>
  </si>
  <si>
    <t>1260546</t>
  </si>
  <si>
    <t>גזית גלוב אגח יג- גזית גלוב</t>
  </si>
  <si>
    <t>1260652</t>
  </si>
  <si>
    <t>גזית גלוב אגח יד- גזית גלוב</t>
  </si>
  <si>
    <t>1260736</t>
  </si>
  <si>
    <t>גזית גלוב אגחטז- גזית גלוב</t>
  </si>
  <si>
    <t>1260785</t>
  </si>
  <si>
    <t>24/10/21</t>
  </si>
  <si>
    <t>גלוב אג"ח 12- גזית גלוב</t>
  </si>
  <si>
    <t>1260603</t>
  </si>
  <si>
    <t>הראל הנפקות אגח 7- הראל ביטוח מימון והנפקות בע"מ</t>
  </si>
  <si>
    <t>1126077</t>
  </si>
  <si>
    <t>513834200</t>
  </si>
  <si>
    <t>ביטוח</t>
  </si>
  <si>
    <t>08/11/21</t>
  </si>
  <si>
    <t>יוניברסל אג1- יוניברסל מוטורס-UMI</t>
  </si>
  <si>
    <t>1141639</t>
  </si>
  <si>
    <t>511809071</t>
  </si>
  <si>
    <t>מסחר</t>
  </si>
  <si>
    <t>יוניברסל אגח ג- יוניברסל מוטורס-UMI</t>
  </si>
  <si>
    <t>1160670</t>
  </si>
  <si>
    <t>ירושלים הנ אגח טו- ירושלים הנפקות</t>
  </si>
  <si>
    <t>1161769</t>
  </si>
  <si>
    <t>513682146</t>
  </si>
  <si>
    <t>ירושלים הנ אגח יח- ירושלים הנפקות</t>
  </si>
  <si>
    <t>1182054</t>
  </si>
  <si>
    <t>25/11/21</t>
  </si>
  <si>
    <t>ירושלים הנפקות 13- ירושלים הנפקות</t>
  </si>
  <si>
    <t>11/07/21</t>
  </si>
  <si>
    <t>ירושלים הנפקות אג"ח ט- ירושלים הנפקות</t>
  </si>
  <si>
    <t>1127422</t>
  </si>
  <si>
    <t>ישרס אגח טז- ישרס</t>
  </si>
  <si>
    <t>6130223</t>
  </si>
  <si>
    <t>520017807</t>
  </si>
  <si>
    <t>כללביט אג7</t>
  </si>
  <si>
    <t>1132950</t>
  </si>
  <si>
    <t>513754069</t>
  </si>
  <si>
    <t>מגה אור אג8- מגה אור</t>
  </si>
  <si>
    <t>1147602</t>
  </si>
  <si>
    <t>513257873</t>
  </si>
  <si>
    <t>מז טפ הנפ נד 56- מזרחי טפחות הנפק</t>
  </si>
  <si>
    <t>2310415</t>
  </si>
  <si>
    <t>15/06/21</t>
  </si>
  <si>
    <t>מזרחי טפחות שה 1</t>
  </si>
  <si>
    <t>6950083</t>
  </si>
  <si>
    <t>520000522</t>
  </si>
  <si>
    <t>23/08/21</t>
  </si>
  <si>
    <t>מליסרון   אגח ו- מליסרון</t>
  </si>
  <si>
    <t>3230125</t>
  </si>
  <si>
    <t>מליסרון  אגח יז- מליסרון</t>
  </si>
  <si>
    <t>3230273</t>
  </si>
  <si>
    <t>מליסרון אג"ח יג- מליסרון</t>
  </si>
  <si>
    <t>3230224</t>
  </si>
  <si>
    <t>מליסרון אג11- מליסרון</t>
  </si>
  <si>
    <t>3230208</t>
  </si>
  <si>
    <t>מנורה מבטחים גיוס הון אג"ח א'- מנורה מבטחים גיוס הון בע"מ</t>
  </si>
  <si>
    <t>1103670</t>
  </si>
  <si>
    <t>513937714</t>
  </si>
  <si>
    <t>16/11/17</t>
  </si>
  <si>
    <t>סלע נדל"ן אג"ח 2- סלע קפיטל נדל"ן</t>
  </si>
  <si>
    <t>1132927</t>
  </si>
  <si>
    <t>513992529</t>
  </si>
  <si>
    <t>סלע נדל"ן אג3</t>
  </si>
  <si>
    <t>1138973</t>
  </si>
  <si>
    <t>סלע נדלן  אגח ד- סלע קפיטל נדל"ן</t>
  </si>
  <si>
    <t>1167147</t>
  </si>
  <si>
    <t>פניקס הון אגח ה- הפניקס גיוסי הון</t>
  </si>
  <si>
    <t>1135417</t>
  </si>
  <si>
    <t>514290345</t>
  </si>
  <si>
    <t>רבוע נדלן אגח ז- רבוע נדלן</t>
  </si>
  <si>
    <t>1140615</t>
  </si>
  <si>
    <t>אשטרום נכ אגח 12- אשטרום נכסים</t>
  </si>
  <si>
    <t>2510279</t>
  </si>
  <si>
    <t>520036617</t>
  </si>
  <si>
    <t>ilA+</t>
  </si>
  <si>
    <t>אשטרום נכסים אג"ח 11</t>
  </si>
  <si>
    <t>2510238</t>
  </si>
  <si>
    <t>גירון     אגח ו- גירון פיתוח</t>
  </si>
  <si>
    <t>1139849</t>
  </si>
  <si>
    <t>520044520</t>
  </si>
  <si>
    <t>A1.il</t>
  </si>
  <si>
    <t>גירון  אגח ח- גירון פיתוח</t>
  </si>
  <si>
    <t>1183151</t>
  </si>
  <si>
    <t>גירון אג"ח 7</t>
  </si>
  <si>
    <t>1142629</t>
  </si>
  <si>
    <t>ג'נרישן קפ אגח ב- ג'נריישן קפיטל</t>
  </si>
  <si>
    <t>1177526</t>
  </si>
  <si>
    <t>515846558</t>
  </si>
  <si>
    <t>21/06/21</t>
  </si>
  <si>
    <t>מגה אור  אגח  י- מגה אור</t>
  </si>
  <si>
    <t>1178367</t>
  </si>
  <si>
    <t>12/07/21</t>
  </si>
  <si>
    <t>מגה אור  אגח יא- מגה אור</t>
  </si>
  <si>
    <t>1178375</t>
  </si>
  <si>
    <t>מגה אור החזקות אג"ח 6</t>
  </si>
  <si>
    <t>1138668</t>
  </si>
  <si>
    <t>פז נפט    אגח ז- פז חברת הנפט</t>
  </si>
  <si>
    <t>1142595</t>
  </si>
  <si>
    <t>510216054</t>
  </si>
  <si>
    <t>קיסטון ריט אגחא- קיסטון ריט</t>
  </si>
  <si>
    <t>1182187</t>
  </si>
  <si>
    <t>515983476</t>
  </si>
  <si>
    <t>השקעה ואחזקות</t>
  </si>
  <si>
    <t>05/12/21</t>
  </si>
  <si>
    <t>רבוע נדלן אג"ח 5</t>
  </si>
  <si>
    <t>1130467</t>
  </si>
  <si>
    <t>רבוע נדלן אגח ו- רבוע נדלן</t>
  </si>
  <si>
    <t>1140607</t>
  </si>
  <si>
    <t>אדגר      אגח י- אדגר השקעות</t>
  </si>
  <si>
    <t>1820208</t>
  </si>
  <si>
    <t>520035171</t>
  </si>
  <si>
    <t>A2.il</t>
  </si>
  <si>
    <t>אדגר אג"ח 9- אדגר השקעות</t>
  </si>
  <si>
    <t>1820190</t>
  </si>
  <si>
    <t>אדגר אגח יא</t>
  </si>
  <si>
    <t>1820281</t>
  </si>
  <si>
    <t>אספן גרופ אגח ט- אספן גרופ</t>
  </si>
  <si>
    <t>3130424</t>
  </si>
  <si>
    <t>520037540</t>
  </si>
  <si>
    <t>ilA</t>
  </si>
  <si>
    <t>19/10/21</t>
  </si>
  <si>
    <t>510560188</t>
  </si>
  <si>
    <t>18/11/21</t>
  </si>
  <si>
    <t>אפי נכסים אגח יג- אפי נכסים</t>
  </si>
  <si>
    <t>אפריקה ישראל נכסים בע"מ אג"ח 7</t>
  </si>
  <si>
    <t>1132232</t>
  </si>
  <si>
    <t>אפריקה נכס אגחח- אפי נכסים</t>
  </si>
  <si>
    <t>1142231</t>
  </si>
  <si>
    <t>אשטרום נכ אגח10</t>
  </si>
  <si>
    <t>2510204</t>
  </si>
  <si>
    <t>אשטרום נכסים אגח 8- אשטרום נכסים</t>
  </si>
  <si>
    <t>2510162</t>
  </si>
  <si>
    <t>03/02/20</t>
  </si>
  <si>
    <t>אשטרום קב אגח ד- אשטרום קבוצה</t>
  </si>
  <si>
    <t>1182989</t>
  </si>
  <si>
    <t>510381601</t>
  </si>
  <si>
    <t>בנייה</t>
  </si>
  <si>
    <t>דיסקונט שה א</t>
  </si>
  <si>
    <t>6910095</t>
  </si>
  <si>
    <t>520007030</t>
  </si>
  <si>
    <t>11/10/21</t>
  </si>
  <si>
    <t>מימון ישיר אג ב- מימון ישיר קב</t>
  </si>
  <si>
    <t>1168145</t>
  </si>
  <si>
    <t>513893123</t>
  </si>
  <si>
    <t>אשראי חוץ בנקאי</t>
  </si>
  <si>
    <t>מימון ישיר אגח ד- מימון ישיר קב</t>
  </si>
  <si>
    <t>21/07/21</t>
  </si>
  <si>
    <t>מימון ישיר אגחג</t>
  </si>
  <si>
    <t>1171214</t>
  </si>
  <si>
    <t>שיכון ובינוי אג6- שיכון ובינוי</t>
  </si>
  <si>
    <t>1129733</t>
  </si>
  <si>
    <t>520036104</t>
  </si>
  <si>
    <t>שיכון ובינוי אג8- שיכון ובינוי</t>
  </si>
  <si>
    <t>1135888</t>
  </si>
  <si>
    <t>שיכון ובינוי אגח 5- שיכון ובינוי</t>
  </si>
  <si>
    <t>1125210</t>
  </si>
  <si>
    <t>או פי סי אגח 2</t>
  </si>
  <si>
    <t>1166057</t>
  </si>
  <si>
    <t>514401702</t>
  </si>
  <si>
    <t>ilA-</t>
  </si>
  <si>
    <t>הכשרת הישוב אג23- הכשרת הישוב</t>
  </si>
  <si>
    <t>6120323</t>
  </si>
  <si>
    <t>520020116</t>
  </si>
  <si>
    <t>מגוריט אג1- מגוריט</t>
  </si>
  <si>
    <t>1141712</t>
  </si>
  <si>
    <t>515434074</t>
  </si>
  <si>
    <t>מגוריט אגח ב- מגוריט</t>
  </si>
  <si>
    <t>1168350</t>
  </si>
  <si>
    <t>31/08/20</t>
  </si>
  <si>
    <t>מגוריט אגח ג- מגוריט</t>
  </si>
  <si>
    <t>21/12/21</t>
  </si>
  <si>
    <t>נכסים ובנין אגח 4- נכסים ובנין</t>
  </si>
  <si>
    <t>6990154</t>
  </si>
  <si>
    <t>520025438</t>
  </si>
  <si>
    <t>רני צים   אגח ב- רני צים</t>
  </si>
  <si>
    <t>1171834</t>
  </si>
  <si>
    <t>514353671</t>
  </si>
  <si>
    <t>520033309</t>
  </si>
  <si>
    <t>ilBBB+</t>
  </si>
  <si>
    <t>חג'ג' אג9- חג'ג' נדלן</t>
  </si>
  <si>
    <t>מישורים אגח ח'- מישורים</t>
  </si>
  <si>
    <t>1143163</t>
  </si>
  <si>
    <t>511491839</t>
  </si>
  <si>
    <t>Baa1.il</t>
  </si>
  <si>
    <t>מישורים אגח ט- מישורים</t>
  </si>
  <si>
    <t>18/10/21</t>
  </si>
  <si>
    <t>רני צים אגח א- רני צים</t>
  </si>
  <si>
    <t>1159680</t>
  </si>
  <si>
    <t>דיסקונט הש אג6- דיסקונט השקעות</t>
  </si>
  <si>
    <t>6390207</t>
  </si>
  <si>
    <t>520023896</t>
  </si>
  <si>
    <t>ilBBB</t>
  </si>
  <si>
    <t>דוראל  אגח א- דוראל אנרגיה</t>
  </si>
  <si>
    <t>515364891</t>
  </si>
  <si>
    <t>אנרגיה מתחדשת</t>
  </si>
  <si>
    <t>חלל תקשורת אגח יח- חלל תקשורת</t>
  </si>
  <si>
    <t>1158518</t>
  </si>
  <si>
    <t>511396046</t>
  </si>
  <si>
    <t>23/06/19</t>
  </si>
  <si>
    <t>חנן מור אג 9- חנן מור</t>
  </si>
  <si>
    <t>513605519</t>
  </si>
  <si>
    <t>29/09/21</t>
  </si>
  <si>
    <t>מניבים ריט אג"ח 1- מניבים ריט</t>
  </si>
  <si>
    <t>1140581</t>
  </si>
  <si>
    <t>515327120</t>
  </si>
  <si>
    <t>29/07/21</t>
  </si>
  <si>
    <t>מניבים ריט אג"ח ב- מניבים ריט</t>
  </si>
  <si>
    <t>1155928</t>
  </si>
  <si>
    <t>29/11/21</t>
  </si>
  <si>
    <t>מניבים ריט אגחג- מניבים ריט</t>
  </si>
  <si>
    <t>1177658</t>
  </si>
  <si>
    <t>משק אנרג  אגח א</t>
  </si>
  <si>
    <t>1169531</t>
  </si>
  <si>
    <t>516167343</t>
  </si>
  <si>
    <t>01/11/20</t>
  </si>
  <si>
    <t>נופר אנרג אגח א- נופר אנרג'י</t>
  </si>
  <si>
    <t>1179340</t>
  </si>
  <si>
    <t>514599943</t>
  </si>
  <si>
    <t>צור       אגח י- צור שמיר</t>
  </si>
  <si>
    <t>7300171</t>
  </si>
  <si>
    <t>520025586</t>
  </si>
  <si>
    <t>08/12/19</t>
  </si>
  <si>
    <t>ריט אזורים אגח א- ריט אזורים ליוי</t>
  </si>
  <si>
    <t>1175769</t>
  </si>
  <si>
    <t>516117181</t>
  </si>
  <si>
    <t>27/05/21</t>
  </si>
  <si>
    <t>דיסק מנ מסחרי 1- דיסקונט מנפיקים</t>
  </si>
  <si>
    <t>7480320</t>
  </si>
  <si>
    <t>דיסקונט מנפיקים אג"ח יג</t>
  </si>
  <si>
    <t>7480155</t>
  </si>
  <si>
    <t>דיסקונט מנפיקים אג"ח יד</t>
  </si>
  <si>
    <t>7480163</t>
  </si>
  <si>
    <t>הראל פיקד אגח א- הראל פיקדון סחיר</t>
  </si>
  <si>
    <t>1159623</t>
  </si>
  <si>
    <t>515989440</t>
  </si>
  <si>
    <t>14/10/21</t>
  </si>
  <si>
    <t>הראל פיקדון אגח ב- הראל פיקדון סחיר</t>
  </si>
  <si>
    <t>1162502</t>
  </si>
  <si>
    <t>לאומי   אגח 178- לאומי</t>
  </si>
  <si>
    <t>6040323</t>
  </si>
  <si>
    <t>לאומי אג"ח 180- לאומי</t>
  </si>
  <si>
    <t>6040422</t>
  </si>
  <si>
    <t>מז טפ הנפ אגח 60- מזרחי טפחות הנפק</t>
  </si>
  <si>
    <t>2310456</t>
  </si>
  <si>
    <t>מזרחי  טפ הנפק   40</t>
  </si>
  <si>
    <t>2310167</t>
  </si>
  <si>
    <t>מזרחי הנפקות אג"ח   41- מזרחי טפחות הנפק</t>
  </si>
  <si>
    <t>2310175</t>
  </si>
  <si>
    <t>מרכנתיל הנפקות אגח ב</t>
  </si>
  <si>
    <t>1138205</t>
  </si>
  <si>
    <t>עמידר אגח א- עמידר</t>
  </si>
  <si>
    <t>1143585</t>
  </si>
  <si>
    <t>520017393</t>
  </si>
  <si>
    <t>פועלים  אגח 100- פועלים</t>
  </si>
  <si>
    <t>6620488</t>
  </si>
  <si>
    <t>דיסקונט הת11- דיסקונט</t>
  </si>
  <si>
    <t>6910137</t>
  </si>
  <si>
    <t>31/12/20</t>
  </si>
  <si>
    <t>חשמל     אגח 26- חשמל</t>
  </si>
  <si>
    <t>6000202</t>
  </si>
  <si>
    <t>חשמל אג"ח 30- חשמל</t>
  </si>
  <si>
    <t>6000277</t>
  </si>
  <si>
    <t>נמלי ישראל אג"ח ג- נמלי ישראל</t>
  </si>
  <si>
    <t>1145580</t>
  </si>
  <si>
    <t>פועלים הנפקות הת 16- פועלים הנפקות</t>
  </si>
  <si>
    <t>1940550</t>
  </si>
  <si>
    <t>שטראוס    אגח ה- שטראוס גרופ</t>
  </si>
  <si>
    <t>7460389</t>
  </si>
  <si>
    <t>520003781</t>
  </si>
  <si>
    <t>מזון</t>
  </si>
  <si>
    <t>שטראוס    אגח ו- שטראוס גרופ</t>
  </si>
  <si>
    <t>7460421</t>
  </si>
  <si>
    <t>תעשיה אוירית אג"ח 4</t>
  </si>
  <si>
    <t>1133131</t>
  </si>
  <si>
    <t>520027194</t>
  </si>
  <si>
    <t>ביטחוניות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</si>
  <si>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</si>
  <si>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</si>
  <si>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</si>
  <si>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</si>
  <si>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</si>
  <si>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</si>
  <si>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אמות      אגח ה- אמות</t>
  </si>
  <si>
    <t>1138114</t>
  </si>
  <si>
    <t>אמות אגח ז- אמות</t>
  </si>
  <si>
    <t>1162866</t>
  </si>
  <si>
    <t>אקויטל    אגח 2- אקויטל</t>
  </si>
  <si>
    <t>7550122</t>
  </si>
  <si>
    <t>520030859</t>
  </si>
  <si>
    <t>אקויטל אגח 3- אקויטל</t>
  </si>
  <si>
    <t>7550148</t>
  </si>
  <si>
    <t>גב ים אג8- גב-ים</t>
  </si>
  <si>
    <t>7590151</t>
  </si>
  <si>
    <t>דה זראסאי אג5- דה זראסאי גרופ</t>
  </si>
  <si>
    <t>1169556</t>
  </si>
  <si>
    <t>1744984</t>
  </si>
  <si>
    <t>הראל השק אגח א- הראל השקעות</t>
  </si>
  <si>
    <t>5850110</t>
  </si>
  <si>
    <t>520033986</t>
  </si>
  <si>
    <t>Aa2.il</t>
  </si>
  <si>
    <t>וילאר אגח 7- וילאר</t>
  </si>
  <si>
    <t>4160149</t>
  </si>
  <si>
    <t>וילאר אגח ח- וילאר</t>
  </si>
  <si>
    <t>4160156</t>
  </si>
  <si>
    <t>זה זראסאי אג4- דה זראסאי גרופ</t>
  </si>
  <si>
    <t>1147560</t>
  </si>
  <si>
    <t>ישראכרט אגח א- ישראכרט</t>
  </si>
  <si>
    <t>1157536</t>
  </si>
  <si>
    <t>510706153</t>
  </si>
  <si>
    <t>שרותים פיננסים</t>
  </si>
  <si>
    <t>ישראמקו   אג3- ישראמקו יהש</t>
  </si>
  <si>
    <t>2320232</t>
  </si>
  <si>
    <t>550010003</t>
  </si>
  <si>
    <t>חיפושי נפט וגז</t>
  </si>
  <si>
    <t>כיל       אגח ה</t>
  </si>
  <si>
    <t>2810299</t>
  </si>
  <si>
    <t>מבנה תעשיה אג16</t>
  </si>
  <si>
    <t>2260438</t>
  </si>
  <si>
    <t>מגדל הון  אגח ד- מגדל ביטוח הון</t>
  </si>
  <si>
    <t>1137033</t>
  </si>
  <si>
    <t>513230029</t>
  </si>
  <si>
    <t>מנורה מב  אגח ג- מנורה מבטחים החזקות</t>
  </si>
  <si>
    <t>5660063</t>
  </si>
  <si>
    <t>520007469</t>
  </si>
  <si>
    <t>נפטא אגח ח- נפטא</t>
  </si>
  <si>
    <t>6430169</t>
  </si>
  <si>
    <t>520020942</t>
  </si>
  <si>
    <t>סאמיט     אגח י- סאמיט</t>
  </si>
  <si>
    <t>1143395</t>
  </si>
  <si>
    <t>520043720</t>
  </si>
  <si>
    <t>סאמיט אג6- סאמיט</t>
  </si>
  <si>
    <t>1130939</t>
  </si>
  <si>
    <t>סילברסטין אגח א- סילברסטין נכסים</t>
  </si>
  <si>
    <t>1145598</t>
  </si>
  <si>
    <t>1737</t>
  </si>
  <si>
    <t>סילברסטין אגח ב- סילברסטין נכסים</t>
  </si>
  <si>
    <t>1160597</t>
  </si>
  <si>
    <t>שופרסל אג"ח ז- שופרסל</t>
  </si>
  <si>
    <t>7770258</t>
  </si>
  <si>
    <t>שופרסל אג5- שופרסל</t>
  </si>
  <si>
    <t>7770209</t>
  </si>
  <si>
    <t>שלמה החז אגח יז- שלמה החזקות</t>
  </si>
  <si>
    <t>1410299</t>
  </si>
  <si>
    <t>אלוני חץ אג10- אלוני חץ</t>
  </si>
  <si>
    <t>3900362</t>
  </si>
  <si>
    <t>אלוני חץ אג9- אלוני חץ</t>
  </si>
  <si>
    <t>3900354</t>
  </si>
  <si>
    <t>אלוני חץ אגח יב- אלוני חץ</t>
  </si>
  <si>
    <t>31/10/21</t>
  </si>
  <si>
    <t>בזק       אגח 9</t>
  </si>
  <si>
    <t>2300176</t>
  </si>
  <si>
    <t>בזק אג7- בזק</t>
  </si>
  <si>
    <t>2300150</t>
  </si>
  <si>
    <t>20/04/20</t>
  </si>
  <si>
    <t>בזק אגח 11- בזק</t>
  </si>
  <si>
    <t>2300234</t>
  </si>
  <si>
    <t>בזק אגח 13- בזק</t>
  </si>
  <si>
    <t>2300309</t>
  </si>
  <si>
    <t>ביג אגח יט- ביג</t>
  </si>
  <si>
    <t>1181007</t>
  </si>
  <si>
    <t>דה זראסאי אגח ג- דה זראסאי גרופ</t>
  </si>
  <si>
    <t>1137975</t>
  </si>
  <si>
    <t>הפניקס    אגח 3- הפניקס</t>
  </si>
  <si>
    <t>7670201</t>
  </si>
  <si>
    <t>520017450</t>
  </si>
  <si>
    <t>הפניקס אג4- הפניקס</t>
  </si>
  <si>
    <t>7670250</t>
  </si>
  <si>
    <t>הראל הנ אג14- הראל ביטוח מימון והנפקות בע"מ</t>
  </si>
  <si>
    <t>1143122</t>
  </si>
  <si>
    <t>הראל הנ אג15- הראל ביטוח מימון והנפקות בע"מ</t>
  </si>
  <si>
    <t>1143130</t>
  </si>
  <si>
    <t>הראל הנפ אגח טז- הראל ביטוח מימון והנפקות בע"מ</t>
  </si>
  <si>
    <t>1157601</t>
  </si>
  <si>
    <t>הראל הנפ אגח יא- הראל ביטוח מימון והנפקות בע"מ</t>
  </si>
  <si>
    <t>1136316</t>
  </si>
  <si>
    <t>הראל הנפקות אג יב- הראל ביטוח מימון והנפקות בע"מ</t>
  </si>
  <si>
    <t>1138163</t>
  </si>
  <si>
    <t>הראל הנפקות אג יג- הראל ביטוח מימון והנפקות בע"מ</t>
  </si>
  <si>
    <t>1138171</t>
  </si>
  <si>
    <t>הראל הנפקות אגח יז- הראל ביטוח מימון והנפקות בע"מ</t>
  </si>
  <si>
    <t>1161454</t>
  </si>
  <si>
    <t>ווסטדייל  אגח א- ווסטדייל אמריקה</t>
  </si>
  <si>
    <t>1157577</t>
  </si>
  <si>
    <t>1772</t>
  </si>
  <si>
    <t>וורטון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</si>
  <si>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</si>
  <si>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</si>
  <si>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</si>
  <si>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</si>
  <si>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</si>
  <si>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</si>
  <si>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יוניברסל  אגח ד- יוניברסל מוטורס-UMI</t>
  </si>
  <si>
    <t>1172253</t>
  </si>
  <si>
    <t>יוניברסל אגח ב- יוניברסל מוטורס-UMI</t>
  </si>
  <si>
    <t>1141647</t>
  </si>
  <si>
    <t>ישרס אג"ח 14- ישרס</t>
  </si>
  <si>
    <t>6130199</t>
  </si>
  <si>
    <t>כלל ביטוח  אגח יא- כללביט מימון</t>
  </si>
  <si>
    <t>1160647</t>
  </si>
  <si>
    <t>כלל ביטוח אג"ח 8- כללביט מימון</t>
  </si>
  <si>
    <t>1132968</t>
  </si>
  <si>
    <t>כללביט  אגח יב- כללביט מימון</t>
  </si>
  <si>
    <t>1179928</t>
  </si>
  <si>
    <t>כללביט אגח  י- כללביט מימון</t>
  </si>
  <si>
    <t>1136068</t>
  </si>
  <si>
    <t>מגדל הון  אג"ח ז- מגדל ביטוח הון</t>
  </si>
  <si>
    <t>1156041</t>
  </si>
  <si>
    <t>מגדל הון  אגח ה</t>
  </si>
  <si>
    <t>1139286</t>
  </si>
  <si>
    <t>מגדל הון  אגח ו- מגדל ביטוח הון</t>
  </si>
  <si>
    <t>1142785</t>
  </si>
  <si>
    <t>מגדל הון אג"ח 3- מגדל ביטוח הון</t>
  </si>
  <si>
    <t>1135862</t>
  </si>
  <si>
    <t>מגדל הון אגח ח- מגדל ביטוח הון</t>
  </si>
  <si>
    <t>1182955</t>
  </si>
  <si>
    <t>26/12/21</t>
  </si>
  <si>
    <t>מליסרון אגח טו</t>
  </si>
  <si>
    <t>3230240</t>
  </si>
  <si>
    <t>מנורה הון התח ד- מנורה מבטחים גיוס הון בע"מ</t>
  </si>
  <si>
    <t>1135920</t>
  </si>
  <si>
    <t>נמקו      אגח א- נמקו ריאלטי</t>
  </si>
  <si>
    <t>1139575</t>
  </si>
  <si>
    <t>1665</t>
  </si>
  <si>
    <t>נמקו אגח ב- נמקו ריאלטי</t>
  </si>
  <si>
    <t>1160258</t>
  </si>
  <si>
    <t>פורמולה אג"ח 1- פורמולה מערכות</t>
  </si>
  <si>
    <t>2560142</t>
  </si>
  <si>
    <t>520036690</t>
  </si>
  <si>
    <t>שרותי מידע</t>
  </si>
  <si>
    <t>פורמולה אג"ח ג'- פורמולה מערכות</t>
  </si>
  <si>
    <t>2560209</t>
  </si>
  <si>
    <t>פניקס הון אג"ח 4- הפניקס גיוסי הון</t>
  </si>
  <si>
    <t>1133529</t>
  </si>
  <si>
    <t>פניקס הון אג"ח 8- הפניקס גיוסי הון</t>
  </si>
  <si>
    <t>1139815</t>
  </si>
  <si>
    <t>פניקס הון אגח ו- הפניקס גיוסי הון</t>
  </si>
  <si>
    <t>1136696</t>
  </si>
  <si>
    <t>פניקס הון אגח ט- הפניקס גיוסי הון</t>
  </si>
  <si>
    <t>1155522</t>
  </si>
  <si>
    <t>פניקס הון אגח י- הפניקס גיוסי הון</t>
  </si>
  <si>
    <t>1155530</t>
  </si>
  <si>
    <t>פניקס הון אגח יא- הפניקס גיוסי הון</t>
  </si>
  <si>
    <t>1159359</t>
  </si>
  <si>
    <t>1900288</t>
  </si>
  <si>
    <t>07/11/21</t>
  </si>
  <si>
    <t>פסיפיק אגח ב- פסיפיק אוק</t>
  </si>
  <si>
    <t>אבגול     אגח ג- אבגול</t>
  </si>
  <si>
    <t>1133289</t>
  </si>
  <si>
    <t>510119068</t>
  </si>
  <si>
    <t>עץ, נייר ודפוס</t>
  </si>
  <si>
    <t>אלקו אגח יג- אלקו</t>
  </si>
  <si>
    <t>520025370</t>
  </si>
  <si>
    <t>06/07/21</t>
  </si>
  <si>
    <t>אלקטרה  אג"ח ה'- אלקטרה</t>
  </si>
  <si>
    <t>7390222</t>
  </si>
  <si>
    <t>520028911</t>
  </si>
  <si>
    <t>אלקטרה אג"ח 4</t>
  </si>
  <si>
    <t>7390149</t>
  </si>
  <si>
    <t>אמ.ג'יג'י אג"ח א'- אמ.ג'י.ג'י</t>
  </si>
  <si>
    <t>1155795</t>
  </si>
  <si>
    <t>1761</t>
  </si>
  <si>
    <t>אמ.ג'יג'י אגח ב- אמ.ג'י.ג'י</t>
  </si>
  <si>
    <t>1160811</t>
  </si>
  <si>
    <t>דלתא.ק1- דלתא</t>
  </si>
  <si>
    <t>6270144</t>
  </si>
  <si>
    <t>520025602</t>
  </si>
  <si>
    <t>דמרי      אגח ז- דמרי</t>
  </si>
  <si>
    <t>1141191</t>
  </si>
  <si>
    <t>511399388</t>
  </si>
  <si>
    <t>דמרי אג"ח 6- דמרי</t>
  </si>
  <si>
    <t>1136936</t>
  </si>
  <si>
    <t>15/12/21</t>
  </si>
  <si>
    <t>דמרי אג"ח 8- דמרי</t>
  </si>
  <si>
    <t>1153725</t>
  </si>
  <si>
    <t>דמרי אגח ט</t>
  </si>
  <si>
    <t>1168368</t>
  </si>
  <si>
    <t>וואן תוכנה אג3-דל סחירות מרווח הוגן- וואן טכנולוגיות תוכנה</t>
  </si>
  <si>
    <t>1610187</t>
  </si>
  <si>
    <t>520034695</t>
  </si>
  <si>
    <t>ווסטדייל אגח ב- ווסטדייל אמריקה</t>
  </si>
  <si>
    <t>1161322</t>
  </si>
  <si>
    <t>טמפו משק  אגח ג- טמפו משקאות</t>
  </si>
  <si>
    <t>1162544</t>
  </si>
  <si>
    <t>513682625</t>
  </si>
  <si>
    <t>טמפו משקאות אג2</t>
  </si>
  <si>
    <t>1133511</t>
  </si>
  <si>
    <t>לוינשטיין הנדסה  אגח ג</t>
  </si>
  <si>
    <t>5730080</t>
  </si>
  <si>
    <t>520033424</t>
  </si>
  <si>
    <t>לייטסטון  אגח ב- לייטסטון</t>
  </si>
  <si>
    <t>1160746</t>
  </si>
  <si>
    <t>1630</t>
  </si>
  <si>
    <t>לייטסטון אג1- לייטסטון</t>
  </si>
  <si>
    <t>1133891</t>
  </si>
  <si>
    <t>מיטב דש השקעות אגח ד- מיטב דש השקעות</t>
  </si>
  <si>
    <t>1161371</t>
  </si>
  <si>
    <t>520043795</t>
  </si>
  <si>
    <t>ממן       אגח ג- ממן</t>
  </si>
  <si>
    <t>2380053</t>
  </si>
  <si>
    <t>520036435</t>
  </si>
  <si>
    <t>ממן אגח ב- ממן</t>
  </si>
  <si>
    <t>2380046</t>
  </si>
  <si>
    <t>31/05/20</t>
  </si>
  <si>
    <t>מנורה הון הת אגח ו'- מנורה מבטחים גיוס הון בע"מ</t>
  </si>
  <si>
    <t>1160241</t>
  </si>
  <si>
    <t>מנורה הון הת5- מנורה מבטחים גיוס הון בע"מ</t>
  </si>
  <si>
    <t>1143411</t>
  </si>
  <si>
    <t>נייר חדרה אג6- נייר חדרה</t>
  </si>
  <si>
    <t>6320105</t>
  </si>
  <si>
    <t>520018383</t>
  </si>
  <si>
    <t>סופרגז אגח א- סופרגז אנרגיה</t>
  </si>
  <si>
    <t>1167360</t>
  </si>
  <si>
    <t>516077989</t>
  </si>
  <si>
    <t>סטרוברי   אגח ב- סטרוברי</t>
  </si>
  <si>
    <t>1145432</t>
  </si>
  <si>
    <t>1863501</t>
  </si>
  <si>
    <t>סטרוברי אגח ג- סטרוברי</t>
  </si>
  <si>
    <t>1179019</t>
  </si>
  <si>
    <t>ספנסר אגח ג- ספנסר אקוויטי</t>
  </si>
  <si>
    <t>1147495</t>
  </si>
  <si>
    <t>1838863</t>
  </si>
  <si>
    <t>פז נפט אג4</t>
  </si>
  <si>
    <t>1132505</t>
  </si>
  <si>
    <t>פז נפט אג5- פז חברת הנפט</t>
  </si>
  <si>
    <t>1139534</t>
  </si>
  <si>
    <t>פז נפט אגח ח- פז חברת הנפט</t>
  </si>
  <si>
    <t>1162817</t>
  </si>
  <si>
    <t>פרטנר     אגח ו- פרטנר</t>
  </si>
  <si>
    <t>1141415</t>
  </si>
  <si>
    <t>520044314</t>
  </si>
  <si>
    <t>פרטנר  אגח ז- פרטנר</t>
  </si>
  <si>
    <t>1156397</t>
  </si>
  <si>
    <t>פתאל אג2- פתאל נכסים (אירופה)</t>
  </si>
  <si>
    <t>1140854</t>
  </si>
  <si>
    <t>515328250</t>
  </si>
  <si>
    <t>קרסו      אגח ג- קרסו מוטורס</t>
  </si>
  <si>
    <t>1141829</t>
  </si>
  <si>
    <t>514065283</t>
  </si>
  <si>
    <t>קרסו  אגח ד- קרסו מוטורס</t>
  </si>
  <si>
    <t>1173566</t>
  </si>
  <si>
    <t>קרסו אגח א- קרסו מוטורס</t>
  </si>
  <si>
    <t>1136464</t>
  </si>
  <si>
    <t>קרסו אגח ב- קרסו מוטורס</t>
  </si>
  <si>
    <t>1139591</t>
  </si>
  <si>
    <t>שפיר הנדס אגח ב- שפיר הנדסה</t>
  </si>
  <si>
    <t>1141951</t>
  </si>
  <si>
    <t>514892801</t>
  </si>
  <si>
    <t>מתכת ומוצרי בניה</t>
  </si>
  <si>
    <t>שפיר הנדסה אגח א</t>
  </si>
  <si>
    <t>1136134</t>
  </si>
  <si>
    <t>שפיר הנדסה אגח ג- שפיר הנדסה</t>
  </si>
  <si>
    <t>1178417</t>
  </si>
  <si>
    <t>*אלבר אג15- אלבר שירותי מימונית</t>
  </si>
  <si>
    <t>1138536</t>
  </si>
  <si>
    <t>512025891</t>
  </si>
  <si>
    <t>*אלבר אגח יח- אלבר שירותי מימונית</t>
  </si>
  <si>
    <t>1158740</t>
  </si>
  <si>
    <t>אזורים   אגח 12</t>
  </si>
  <si>
    <t>7150360</t>
  </si>
  <si>
    <t>520025990</t>
  </si>
  <si>
    <t>אזורים   אגח 14- אזורים</t>
  </si>
  <si>
    <t>7150444</t>
  </si>
  <si>
    <t>אזורים אגח 13- אזורים</t>
  </si>
  <si>
    <t>7150410</t>
  </si>
  <si>
    <t>אי.די.אי הנפקות הת ד- איידיאיי הנפקות</t>
  </si>
  <si>
    <t>1133099</t>
  </si>
  <si>
    <t>514486042</t>
  </si>
  <si>
    <t>איי.די.איי. אג"ח ה- איידיאיי הנפקות</t>
  </si>
  <si>
    <t>1155878</t>
  </si>
  <si>
    <t>איידיאייהנ הת ו- איידיאיי הנפקות</t>
  </si>
  <si>
    <t>1183037</t>
  </si>
  <si>
    <t>אלדן תחבורה אג3- אלדן תחבורה</t>
  </si>
  <si>
    <t>1140813</t>
  </si>
  <si>
    <t>510454333</t>
  </si>
  <si>
    <t>אלדן תחבורה אגח ב</t>
  </si>
  <si>
    <t>1138254</t>
  </si>
  <si>
    <t>אלדן תחבורה אגח ו- אלדן תחבורה</t>
  </si>
  <si>
    <t>1161678</t>
  </si>
  <si>
    <t>אלון רבוע אגח ו- אלון רבוע כחול</t>
  </si>
  <si>
    <t>1169127</t>
  </si>
  <si>
    <t>520042847</t>
  </si>
  <si>
    <t>אנלייט אנ אגח ד- אנלייט אנרגיה</t>
  </si>
  <si>
    <t>7200256</t>
  </si>
  <si>
    <t>520041146</t>
  </si>
  <si>
    <t>אנלייט אנר אג ג- אנלייט אנרגיה</t>
  </si>
  <si>
    <t>7200249</t>
  </si>
  <si>
    <t>01/08/21</t>
  </si>
  <si>
    <t>אנלייט אנרגיה  אגח ה'- אנלייט אנרגיה</t>
  </si>
  <si>
    <t>7200116</t>
  </si>
  <si>
    <t>אנלייט אנרגיה אג ו- אנלייט אנרגיה</t>
  </si>
  <si>
    <t>7200173</t>
  </si>
  <si>
    <t>אנרג'יקס אג ב</t>
  </si>
  <si>
    <t>1168483</t>
  </si>
  <si>
    <t>513901371</t>
  </si>
  <si>
    <t>08/10/20</t>
  </si>
  <si>
    <t>אנרג'יקס אגח א- אנרג'יקס</t>
  </si>
  <si>
    <t>1161751</t>
  </si>
  <si>
    <t>אפי נכסים אגח י- אפי נכסים</t>
  </si>
  <si>
    <t>1160878</t>
  </si>
  <si>
    <t>אפי נכסים אגח יב- אפי נכסים</t>
  </si>
  <si>
    <t>1173764</t>
  </si>
  <si>
    <t>אפריקה מג אגח ה- אפריקה מגורים</t>
  </si>
  <si>
    <t>1162825</t>
  </si>
  <si>
    <t>520034760</t>
  </si>
  <si>
    <t>אפריקה מגורים אג 4- אפריקה מגורים</t>
  </si>
  <si>
    <t>1142645</t>
  </si>
  <si>
    <t>אפריקה נכסים אג"ח ט- אפי נכסים</t>
  </si>
  <si>
    <t>1156470</t>
  </si>
  <si>
    <t>אשדר      אגח ד- אשדר</t>
  </si>
  <si>
    <t>1135607</t>
  </si>
  <si>
    <t>510609761</t>
  </si>
  <si>
    <t>אשדר אגח 5- אשדר</t>
  </si>
  <si>
    <t>1157783</t>
  </si>
  <si>
    <t>אשטרום נכסים אג"ח 9- אשטרום נכסים</t>
  </si>
  <si>
    <t>2510170</t>
  </si>
  <si>
    <t>אשטרום קב אגח ב- אשטרום קבוצה</t>
  </si>
  <si>
    <t>1132331</t>
  </si>
  <si>
    <t>אשטרום קב אגח ג- אשטרום קבוצה</t>
  </si>
  <si>
    <t>1140102</t>
  </si>
  <si>
    <t>גולד בונד אג3</t>
  </si>
  <si>
    <t>1490051</t>
  </si>
  <si>
    <t>520034349</t>
  </si>
  <si>
    <t>ג'נריישן קפ אגח א- ג'נריישן קפיטל</t>
  </si>
  <si>
    <t>1166222</t>
  </si>
  <si>
    <t>16/08/20</t>
  </si>
  <si>
    <t>דה לסר אגח ו- דה לסר</t>
  </si>
  <si>
    <t>1167477</t>
  </si>
  <si>
    <t>1513</t>
  </si>
  <si>
    <t>520044322</t>
  </si>
  <si>
    <t>הרץ פרופר אגח א- הרץ פרופרטיס</t>
  </si>
  <si>
    <t>1142603</t>
  </si>
  <si>
    <t>1957081</t>
  </si>
  <si>
    <t>ויקטורי   אגח א- ויקטורי</t>
  </si>
  <si>
    <t>1136126</t>
  </si>
  <si>
    <t>514068980</t>
  </si>
  <si>
    <t>14/12/21</t>
  </si>
  <si>
    <t>ויתניה    אגח ד- ויתניה</t>
  </si>
  <si>
    <t>1139476</t>
  </si>
  <si>
    <t>512096793</t>
  </si>
  <si>
    <t>חברה לישראל אגח 10</t>
  </si>
  <si>
    <t>5760236</t>
  </si>
  <si>
    <t>520028010</t>
  </si>
  <si>
    <t>חברה לישראל אגח 12- חברה לישראל</t>
  </si>
  <si>
    <t>5760251</t>
  </si>
  <si>
    <t>חברה לישראל אגח 15- חברה לישראל</t>
  </si>
  <si>
    <t>5760327</t>
  </si>
  <si>
    <t>חברה לישראל אגח14- חברה לישראל</t>
  </si>
  <si>
    <t>5760301</t>
  </si>
  <si>
    <t>יצוא אגח א</t>
  </si>
  <si>
    <t>7040082</t>
  </si>
  <si>
    <t>520025156</t>
  </si>
  <si>
    <t>05/08/20</t>
  </si>
  <si>
    <t>מגדלי תיכון אגח ד- מגדלי ים תיכון</t>
  </si>
  <si>
    <t>1159326</t>
  </si>
  <si>
    <t>512719485</t>
  </si>
  <si>
    <t>מגדלי תיכון אגחה</t>
  </si>
  <si>
    <t>1168517</t>
  </si>
  <si>
    <t>נאוי אגח ה- נאוי</t>
  </si>
  <si>
    <t>520036070</t>
  </si>
  <si>
    <t>נכסים ובנין אגח 7- נכסים ובנין</t>
  </si>
  <si>
    <t>6990196</t>
  </si>
  <si>
    <t>נכסים ובנין אגח ט- נכסים ובנין</t>
  </si>
  <si>
    <t>6990212</t>
  </si>
  <si>
    <t>סאות'רן אג"ח ג- סאותרן פרופרטיס</t>
  </si>
  <si>
    <t>1159474</t>
  </si>
  <si>
    <t>1921080</t>
  </si>
  <si>
    <t>סלקום    אגח יא</t>
  </si>
  <si>
    <t>1139252</t>
  </si>
  <si>
    <t>511930125</t>
  </si>
  <si>
    <t>סלקום    אגח יב- סלקום</t>
  </si>
  <si>
    <t>1143080</t>
  </si>
  <si>
    <t>סלקום אג"ח 9</t>
  </si>
  <si>
    <t>1132836</t>
  </si>
  <si>
    <t>ספנסר  אג2- ספנסר אקוויטי</t>
  </si>
  <si>
    <t>1139898</t>
  </si>
  <si>
    <t>פנינסולה אגח ג- פנינסולה</t>
  </si>
  <si>
    <t>3330222</t>
  </si>
  <si>
    <t>520033713</t>
  </si>
  <si>
    <t>פרשקובסקי אגח יג</t>
  </si>
  <si>
    <t>1169309</t>
  </si>
  <si>
    <t>513817817</t>
  </si>
  <si>
    <t>פתאל אג1</t>
  </si>
  <si>
    <t>1137512</t>
  </si>
  <si>
    <t>פתאל אגח 3- פתאל נכסים (אירופה)</t>
  </si>
  <si>
    <t>1141852</t>
  </si>
  <si>
    <t>פתאל אירו אגח ד- פתאל נכסים (אירופה)</t>
  </si>
  <si>
    <t>1168038</t>
  </si>
  <si>
    <t>קופרליין  אגח ג- קופרליין</t>
  </si>
  <si>
    <t>1167881</t>
  </si>
  <si>
    <t>1648</t>
  </si>
  <si>
    <t>01/09/20</t>
  </si>
  <si>
    <t>שיכון ובינוי אג7- שיכון ובינוי</t>
  </si>
  <si>
    <t>1129741</t>
  </si>
  <si>
    <t>שכון ובי אגח 10- שיכון ובינוי</t>
  </si>
  <si>
    <t>1175132</t>
  </si>
  <si>
    <t>או.פי.סי  אגח ג- או.פי.סי אנרגיה</t>
  </si>
  <si>
    <t>1180355</t>
  </si>
  <si>
    <t>אוריין    אגח ב- אוריין</t>
  </si>
  <si>
    <t>1143379</t>
  </si>
  <si>
    <t>511068256</t>
  </si>
  <si>
    <t>11/08/21</t>
  </si>
  <si>
    <t>אלון רבוע אגח ד- אלון רבוע כחול</t>
  </si>
  <si>
    <t>1139583</t>
  </si>
  <si>
    <t>A3.il</t>
  </si>
  <si>
    <t>אלטיטיוד  אגח א- אלטיטיוד השקעות</t>
  </si>
  <si>
    <t>1143924</t>
  </si>
  <si>
    <t>1963039</t>
  </si>
  <si>
    <t>אנקור     אגח א- אנקור פרופרטיס</t>
  </si>
  <si>
    <t>1141118</t>
  </si>
  <si>
    <t>1939883</t>
  </si>
  <si>
    <t>אסאר אקורד אגח א- אס.אר אקורד</t>
  </si>
  <si>
    <t>520038670</t>
  </si>
  <si>
    <t>אפקון החזקות אג"ח א- אפקון החזקות</t>
  </si>
  <si>
    <t>5780135</t>
  </si>
  <si>
    <t>520033473</t>
  </si>
  <si>
    <t>20/01/20</t>
  </si>
  <si>
    <t>אקסטל  אגח ג- אקסטל לימיטד</t>
  </si>
  <si>
    <t>1175041</t>
  </si>
  <si>
    <t>1622</t>
  </si>
  <si>
    <t>בזן   אגח יב- בזן (בתי זיקוק)</t>
  </si>
  <si>
    <t>520036658</t>
  </si>
  <si>
    <t>בזן  אגח י'- בזן (בתי זיקוק)</t>
  </si>
  <si>
    <t>2590511</t>
  </si>
  <si>
    <t>בזן אג"ח 5- בזן (בתי זיקוק)</t>
  </si>
  <si>
    <t>2590388</t>
  </si>
  <si>
    <t>דה לסר אג"ח ה- דה לסר</t>
  </si>
  <si>
    <t>1135664</t>
  </si>
  <si>
    <t>דור אלון  אגח ה- דור אלון</t>
  </si>
  <si>
    <t>1136761</t>
  </si>
  <si>
    <t>520043878</t>
  </si>
  <si>
    <t>דור אלון  אגח ז- דור אלון</t>
  </si>
  <si>
    <t>1157700</t>
  </si>
  <si>
    <t>דור אלון אג6- דור אלון</t>
  </si>
  <si>
    <t>1140656</t>
  </si>
  <si>
    <t>דורסל אגח ד- דורסל</t>
  </si>
  <si>
    <t>1178128</t>
  </si>
  <si>
    <t>512112806</t>
  </si>
  <si>
    <t>מלרן אגח א- מלרן פרוייקטים</t>
  </si>
  <si>
    <t>1162072</t>
  </si>
  <si>
    <t>514097591</t>
  </si>
  <si>
    <t>מלרן אגח ג- מלרן פרוייקטים</t>
  </si>
  <si>
    <t>1180058</t>
  </si>
  <si>
    <t>מלרן אגח2- מלרן פרוייקטים</t>
  </si>
  <si>
    <t>1170323</t>
  </si>
  <si>
    <t>נאוויטס פט אגח ג- נאוויטס פטרו</t>
  </si>
  <si>
    <t>1181593</t>
  </si>
  <si>
    <t>550263107</t>
  </si>
  <si>
    <t>נאוויטס פטרו אגח ב- נאוויטס פטרו</t>
  </si>
  <si>
    <t>1169614</t>
  </si>
  <si>
    <t>סאות'רן   אגח א- סאותרן פרופרטיס</t>
  </si>
  <si>
    <t>1140094</t>
  </si>
  <si>
    <t>סאות'רן אגח ב- סאותרן פרופרטיס</t>
  </si>
  <si>
    <t>1143387</t>
  </si>
  <si>
    <t>פתאל החזק  אג 1</t>
  </si>
  <si>
    <t>1169721</t>
  </si>
  <si>
    <t>512607888</t>
  </si>
  <si>
    <t>מלונאות ותיירות</t>
  </si>
  <si>
    <t>12/11/20</t>
  </si>
  <si>
    <t>פתאל החזקות אג2- פתאל החזקות</t>
  </si>
  <si>
    <t>1150812</t>
  </si>
  <si>
    <t>פתאל החזקות אגח ג- פתאל החזקות</t>
  </si>
  <si>
    <t>1161785</t>
  </si>
  <si>
    <t>קופרליין  אגח ב- קופרליין</t>
  </si>
  <si>
    <t>1140177</t>
  </si>
  <si>
    <t>קליין     אגח ב- קליין קבוצה</t>
  </si>
  <si>
    <t>1140409</t>
  </si>
  <si>
    <t>1886279</t>
  </si>
  <si>
    <t>קרדן נדלן אג5- קרדן נדלן</t>
  </si>
  <si>
    <t>1172725</t>
  </si>
  <si>
    <t>520041005</t>
  </si>
  <si>
    <t>קרדן נדלן אגח ד</t>
  </si>
  <si>
    <t>1162353</t>
  </si>
  <si>
    <t>שיכון בינוי נעמ 2- שיכון ובינוי</t>
  </si>
  <si>
    <t>1183052</t>
  </si>
  <si>
    <t>שלמה נדלן אגח ג- שלמה נדלן</t>
  </si>
  <si>
    <t>1137439</t>
  </si>
  <si>
    <t>513957472</t>
  </si>
  <si>
    <t>שלמה נדלן אגח ד- שלמה נדלן</t>
  </si>
  <si>
    <t>אאורה אג"ח י"ב- אאורה</t>
  </si>
  <si>
    <t>3730454</t>
  </si>
  <si>
    <t>520038274</t>
  </si>
  <si>
    <t>אאורה אגח טו- אאורה</t>
  </si>
  <si>
    <t>3730504</t>
  </si>
  <si>
    <t>אאורה אגח טז- אאורה</t>
  </si>
  <si>
    <t>3730579</t>
  </si>
  <si>
    <t>28/07/21</t>
  </si>
  <si>
    <t>אאורה אגח יד- אאורה</t>
  </si>
  <si>
    <t>3730488</t>
  </si>
  <si>
    <t>איילון הנ אגח ב- איילון ביטוח הנפקות</t>
  </si>
  <si>
    <t>1178813</t>
  </si>
  <si>
    <t>514732825</t>
  </si>
  <si>
    <t>אלומיי אג"ח ג</t>
  </si>
  <si>
    <t>1159375</t>
  </si>
  <si>
    <t>520039868</t>
  </si>
  <si>
    <t>25/10/21</t>
  </si>
  <si>
    <t>דלשה קפיטל אגח ב- דלשה קפיטל</t>
  </si>
  <si>
    <t>1137314</t>
  </si>
  <si>
    <t>1888119</t>
  </si>
  <si>
    <t>חג'ג'    אגח יא- חג'ג' נדלן</t>
  </si>
  <si>
    <t>8230328</t>
  </si>
  <si>
    <t>חג'ג'  אג י- חג'ג' נדלן</t>
  </si>
  <si>
    <t>8230294</t>
  </si>
  <si>
    <t>01/02/21</t>
  </si>
  <si>
    <t>חג'ג' אג"ח 8- חג'ג' נדלן</t>
  </si>
  <si>
    <t>8230229</t>
  </si>
  <si>
    <t>חג'ג' אגח 7- חג'ג' נדלן</t>
  </si>
  <si>
    <t>8230195</t>
  </si>
  <si>
    <t>22/11/21</t>
  </si>
  <si>
    <t>מויניאן   אגח ב- מויניאן לימיטד</t>
  </si>
  <si>
    <t>1143015</t>
  </si>
  <si>
    <t>1643</t>
  </si>
  <si>
    <t>מויניאן אג"ח א'- מויניאן לימיטד</t>
  </si>
  <si>
    <t>1135656</t>
  </si>
  <si>
    <t>צמח המרמן אגח ו- צמח המרמן</t>
  </si>
  <si>
    <t>1158633</t>
  </si>
  <si>
    <t>512531203</t>
  </si>
  <si>
    <t>צרפתי     אגח ט- צרפתי</t>
  </si>
  <si>
    <t>4250197</t>
  </si>
  <si>
    <t>520039090</t>
  </si>
  <si>
    <t>רבד אג"ח 2- רבד</t>
  </si>
  <si>
    <t>5260088</t>
  </si>
  <si>
    <t>520040148</t>
  </si>
  <si>
    <t>שוהם ביזנס אגח ג- שוהם ביזנס</t>
  </si>
  <si>
    <t>1171446</t>
  </si>
  <si>
    <t>520043860</t>
  </si>
  <si>
    <t>שוהם ביזנס אגח ד- שוהם ביזנס</t>
  </si>
  <si>
    <t>1182047</t>
  </si>
  <si>
    <t>*הכשרה חב לבטוח אגח 4- הכשרה חב לביטוח</t>
  </si>
  <si>
    <t>1156025</t>
  </si>
  <si>
    <t>520042177</t>
  </si>
  <si>
    <t>Baa2.il</t>
  </si>
  <si>
    <t>אורון  אגח ב- אורון קבוצה</t>
  </si>
  <si>
    <t>1160571</t>
  </si>
  <si>
    <t>513432765</t>
  </si>
  <si>
    <t>אמ.די.ג'י אג3- אמ.די.ג'י</t>
  </si>
  <si>
    <t>1142504</t>
  </si>
  <si>
    <t>1632</t>
  </si>
  <si>
    <t>ברם אג"ח 1</t>
  </si>
  <si>
    <t>1135730</t>
  </si>
  <si>
    <t>513579482</t>
  </si>
  <si>
    <t>11/11/19</t>
  </si>
  <si>
    <t>ג'י.אף.אי אג"ח 1- ג'י.אפ.איי</t>
  </si>
  <si>
    <t>1134915</t>
  </si>
  <si>
    <t>1852623</t>
  </si>
  <si>
    <t>גיבוי אחזקות אגח 2- גיבוי אחזקות בע"מ</t>
  </si>
  <si>
    <t>520039314</t>
  </si>
  <si>
    <t>24/11/21</t>
  </si>
  <si>
    <t>גיבוי אחזקות אגח א- גיבוי אחזקות בע"מ</t>
  </si>
  <si>
    <t>4480133</t>
  </si>
  <si>
    <t>17/06/21</t>
  </si>
  <si>
    <t>דיסק השק  אגח י- דיסקונט השקעות</t>
  </si>
  <si>
    <t>6390348</t>
  </si>
  <si>
    <t>דיסק השק אגח יא- דיסקונט השקעות</t>
  </si>
  <si>
    <t>6390405</t>
  </si>
  <si>
    <t>ווטרסטון אג1- ווטרסטון</t>
  </si>
  <si>
    <t>1140987</t>
  </si>
  <si>
    <t>1938699</t>
  </si>
  <si>
    <t>לוזון קבוצה אג10</t>
  </si>
  <si>
    <t>4730206</t>
  </si>
  <si>
    <t>520039660</t>
  </si>
  <si>
    <t>נובל      אגח א- נובל אסטס</t>
  </si>
  <si>
    <t>1141860</t>
  </si>
  <si>
    <t>1947641</t>
  </si>
  <si>
    <t>דלק קבוצה אג31- דלק קבוצה</t>
  </si>
  <si>
    <t>1134790</t>
  </si>
  <si>
    <t>ilBBB-</t>
  </si>
  <si>
    <t>07/05/20</t>
  </si>
  <si>
    <t>בי קומיוניק אג"ח 3</t>
  </si>
  <si>
    <t>1139203</t>
  </si>
  <si>
    <t>512832742</t>
  </si>
  <si>
    <t>Caa2.il</t>
  </si>
  <si>
    <t>30/11/21</t>
  </si>
  <si>
    <t>אול-יר    אגח ג- אול יר</t>
  </si>
  <si>
    <t>1140136</t>
  </si>
  <si>
    <t>184580</t>
  </si>
  <si>
    <t>Caa3.il</t>
  </si>
  <si>
    <t>19/11/20</t>
  </si>
  <si>
    <t>אול-יר    אגח ה- אול יר</t>
  </si>
  <si>
    <t>1143304</t>
  </si>
  <si>
    <t>אול-יר    אגח ב- אול יר</t>
  </si>
  <si>
    <t>1139781</t>
  </si>
  <si>
    <t>C.il</t>
  </si>
  <si>
    <t>14/01/21</t>
  </si>
  <si>
    <t>אמ אר אר  אגח א</t>
  </si>
  <si>
    <t>1154772</t>
  </si>
  <si>
    <t>1983001</t>
  </si>
  <si>
    <t>12/08/21</t>
  </si>
  <si>
    <t>אם.אר.פי אג"ח ג</t>
  </si>
  <si>
    <t>1139278</t>
  </si>
  <si>
    <t>520044421</t>
  </si>
  <si>
    <t>04/05/20</t>
  </si>
  <si>
    <t>אפי קפיטל אגח א- אפי קפיטל נדל"ן</t>
  </si>
  <si>
    <t>1181304</t>
  </si>
  <si>
    <t>513948216</t>
  </si>
  <si>
    <t>אקונרג'י אג א- אקונרג'י אנרגיה מתחדשת</t>
  </si>
  <si>
    <t>1182518</t>
  </si>
  <si>
    <t>516339777</t>
  </si>
  <si>
    <t>בי קומיונק אגח ו- בי קומיוניקיישנס</t>
  </si>
  <si>
    <t>13/12/21</t>
  </si>
  <si>
    <t>ברוקלנד אגח ב- ברוקלנד</t>
  </si>
  <si>
    <t>1136993</t>
  </si>
  <si>
    <t>1814237</t>
  </si>
  <si>
    <t>12/07/18</t>
  </si>
  <si>
    <t>דלק קב   אגח לה- דלק קבוצה</t>
  </si>
  <si>
    <t>דלק קב אגח לו- דלק קבוצה</t>
  </si>
  <si>
    <t>חנן מור אגח י- חנן מור</t>
  </si>
  <si>
    <t>1165299</t>
  </si>
  <si>
    <t>25/02/20</t>
  </si>
  <si>
    <t>חנן מור אגח יג- חנן מור</t>
  </si>
  <si>
    <t>1181502</t>
  </si>
  <si>
    <t>חנן מור אגח יד- חנן מור</t>
  </si>
  <si>
    <t>1181510</t>
  </si>
  <si>
    <t>מצלאוי אגח ז- מצלאוי</t>
  </si>
  <si>
    <t>1181676</t>
  </si>
  <si>
    <t>512726712</t>
  </si>
  <si>
    <t>14/11/21</t>
  </si>
  <si>
    <t>נתנאל גרופ אג יא- נתנאל גרופ</t>
  </si>
  <si>
    <t>520039074</t>
  </si>
  <si>
    <t>נתנאל גרופ אג יב- נתנאל גרופ</t>
  </si>
  <si>
    <t>4210233</t>
  </si>
  <si>
    <t>04/05/21</t>
  </si>
  <si>
    <t>ספיר קור אג18- ספיר קורפ</t>
  </si>
  <si>
    <t>3650140</t>
  </si>
  <si>
    <t>520038340</t>
  </si>
  <si>
    <t>רבל        אג ב- רבל</t>
  </si>
  <si>
    <t>1142769</t>
  </si>
  <si>
    <t>513506329</t>
  </si>
  <si>
    <t>רוטשטיין  אגח ט- רוטשטיין</t>
  </si>
  <si>
    <t>5390224</t>
  </si>
  <si>
    <t>520039959</t>
  </si>
  <si>
    <t>17/01/21</t>
  </si>
  <si>
    <t>רותם שני  אגח א- רותם שני</t>
  </si>
  <si>
    <t>1173996</t>
  </si>
  <si>
    <t>512287517</t>
  </si>
  <si>
    <t>10/03/21</t>
  </si>
  <si>
    <t>אלה פקדון אג1- אלה פקדונות</t>
  </si>
  <si>
    <t>1141662</t>
  </si>
  <si>
    <t>אלה פקדון אגח ד- אלה פקדונות</t>
  </si>
  <si>
    <t>1162304</t>
  </si>
  <si>
    <t>15/01/20</t>
  </si>
  <si>
    <t>אלביט מע' אגח ד- אלביט מערכות</t>
  </si>
  <si>
    <t>1178268</t>
  </si>
  <si>
    <t>08/07/21</t>
  </si>
  <si>
    <t>אלביט מערכות אגח ג- אלביט מערכות</t>
  </si>
  <si>
    <t>1178250</t>
  </si>
  <si>
    <t>ישראמקו   אגח ב</t>
  </si>
  <si>
    <t>2320224</t>
  </si>
  <si>
    <t>03/11/20</t>
  </si>
  <si>
    <t>ישראמקו אג1- ישראמקו יהש</t>
  </si>
  <si>
    <t>2320174</t>
  </si>
  <si>
    <t>ביג       אגח י- ביג</t>
  </si>
  <si>
    <t>1143023</t>
  </si>
  <si>
    <t>דלק תמלוגים אג"ח א- דלק תמלוגים</t>
  </si>
  <si>
    <t>1147479</t>
  </si>
  <si>
    <t>514837111</t>
  </si>
  <si>
    <t>שמוס  אג"ח א- שמוס</t>
  </si>
  <si>
    <t>1155951</t>
  </si>
  <si>
    <t>633896</t>
  </si>
  <si>
    <t>אבגול     אגח ד- אבגול</t>
  </si>
  <si>
    <t>1140417</t>
  </si>
  <si>
    <t>דלתא      אגח ו- דלתא</t>
  </si>
  <si>
    <t>6270193</t>
  </si>
  <si>
    <t>סאפיינס   אגח ב- סאפיינס</t>
  </si>
  <si>
    <t>1141936</t>
  </si>
  <si>
    <t>1146</t>
  </si>
  <si>
    <t>תמר פטרו  אגח א- תמר פטרוליום</t>
  </si>
  <si>
    <t>1141332</t>
  </si>
  <si>
    <t>515334662</t>
  </si>
  <si>
    <t>20/10/21</t>
  </si>
  <si>
    <t>תמר פטרו  אגח ב- תמר פטרוליום</t>
  </si>
  <si>
    <t>1143593</t>
  </si>
  <si>
    <t>חברה לישראל אג"ח 11</t>
  </si>
  <si>
    <t>5760244</t>
  </si>
  <si>
    <t>חברה לישראל אג"ח 13</t>
  </si>
  <si>
    <t>5760269</t>
  </si>
  <si>
    <t>בזן       אגח ט- בזן (בתי זיקוק)</t>
  </si>
  <si>
    <t>2590461</t>
  </si>
  <si>
    <t>בזן אג"ח 6- בזן (בתי זיקוק)</t>
  </si>
  <si>
    <t>2590396</t>
  </si>
  <si>
    <t>פננטפארק  אגח א- פננטפארק</t>
  </si>
  <si>
    <t>1142371</t>
  </si>
  <si>
    <t>1504619</t>
  </si>
  <si>
    <t>חלל תקש   אג יז- חלל תקשורת</t>
  </si>
  <si>
    <t>1140888</t>
  </si>
  <si>
    <t>30/08/17</t>
  </si>
  <si>
    <t>חלל תקש  אגח טז- חלל תקשורת</t>
  </si>
  <si>
    <t>1139922</t>
  </si>
  <si>
    <t>28/12/17</t>
  </si>
  <si>
    <t>נאוויטס פט אג ד- נאוויטס פטרו</t>
  </si>
  <si>
    <t>1181627</t>
  </si>
  <si>
    <t>רציו מימון אגח ד- רציו מימון</t>
  </si>
  <si>
    <t>1178144</t>
  </si>
  <si>
    <t>515060044</t>
  </si>
  <si>
    <t>סה"כ אחר</t>
  </si>
  <si>
    <t>ISRELE 5 12/11/24</t>
  </si>
  <si>
    <t>IL0060001943</t>
  </si>
  <si>
    <t>בלומברג</t>
  </si>
  <si>
    <t>5241</t>
  </si>
  <si>
    <t>Utilities</t>
  </si>
  <si>
    <t>BBB</t>
  </si>
  <si>
    <t>S&amp;P</t>
  </si>
  <si>
    <t>09/09/20</t>
  </si>
  <si>
    <t>TEVA  4.75 09/05/2027- טבע</t>
  </si>
  <si>
    <t>US88167AAP66</t>
  </si>
  <si>
    <t>520013954</t>
  </si>
  <si>
    <t>Pharmaceuticals</t>
  </si>
  <si>
    <t>BB-</t>
  </si>
  <si>
    <t>TEVA  5.125 09/05/2029- טבע</t>
  </si>
  <si>
    <t>US88167AAQ40</t>
  </si>
  <si>
    <t>TEVA 3.75 09/05/2027- טבע</t>
  </si>
  <si>
    <t>XS2406607098</t>
  </si>
  <si>
    <t>03/11/21</t>
  </si>
  <si>
    <t>TEVA 4.1 1/10/2046- טבע</t>
  </si>
  <si>
    <t>US88167AAF84</t>
  </si>
  <si>
    <t>TEVA 4.375 09/05/2030- טבע</t>
  </si>
  <si>
    <t>XS2406607171</t>
  </si>
  <si>
    <t>FVRR 0 01/11/25</t>
  </si>
  <si>
    <t>US33835LAA35</t>
  </si>
  <si>
    <t>5153</t>
  </si>
  <si>
    <t>Consumer Durables &amp; Apparel</t>
  </si>
  <si>
    <t>10/11/20</t>
  </si>
  <si>
    <t>NVMI 0 15/10/25</t>
  </si>
  <si>
    <t>US66980MAB28</t>
  </si>
  <si>
    <t>511812463</t>
  </si>
  <si>
    <t>Technology Hardware &amp; Equip</t>
  </si>
  <si>
    <t>17/11/20</t>
  </si>
  <si>
    <t>MSFT 2.875 06/02/24</t>
  </si>
  <si>
    <t>US594918BX11</t>
  </si>
  <si>
    <t>5083</t>
  </si>
  <si>
    <t>AAA</t>
  </si>
  <si>
    <t>22/01/20</t>
  </si>
  <si>
    <t>AAPL 2.85 23/02/23</t>
  </si>
  <si>
    <t>US037833BU32</t>
  </si>
  <si>
    <t>930</t>
  </si>
  <si>
    <t>AA+</t>
  </si>
  <si>
    <t>16/01/20</t>
  </si>
  <si>
    <t>BRK 3.125 15/03/26</t>
  </si>
  <si>
    <t>US084670BS67</t>
  </si>
  <si>
    <t>3045</t>
  </si>
  <si>
    <t>Diversified Financials</t>
  </si>
  <si>
    <t>AA</t>
  </si>
  <si>
    <t>06/04/20</t>
  </si>
  <si>
    <t>NESNVX 3.5 24/09/25</t>
  </si>
  <si>
    <t>USU74078BY87</t>
  </si>
  <si>
    <t>3125</t>
  </si>
  <si>
    <t>Food Beverage &amp; Tobacco</t>
  </si>
  <si>
    <t>AA-</t>
  </si>
  <si>
    <t>V 1.1 15/02/31</t>
  </si>
  <si>
    <t>US92826CAN20</t>
  </si>
  <si>
    <t>5089</t>
  </si>
  <si>
    <t>10/08/20</t>
  </si>
  <si>
    <t>V 2.8 14/12/22</t>
  </si>
  <si>
    <t>US92826CAC64</t>
  </si>
  <si>
    <t>23/01/20</t>
  </si>
  <si>
    <t>XOM 2.709 06/03/25</t>
  </si>
  <si>
    <t>US30231GAF90</t>
  </si>
  <si>
    <t>5186</t>
  </si>
  <si>
    <t>Energy</t>
  </si>
  <si>
    <t>British Airways 2.9 15/03/35- British Airways</t>
  </si>
  <si>
    <t>US11042CAA80</t>
  </si>
  <si>
    <t>5288</t>
  </si>
  <si>
    <t>Airlines</t>
  </si>
  <si>
    <t>A</t>
  </si>
  <si>
    <t>20/07/21</t>
  </si>
  <si>
    <t>PFIZER 2.95 15/03/24</t>
  </si>
  <si>
    <t>US717081ES88</t>
  </si>
  <si>
    <t>1190</t>
  </si>
  <si>
    <t>A2</t>
  </si>
  <si>
    <t>21/01/20</t>
  </si>
  <si>
    <t>PLD 1.25 15/10/30</t>
  </si>
  <si>
    <t>US74340XBR17</t>
  </si>
  <si>
    <t>5236</t>
  </si>
  <si>
    <t>Real Estate</t>
  </si>
  <si>
    <t>A-</t>
  </si>
  <si>
    <t>06/08/20</t>
  </si>
  <si>
    <t>GILD 1.65 01/10/2030</t>
  </si>
  <si>
    <t>US375558BY84</t>
  </si>
  <si>
    <t>5072</t>
  </si>
  <si>
    <t>BBB+</t>
  </si>
  <si>
    <t>23/09/20</t>
  </si>
  <si>
    <t>WFC 2.393 02/06/28</t>
  </si>
  <si>
    <t>US95000U2S19</t>
  </si>
  <si>
    <t>5085</t>
  </si>
  <si>
    <t>Banks</t>
  </si>
  <si>
    <t>BACR 3.695 16/05/24</t>
  </si>
  <si>
    <t>US06738EBC84</t>
  </si>
  <si>
    <t>520029281</t>
  </si>
  <si>
    <t>29/08/18</t>
  </si>
  <si>
    <t>DOX 2.538 15/06/30</t>
  </si>
  <si>
    <t>US02342TAE91</t>
  </si>
  <si>
    <t>5113</t>
  </si>
  <si>
    <t>17/06/20</t>
  </si>
  <si>
    <t>NDAQ 1.75 3/29</t>
  </si>
  <si>
    <t>XS1843442622</t>
  </si>
  <si>
    <t>FWB</t>
  </si>
  <si>
    <t>3205</t>
  </si>
  <si>
    <t>Baa2</t>
  </si>
  <si>
    <t>08/07/19</t>
  </si>
  <si>
    <t>15/01/26 FSK 3.4- FS KKR</t>
  </si>
  <si>
    <t>US302635AG21</t>
  </si>
  <si>
    <t>5143</t>
  </si>
  <si>
    <t>Baa3</t>
  </si>
  <si>
    <t>03/12/20</t>
  </si>
  <si>
    <t>15/07/24 FS KKR 4.625</t>
  </si>
  <si>
    <t>US302635AD99</t>
  </si>
  <si>
    <t>04/11/20</t>
  </si>
  <si>
    <t>25/GSBD 3.75 10/2</t>
  </si>
  <si>
    <t>US38147UAC18</t>
  </si>
  <si>
    <t>5193</t>
  </si>
  <si>
    <t>30/03/20</t>
  </si>
  <si>
    <t>ALATPF 5.25% PREP 21/07/23</t>
  </si>
  <si>
    <t>XS1634523754</t>
  </si>
  <si>
    <t>4845</t>
  </si>
  <si>
    <t>BBB-</t>
  </si>
  <si>
    <t>14/06/17</t>
  </si>
  <si>
    <t>ARES CAPITAL 3.25 15.07.25</t>
  </si>
  <si>
    <t>US04010LAY92</t>
  </si>
  <si>
    <t>5183</t>
  </si>
  <si>
    <t>AVGO 2.45 15/02/31</t>
  </si>
  <si>
    <t>US11135FBH38</t>
  </si>
  <si>
    <t>5256</t>
  </si>
  <si>
    <t>Telecommunication Services</t>
  </si>
  <si>
    <t>FSK 3.125 10.12.28- FS KKR</t>
  </si>
  <si>
    <t>US302635AK33</t>
  </si>
  <si>
    <t>04/10/21</t>
  </si>
  <si>
    <t>FSK 4.125 01/02/25</t>
  </si>
  <si>
    <t>US302635AE72</t>
  </si>
  <si>
    <t>GRAND CITI - GYCGR 2.5</t>
  </si>
  <si>
    <t>XS1811181566</t>
  </si>
  <si>
    <t>EURONEXT</t>
  </si>
  <si>
    <t>4959</t>
  </si>
  <si>
    <t>17/04/18</t>
  </si>
  <si>
    <t>HFC 4.5 01/10/2030- HollyFrontier</t>
  </si>
  <si>
    <t>US436106AC21</t>
  </si>
  <si>
    <t>5292</t>
  </si>
  <si>
    <t>05/08/21</t>
  </si>
  <si>
    <t>OWLRCK 3.75 22/7/25</t>
  </si>
  <si>
    <t>US69121KAC80</t>
  </si>
  <si>
    <t>5181</t>
  </si>
  <si>
    <t>PSEC 3.364 15.11.26</t>
  </si>
  <si>
    <t>US74348TAV44</t>
  </si>
  <si>
    <t>5268</t>
  </si>
  <si>
    <t>25/05/21</t>
  </si>
  <si>
    <t>PSEC 3.706 22/01/26</t>
  </si>
  <si>
    <t>US74348TAU60</t>
  </si>
  <si>
    <t>12/02/21</t>
  </si>
  <si>
    <t>VW 2.5 PERP</t>
  </si>
  <si>
    <t>XS1206540806</t>
  </si>
  <si>
    <t>4255</t>
  </si>
  <si>
    <t>Automobiles &amp; Components</t>
  </si>
  <si>
    <t>05/08/19</t>
  </si>
  <si>
    <t>AESGEN 5.5 14/05/27</t>
  </si>
  <si>
    <t>USP3713CAB48</t>
  </si>
  <si>
    <t>5170</t>
  </si>
  <si>
    <t>Ba1</t>
  </si>
  <si>
    <t>ALCOA 4.125 31/03/29- ALCOA NEDERLAND</t>
  </si>
  <si>
    <t>US013822AG68</t>
  </si>
  <si>
    <t>5282</t>
  </si>
  <si>
    <t>Materials</t>
  </si>
  <si>
    <t>BB+</t>
  </si>
  <si>
    <t>23/06/21</t>
  </si>
  <si>
    <t>BAYER 3.75 07/74</t>
  </si>
  <si>
    <t>DE000A11QR73</t>
  </si>
  <si>
    <t>4770</t>
  </si>
  <si>
    <t>SBRA 3.9 15/10/2019</t>
  </si>
  <si>
    <t>US78572XAG60</t>
  </si>
  <si>
    <t>5165</t>
  </si>
  <si>
    <t>Health Care Equip &amp; Services</t>
  </si>
  <si>
    <t>29/10/19</t>
  </si>
  <si>
    <t>CIELBZ 3.75 11/22</t>
  </si>
  <si>
    <t>USU1714UAA35</t>
  </si>
  <si>
    <t>4710</t>
  </si>
  <si>
    <t>Ba2</t>
  </si>
  <si>
    <t>PRGO 3.15 15/06/30</t>
  </si>
  <si>
    <t>US71429MAC91</t>
  </si>
  <si>
    <t>5221</t>
  </si>
  <si>
    <t>Pharma &amp; Biotechnology</t>
  </si>
  <si>
    <t>BB</t>
  </si>
  <si>
    <t>16/06/20</t>
  </si>
  <si>
    <t>ENOIGA 4.5 30/03/28</t>
  </si>
  <si>
    <t>IL0011736571</t>
  </si>
  <si>
    <t>560033185</t>
  </si>
  <si>
    <t>09/03/21</t>
  </si>
  <si>
    <t>PEMEX 5.95 28/01/31</t>
  </si>
  <si>
    <t>US71654QDE98</t>
  </si>
  <si>
    <t>4768</t>
  </si>
  <si>
    <t>Ba3</t>
  </si>
  <si>
    <t>28/10/20</t>
  </si>
  <si>
    <t>PEMEX 6.84 23/1/2030</t>
  </si>
  <si>
    <t>US71654QDC33</t>
  </si>
  <si>
    <t>PETROLEOS MEXICANOS-PEMEX</t>
  </si>
  <si>
    <t>US71654QBW15</t>
  </si>
  <si>
    <t>TURK 4.875 19/06/24</t>
  </si>
  <si>
    <t>XS1028951264</t>
  </si>
  <si>
    <t>5004</t>
  </si>
  <si>
    <t>14/08/18</t>
  </si>
  <si>
    <t>DAN 4.5 15/02/2032- DANA INC</t>
  </si>
  <si>
    <t>US235825AJ53</t>
  </si>
  <si>
    <t>5308</t>
  </si>
  <si>
    <t>B1</t>
  </si>
  <si>
    <t>ENOGLN 6.50 30.04.2027- Energean</t>
  </si>
  <si>
    <t>USG3044DAA49</t>
  </si>
  <si>
    <t>5144</t>
  </si>
  <si>
    <t>B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</si>
  <si>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</si>
  <si>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</si>
  <si>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</si>
  <si>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</si>
  <si>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</si>
  <si>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</si>
  <si>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</si>
  <si>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</si>
  <si>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</si>
  <si>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</si>
  <si>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הראל     1- הראל השקעות</t>
  </si>
  <si>
    <t>585018</t>
  </si>
  <si>
    <t>אלביט מערכות- אלביט מערכות</t>
  </si>
  <si>
    <t>1081124</t>
  </si>
  <si>
    <t>אשטרום קבוצה- אשטרום קבוצה</t>
  </si>
  <si>
    <t>1132315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</si>
  <si>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</si>
  <si>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</si>
  <si>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</si>
  <si>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</si>
  <si>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</si>
  <si>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</si>
  <si>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</si>
  <si>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</si>
  <si>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</si>
  <si>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</si>
  <si>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</si>
  <si>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פועלים- פועלים</t>
  </si>
  <si>
    <t>662577</t>
  </si>
  <si>
    <t>אלקטרה- אלקטרה</t>
  </si>
  <si>
    <t>739037</t>
  </si>
  <si>
    <t>חברה לישראל- חברה לישראל</t>
  </si>
  <si>
    <t>576017</t>
  </si>
  <si>
    <t>אפקו- אופקו</t>
  </si>
  <si>
    <t>1129543</t>
  </si>
  <si>
    <t>2279206</t>
  </si>
  <si>
    <t>השקעות במדעי החיים</t>
  </si>
  <si>
    <t>איי.סי.אל- איי.סי.אל</t>
  </si>
  <si>
    <t>281014</t>
  </si>
  <si>
    <t>טאואר- טאואר</t>
  </si>
  <si>
    <t>1082379</t>
  </si>
  <si>
    <t>נובה- נובה</t>
  </si>
  <si>
    <t>1084557</t>
  </si>
  <si>
    <t>שטראוס- שטראוס גרופ</t>
  </si>
  <si>
    <t>746016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</si>
  <si>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</si>
  <si>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</si>
  <si>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</si>
  <si>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</si>
  <si>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</si>
  <si>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</si>
  <si>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</si>
  <si>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</si>
  <si>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</si>
  <si>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מבני תעשיה- מבנה נדל"ן</t>
  </si>
  <si>
    <t>226019</t>
  </si>
  <si>
    <t>מליסרון- מליסרון</t>
  </si>
  <si>
    <t>323014</t>
  </si>
  <si>
    <t>עזריאלי קבוצה- קבוצת עזריאלי</t>
  </si>
  <si>
    <t>1119478</t>
  </si>
  <si>
    <t>טבע- טבע</t>
  </si>
  <si>
    <t>629014</t>
  </si>
  <si>
    <t>פארמה</t>
  </si>
  <si>
    <t>פריגו (חדש)- פריגו</t>
  </si>
  <si>
    <t>1130699</t>
  </si>
  <si>
    <t>529592</t>
  </si>
  <si>
    <t>מיטרוניקס- מיטרוניקס</t>
  </si>
  <si>
    <t>1091065</t>
  </si>
  <si>
    <t>511527202</t>
  </si>
  <si>
    <t>רובוטיקה ותלת מימד</t>
  </si>
  <si>
    <t>שופרסל- שופרסל</t>
  </si>
  <si>
    <t>777037</t>
  </si>
  <si>
    <t>לייבפרסון- לייבפרסון</t>
  </si>
  <si>
    <t>1123017</t>
  </si>
  <si>
    <t>512796756</t>
  </si>
  <si>
    <t>נייס- נייס</t>
  </si>
  <si>
    <t>273011</t>
  </si>
  <si>
    <t>520036872</t>
  </si>
  <si>
    <t>בזק- בזק</t>
  </si>
  <si>
    <t>230011</t>
  </si>
  <si>
    <t>סה"כ תל אביב 90</t>
  </si>
  <si>
    <t>דלתא     1- דלתא</t>
  </si>
  <si>
    <t>627034</t>
  </si>
  <si>
    <t>אקוואריוס מנועים- אקוואריוס</t>
  </si>
  <si>
    <t>1170240</t>
  </si>
  <si>
    <t>515114429</t>
  </si>
  <si>
    <t>אלקטרוניקה ואופטיקה</t>
  </si>
  <si>
    <t>בזן- בזן (בתי זיקוק)</t>
  </si>
  <si>
    <t>2590248</t>
  </si>
  <si>
    <t>ג'נריישן קפיטל- ג'נריישן קפיטל</t>
  </si>
  <si>
    <t>1156926</t>
  </si>
  <si>
    <t>פז נפט- פז חברת הנפט</t>
  </si>
  <si>
    <t>1100007</t>
  </si>
  <si>
    <t>אלומיי- אלומיי קפיטל</t>
  </si>
  <si>
    <t>1082635</t>
  </si>
  <si>
    <t>אנלייט אנרגיה- אנלייט אנרגיה</t>
  </si>
  <si>
    <t>720011</t>
  </si>
  <si>
    <t>דוראל אנרגיה- דוראל אנרגיה</t>
  </si>
  <si>
    <t>1166768</t>
  </si>
  <si>
    <t>נופר אנרג'י- נופר אנרג'י</t>
  </si>
  <si>
    <t>מימון ישיר- מימון ישיר קב</t>
  </si>
  <si>
    <t>1168186</t>
  </si>
  <si>
    <t>בונוס ביוגרופ- בונוס ביוגרופ</t>
  </si>
  <si>
    <t>485011</t>
  </si>
  <si>
    <t>520039777</t>
  </si>
  <si>
    <t>ביוטכנולוגיה</t>
  </si>
  <si>
    <t>קומפיוג'ן- קומפיוגן</t>
  </si>
  <si>
    <t>1085208</t>
  </si>
  <si>
    <t>511779639</t>
  </si>
  <si>
    <t>איידיאיי ביטוח- 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</si>
  <si>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</si>
  <si>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</si>
  <si>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</si>
  <si>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</si>
  <si>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</si>
  <si>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</si>
  <si>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</si>
  <si>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</si>
  <si>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מנורה    1- מנורה מבטחים החזקות</t>
  </si>
  <si>
    <t>566018</t>
  </si>
  <si>
    <t>ראדא- ראדא</t>
  </si>
  <si>
    <t>1082650</t>
  </si>
  <si>
    <t>520035320</t>
  </si>
  <si>
    <t>אזורים- אזורים</t>
  </si>
  <si>
    <t>715011</t>
  </si>
  <si>
    <t>אפריקה מגורים- אפריקה מגורים</t>
  </si>
  <si>
    <t>1097948</t>
  </si>
  <si>
    <t>דמרי- דמרי</t>
  </si>
  <si>
    <t>1090315</t>
  </si>
  <si>
    <t>דניה סיבוס- דניה סיבוס</t>
  </si>
  <si>
    <t>1173137</t>
  </si>
  <si>
    <t>512569237</t>
  </si>
  <si>
    <t>ישראל קנדה- ישראל קנדה</t>
  </si>
  <si>
    <t>434019</t>
  </si>
  <si>
    <t>520039298</t>
  </si>
  <si>
    <t>פיבי- פיבי</t>
  </si>
  <si>
    <t>763011</t>
  </si>
  <si>
    <t>520029026</t>
  </si>
  <si>
    <t>אלקו- אלקו</t>
  </si>
  <si>
    <t>694034</t>
  </si>
  <si>
    <t>אקויטל- אקויטל</t>
  </si>
  <si>
    <t>755017</t>
  </si>
  <si>
    <t>מספנות ישראל- מספנות ישראל</t>
  </si>
  <si>
    <t>1168533</t>
  </si>
  <si>
    <t>516084753</t>
  </si>
  <si>
    <t>ערד- ערד השקעות</t>
  </si>
  <si>
    <t>731018</t>
  </si>
  <si>
    <t>520025198</t>
  </si>
  <si>
    <t>קנון- קנון הולדינגס</t>
  </si>
  <si>
    <t>1134139</t>
  </si>
  <si>
    <t>1635</t>
  </si>
  <si>
    <t>באטמ- באטמ</t>
  </si>
  <si>
    <t>1158823</t>
  </si>
  <si>
    <t>520042813</t>
  </si>
  <si>
    <t>השקעות בהיי טק</t>
  </si>
  <si>
    <t>אנרג'יאן- אנרג'יאן</t>
  </si>
  <si>
    <t>1155290</t>
  </si>
  <si>
    <t>דלק קבוצה- דלק קבוצה</t>
  </si>
  <si>
    <t>1084128</t>
  </si>
  <si>
    <t>דלק קד יהש- דלק קידוחים יהש</t>
  </si>
  <si>
    <t>475020</t>
  </si>
  <si>
    <t>550013098</t>
  </si>
  <si>
    <t>ישראמקו יהש- ישראמקו יהש</t>
  </si>
  <si>
    <t>232017</t>
  </si>
  <si>
    <t>נפטא- נפטא</t>
  </si>
  <si>
    <t>643015</t>
  </si>
  <si>
    <t>רציו   יהש- רציו יהש</t>
  </si>
  <si>
    <t>394015</t>
  </si>
  <si>
    <t>550012777</t>
  </si>
  <si>
    <t>פלסאון תעשיות- פלסאון תעשיות</t>
  </si>
  <si>
    <t>1081603</t>
  </si>
  <si>
    <t>520042912</t>
  </si>
  <si>
    <t>קמטק- קמטק</t>
  </si>
  <si>
    <t>1095264</t>
  </si>
  <si>
    <t>511235434</t>
  </si>
  <si>
    <t>קרור     1- קרור</t>
  </si>
  <si>
    <t>621011</t>
  </si>
  <si>
    <t>520001546</t>
  </si>
  <si>
    <t>פתאל החזקות- פתאל החזקות</t>
  </si>
  <si>
    <t>1143429</t>
  </si>
  <si>
    <t>דיפלומט אחזקות- דיפלומט</t>
  </si>
  <si>
    <t>1173491</t>
  </si>
  <si>
    <t>510400740</t>
  </si>
  <si>
    <t>דלק רכב- דלק רכב</t>
  </si>
  <si>
    <t>829010</t>
  </si>
  <si>
    <t>520033291</t>
  </si>
  <si>
    <t>נטו מלינדה 1- נטו מלינדה</t>
  </si>
  <si>
    <t>1105097</t>
  </si>
  <si>
    <t>511725459</t>
  </si>
  <si>
    <t>קרסו- קרסו מוטורס</t>
  </si>
  <si>
    <t>1123850</t>
  </si>
  <si>
    <t>תדיראן הולדינגס- תדיראן הולדינגס</t>
  </si>
  <si>
    <t>258012</t>
  </si>
  <si>
    <t>520036732</t>
  </si>
  <si>
    <t>אינרום- אינרום בניה</t>
  </si>
  <si>
    <t>1132356</t>
  </si>
  <si>
    <t>515001659</t>
  </si>
  <si>
    <t>אלקטרה נדלן- אלקטרה נדל"ן</t>
  </si>
  <si>
    <t>1094044</t>
  </si>
  <si>
    <t>510607328</t>
  </si>
  <si>
    <t>ארגו פרופרטיז- ארגו פרופרטיז</t>
  </si>
  <si>
    <t>1175371</t>
  </si>
  <si>
    <t>70252750</t>
  </si>
  <si>
    <t>בראק אן וי- בראק אן וי</t>
  </si>
  <si>
    <t>1121607</t>
  </si>
  <si>
    <t>34250659</t>
  </si>
  <si>
    <t>גזית גלוב- גזית גלוב</t>
  </si>
  <si>
    <t>126011</t>
  </si>
  <si>
    <t>סאמיט- סאמיט</t>
  </si>
  <si>
    <t>1081686</t>
  </si>
  <si>
    <t>אייאיאס תעש- אייאיאס</t>
  </si>
  <si>
    <t>431015</t>
  </si>
  <si>
    <t>520039132</t>
  </si>
  <si>
    <t>הכשרת הישוב- הכשרת הישוב</t>
  </si>
  <si>
    <t>612010</t>
  </si>
  <si>
    <t>ישרס     1- ישרס</t>
  </si>
  <si>
    <t>613034</t>
  </si>
  <si>
    <t>לוינשטין נכסים- לוינשטין נכסים</t>
  </si>
  <si>
    <t>1119080</t>
  </si>
  <si>
    <t>511134298</t>
  </si>
  <si>
    <t>מגדלי תיכון- מגדלי ים תיכון</t>
  </si>
  <si>
    <t>1131523</t>
  </si>
  <si>
    <t>מגה אור- מגה אור</t>
  </si>
  <si>
    <t>1104488</t>
  </si>
  <si>
    <t>מניבים ריט- מניבים ריט</t>
  </si>
  <si>
    <t>1140573</t>
  </si>
  <si>
    <t>נכסים בנין- נכסים ובנין</t>
  </si>
  <si>
    <t>699017</t>
  </si>
  <si>
    <t>סלע נדל"ן- סלע קפיטל נדל"ן</t>
  </si>
  <si>
    <t>1109644</t>
  </si>
  <si>
    <t>רבוע נדלן- רבוע נדלן</t>
  </si>
  <si>
    <t>1098565</t>
  </si>
  <si>
    <t>ריט 1- ריט1</t>
  </si>
  <si>
    <t>1098920</t>
  </si>
  <si>
    <t>נייר חדרה- נייר חדרה</t>
  </si>
  <si>
    <t>632018</t>
  </si>
  <si>
    <t>אודיוקודס- אודיוקודס</t>
  </si>
  <si>
    <t>1082965</t>
  </si>
  <si>
    <t>520044132</t>
  </si>
  <si>
    <t>ציוד תקשורת</t>
  </si>
  <si>
    <t>גילת- גילת</t>
  </si>
  <si>
    <t>1082510</t>
  </si>
  <si>
    <t>520038936</t>
  </si>
  <si>
    <t>אוגווינד- אוגווינד</t>
  </si>
  <si>
    <t>1105907</t>
  </si>
  <si>
    <t>513961334</t>
  </si>
  <si>
    <t>אלקטריאון- אלקטריאון וירלס</t>
  </si>
  <si>
    <t>368019</t>
  </si>
  <si>
    <t>520038126</t>
  </si>
  <si>
    <t>אפולו פאוור- אפולו פאוור</t>
  </si>
  <si>
    <t>1082114</t>
  </si>
  <si>
    <t>520043928</t>
  </si>
  <si>
    <t>ג'נסל- ג'נסל</t>
  </si>
  <si>
    <t>1169689</t>
  </si>
  <si>
    <t>514579887</t>
  </si>
  <si>
    <t>ורידיס- ורידיס</t>
  </si>
  <si>
    <t>1176387</t>
  </si>
  <si>
    <t>515935807</t>
  </si>
  <si>
    <t>אלקטרה צריכה- אלקטרה צריכה</t>
  </si>
  <si>
    <t>5010129</t>
  </si>
  <si>
    <t>520039967</t>
  </si>
  <si>
    <t>דלתא מותגים- דלתא מותגים</t>
  </si>
  <si>
    <t>1173699</t>
  </si>
  <si>
    <t>516250107</t>
  </si>
  <si>
    <t>טרמינל איקס- טרמינל איקס</t>
  </si>
  <si>
    <t>1178714</t>
  </si>
  <si>
    <t>515722536</t>
  </si>
  <si>
    <t>יוחננוף- מ.יוחננוף ובניו (1988) בע"מ</t>
  </si>
  <si>
    <t>1161264</t>
  </si>
  <si>
    <t>511344186</t>
  </si>
  <si>
    <t>מקס סטוק- מקס סטוק</t>
  </si>
  <si>
    <t>1168558</t>
  </si>
  <si>
    <t>513618967</t>
  </si>
  <si>
    <t>פוקס- פוקס</t>
  </si>
  <si>
    <t>1087022</t>
  </si>
  <si>
    <t>512157603</t>
  </si>
  <si>
    <t>פרשמרקט- פרשמרקט</t>
  </si>
  <si>
    <t>1157833</t>
  </si>
  <si>
    <t>513226050</t>
  </si>
  <si>
    <t>ריטיילורס- ריטיילורס</t>
  </si>
  <si>
    <t>1175488</t>
  </si>
  <si>
    <t>514211457</t>
  </si>
  <si>
    <t>רמי לוי- רמי לוי</t>
  </si>
  <si>
    <t>1104249</t>
  </si>
  <si>
    <t>513770669</t>
  </si>
  <si>
    <t>וואן תוכנה- וואן טכנולוגיות תוכנה</t>
  </si>
  <si>
    <t>161018</t>
  </si>
  <si>
    <t>חילן- חילן</t>
  </si>
  <si>
    <t>1084698</t>
  </si>
  <si>
    <t>520039942</t>
  </si>
  <si>
    <t>מטריקס- מטריקס</t>
  </si>
  <si>
    <t>445015</t>
  </si>
  <si>
    <t>520039413</t>
  </si>
  <si>
    <t>מלם תים- מלם-תים</t>
  </si>
  <si>
    <t>156018</t>
  </si>
  <si>
    <t>520034620</t>
  </si>
  <si>
    <t>פורמולה- פורמולה מערכות</t>
  </si>
  <si>
    <t>256016</t>
  </si>
  <si>
    <t>דנאל כא- דנאל כא</t>
  </si>
  <si>
    <t>314013</t>
  </si>
  <si>
    <t>520037565</t>
  </si>
  <si>
    <t>נובולוג- נובולוג</t>
  </si>
  <si>
    <t>1140151</t>
  </si>
  <si>
    <t>510475312</t>
  </si>
  <si>
    <t>אלטשולר שחם גמל- אלטשולר שחם גמל ופנסיה בע"מ</t>
  </si>
  <si>
    <t>1159037</t>
  </si>
  <si>
    <t>513173393</t>
  </si>
  <si>
    <t>הבורסה לניע בתא- הבורסה לניע בתא</t>
  </si>
  <si>
    <t>1159029</t>
  </si>
  <si>
    <t>520020033</t>
  </si>
  <si>
    <t>ישראכרט- ישראכרט</t>
  </si>
  <si>
    <t>1157403</t>
  </si>
  <si>
    <t>אלוט תקשורת- אלוט</t>
  </si>
  <si>
    <t>1099654</t>
  </si>
  <si>
    <t>512394776</t>
  </si>
  <si>
    <t>מגיק- מג'יק</t>
  </si>
  <si>
    <t>1082312</t>
  </si>
  <si>
    <t>520036740</t>
  </si>
  <si>
    <t>נאייקס- נאייקס</t>
  </si>
  <si>
    <t>1175116</t>
  </si>
  <si>
    <t>513639013</t>
  </si>
  <si>
    <t>סאפינס- סאפיינס</t>
  </si>
  <si>
    <t>1087659</t>
  </si>
  <si>
    <t>פריון נטוורק- פריון נטוורק</t>
  </si>
  <si>
    <t>1095819</t>
  </si>
  <si>
    <t>512849498</t>
  </si>
  <si>
    <t>סלקום- סלקום</t>
  </si>
  <si>
    <t>1101534</t>
  </si>
  <si>
    <t>פרטנר- פרטנר</t>
  </si>
  <si>
    <t>1083484</t>
  </si>
  <si>
    <t>סה"כ מניות היתר</t>
  </si>
  <si>
    <t>ארד- ארד</t>
  </si>
  <si>
    <t>1091651</t>
  </si>
  <si>
    <t>510007800</t>
  </si>
  <si>
    <t>בליץ- בליץ</t>
  </si>
  <si>
    <t>424010</t>
  </si>
  <si>
    <t>520038779</t>
  </si>
  <si>
    <t>נור- נור אינק אינוביישנס בע"מ</t>
  </si>
  <si>
    <t>1175728</t>
  </si>
  <si>
    <t>515926475</t>
  </si>
  <si>
    <t>נקסט ויז'ן- נקסט ויז'ן</t>
  </si>
  <si>
    <t>1176593</t>
  </si>
  <si>
    <t>514259019</t>
  </si>
  <si>
    <t>סונוביה- סונוביה</t>
  </si>
  <si>
    <t>1170539</t>
  </si>
  <si>
    <t>514997741</t>
  </si>
  <si>
    <t>פיסיבי- פי.סי.בי טכנולוגיות</t>
  </si>
  <si>
    <t>1091685</t>
  </si>
  <si>
    <t>511888356</t>
  </si>
  <si>
    <t>ארקו קורפ- ארקו קורפ</t>
  </si>
  <si>
    <t>1170901</t>
  </si>
  <si>
    <t>3535148</t>
  </si>
  <si>
    <t>סופרגז- סופרגז אנרגיה</t>
  </si>
  <si>
    <t>1166917</t>
  </si>
  <si>
    <t>אקונרג'י- אקונרג'י אנרגיה מתחדשת</t>
  </si>
  <si>
    <t>1178334</t>
  </si>
  <si>
    <t>טראלייט- טראלייט</t>
  </si>
  <si>
    <t>1180173</t>
  </si>
  <si>
    <t>516414679</t>
  </si>
  <si>
    <t>משק אנרגיה- משק אנרגיה</t>
  </si>
  <si>
    <t>1166974</t>
  </si>
  <si>
    <t>סולאיר- סולאיר</t>
  </si>
  <si>
    <t>1172287</t>
  </si>
  <si>
    <t>516046307</t>
  </si>
  <si>
    <t>אופל בלאנס- אופל בלאנס השקעות בע"מ</t>
  </si>
  <si>
    <t>1094986</t>
  </si>
  <si>
    <t>513734566</t>
  </si>
  <si>
    <t>מכלול מימון- מכלול מימון</t>
  </si>
  <si>
    <t>1179753</t>
  </si>
  <si>
    <t>515763845</t>
  </si>
  <si>
    <t>מלרן- מלרן פרוייקטים</t>
  </si>
  <si>
    <t>1170950</t>
  </si>
  <si>
    <t>מניף- מניף שירותים פיננסים</t>
  </si>
  <si>
    <t>1170893</t>
  </si>
  <si>
    <t>512764408</t>
  </si>
  <si>
    <t>נאוי- נאוי</t>
  </si>
  <si>
    <t>208017</t>
  </si>
  <si>
    <t>פננטפארק- פננטפארק</t>
  </si>
  <si>
    <t>1142405</t>
  </si>
  <si>
    <t>ליברה- ליברה</t>
  </si>
  <si>
    <t>1176981</t>
  </si>
  <si>
    <t>515761625</t>
  </si>
  <si>
    <t>אורביט טכנולוג'יס- אורביט</t>
  </si>
  <si>
    <t>265017</t>
  </si>
  <si>
    <t>520036153</t>
  </si>
  <si>
    <t>אאורה</t>
  </si>
  <si>
    <t>373019</t>
  </si>
  <si>
    <t>דוניץ- דוניץ</t>
  </si>
  <si>
    <t>400010</t>
  </si>
  <si>
    <t>520038605</t>
  </si>
  <si>
    <t>חג'ג' אירופה- חג'ג' אירופה</t>
  </si>
  <si>
    <t>1143635</t>
  </si>
  <si>
    <t>515682292</t>
  </si>
  <si>
    <t>חג'ג' נדל"ן- חג'ג' נדלן</t>
  </si>
  <si>
    <t>823013</t>
  </si>
  <si>
    <t>חנן מור- חנן מור</t>
  </si>
  <si>
    <t>יעקובי קבוצה- יעקובי קבוצה</t>
  </si>
  <si>
    <t>1142421</t>
  </si>
  <si>
    <t>514010081</t>
  </si>
  <si>
    <t>צמח המרמן- צמח המרמן</t>
  </si>
  <si>
    <t>1104058</t>
  </si>
  <si>
    <t>צרפתי- צרפתי</t>
  </si>
  <si>
    <t>425017</t>
  </si>
  <si>
    <t>רותם שני- רותם שני</t>
  </si>
  <si>
    <t>1171529</t>
  </si>
  <si>
    <t>איי ספאק 1- איי ספאק</t>
  </si>
  <si>
    <t>1179589</t>
  </si>
  <si>
    <t>516247772</t>
  </si>
  <si>
    <t>אלומה תשתיות- אלומה תשתיות</t>
  </si>
  <si>
    <t>1181643</t>
  </si>
  <si>
    <t>516214871</t>
  </si>
  <si>
    <t>להב- להב</t>
  </si>
  <si>
    <t>136010</t>
  </si>
  <si>
    <t>520034257</t>
  </si>
  <si>
    <t>מבטח שמיר- מבטח שמיר</t>
  </si>
  <si>
    <t>127019</t>
  </si>
  <si>
    <t>520034125</t>
  </si>
  <si>
    <t>קיסטון ריט- קיסטון ריט</t>
  </si>
  <si>
    <t>1175934</t>
  </si>
  <si>
    <t>רפק</t>
  </si>
  <si>
    <t>769026</t>
  </si>
  <si>
    <t>520029505</t>
  </si>
  <si>
    <t>ביג-טק 50- ביג טק 50 מו"פ</t>
  </si>
  <si>
    <t>1172295</t>
  </si>
  <si>
    <t>540295417</t>
  </si>
  <si>
    <t>יוניקורן טכנולוגיות - יוניקורן טכנו</t>
  </si>
  <si>
    <t>1168657</t>
  </si>
  <si>
    <t>540294428</t>
  </si>
  <si>
    <t>מנרה יהש- מנרה ונצ'רס</t>
  </si>
  <si>
    <t>1178474</t>
  </si>
  <si>
    <t>540304045</t>
  </si>
  <si>
    <t>איי.איי.אם. יהש- איי.איי.אם אינפ</t>
  </si>
  <si>
    <t>1171230</t>
  </si>
  <si>
    <t>540299518</t>
  </si>
  <si>
    <t>אלמדה יהש- אלמדה ונצ'רס</t>
  </si>
  <si>
    <t>1168962</t>
  </si>
  <si>
    <t>540296795</t>
  </si>
  <si>
    <t>קפיטל פוינט- קפיטל פוינט</t>
  </si>
  <si>
    <t>1097146</t>
  </si>
  <si>
    <t>512950320</t>
  </si>
  <si>
    <t>נאוויטס פטר יהש- נאוויטס פטרו</t>
  </si>
  <si>
    <t>1141969</t>
  </si>
  <si>
    <t>רציו פטרוליום יהש- רציו פטרוליום</t>
  </si>
  <si>
    <t>1139864</t>
  </si>
  <si>
    <t>550268411</t>
  </si>
  <si>
    <t>גניגר- גניגר</t>
  </si>
  <si>
    <t>1095892</t>
  </si>
  <si>
    <t>512416991</t>
  </si>
  <si>
    <t>כפרית</t>
  </si>
  <si>
    <t>522011</t>
  </si>
  <si>
    <t>520038787</t>
  </si>
  <si>
    <t>סנו- סנו</t>
  </si>
  <si>
    <t>813014</t>
  </si>
  <si>
    <t>520032988</t>
  </si>
  <si>
    <t>פולירם- פולירם</t>
  </si>
  <si>
    <t>1170216</t>
  </si>
  <si>
    <t>515251593</t>
  </si>
  <si>
    <t>רבל- רבל</t>
  </si>
  <si>
    <t>1103878</t>
  </si>
  <si>
    <t>רם און- רם און</t>
  </si>
  <si>
    <t>1090943</t>
  </si>
  <si>
    <t>512776964</t>
  </si>
  <si>
    <t>פריורטק</t>
  </si>
  <si>
    <t>328013</t>
  </si>
  <si>
    <t>520037797</t>
  </si>
  <si>
    <t>גן שמואל- גן שמואל</t>
  </si>
  <si>
    <t>532010</t>
  </si>
  <si>
    <t>520039934</t>
  </si>
  <si>
    <t>כלל משקאות- כלל משקאות</t>
  </si>
  <si>
    <t>1147685</t>
  </si>
  <si>
    <t>515818524</t>
  </si>
  <si>
    <t>מהדרין- מהדרין</t>
  </si>
  <si>
    <t>686014</t>
  </si>
  <si>
    <t>520018482</t>
  </si>
  <si>
    <t>נטו- נטו אחזקות</t>
  </si>
  <si>
    <t>168013</t>
  </si>
  <si>
    <t>520034109</t>
  </si>
  <si>
    <t>תורפז- תורפז</t>
  </si>
  <si>
    <t>1175611</t>
  </si>
  <si>
    <t>514574524</t>
  </si>
  <si>
    <t>אפיטומי מדיקל- אפיטומי</t>
  </si>
  <si>
    <t>1182591</t>
  </si>
  <si>
    <t>513721803</t>
  </si>
  <si>
    <t>מכשור רפואי</t>
  </si>
  <si>
    <t>אריקה כרמל- אריקה כרמל</t>
  </si>
  <si>
    <t>1178912</t>
  </si>
  <si>
    <t>514034123</t>
  </si>
  <si>
    <t>יומן אקסטנשנס- יומן אקסטנשנס</t>
  </si>
  <si>
    <t>1170000</t>
  </si>
  <si>
    <t>514707736</t>
  </si>
  <si>
    <t>סופווייב מדיקל- סופווייב מדיקל</t>
  </si>
  <si>
    <t>1175439</t>
  </si>
  <si>
    <t>515198158</t>
  </si>
  <si>
    <t>פלסאנמור- פלסאנמור</t>
  </si>
  <si>
    <t>1176700</t>
  </si>
  <si>
    <t>515139129</t>
  </si>
  <si>
    <t>ישרוטל- ישרוטל</t>
  </si>
  <si>
    <t>1080985</t>
  </si>
  <si>
    <t>520042482</t>
  </si>
  <si>
    <t>בכורי שדה- בכורי שדה</t>
  </si>
  <si>
    <t>1172618</t>
  </si>
  <si>
    <t>512402538</t>
  </si>
  <si>
    <t>גלוברנדס- גלוברנדס גרופ</t>
  </si>
  <si>
    <t>1147487</t>
  </si>
  <si>
    <t>515809499</t>
  </si>
  <si>
    <t>פרימוטק- פרימוטק</t>
  </si>
  <si>
    <t>1175496</t>
  </si>
  <si>
    <t>516292992</t>
  </si>
  <si>
    <t>חמת- חמת</t>
  </si>
  <si>
    <t>384016</t>
  </si>
  <si>
    <t>520038530</t>
  </si>
  <si>
    <t>בית שמש- מנועי בית שמש</t>
  </si>
  <si>
    <t>1081561</t>
  </si>
  <si>
    <t>520043480</t>
  </si>
  <si>
    <t>קליל     5- קליל</t>
  </si>
  <si>
    <t>797035</t>
  </si>
  <si>
    <t>520032442</t>
  </si>
  <si>
    <t>רב בריח- רב-בריח(08)</t>
  </si>
  <si>
    <t>1179993</t>
  </si>
  <si>
    <t>514160530</t>
  </si>
  <si>
    <t>אדגר- אדגר השקעות</t>
  </si>
  <si>
    <t>1820083</t>
  </si>
  <si>
    <t>אפריקה נכסים- אפי נכסים</t>
  </si>
  <si>
    <t>1091354</t>
  </si>
  <si>
    <t>נורסטאר החזקות- נורסטאר החזקות</t>
  </si>
  <si>
    <t>723007</t>
  </si>
  <si>
    <t>44528798375</t>
  </si>
  <si>
    <t>סים בכורה  סד L- סים קומרשייל</t>
  </si>
  <si>
    <t>1142355</t>
  </si>
  <si>
    <t>908311</t>
  </si>
  <si>
    <t>וילאר- וילאר</t>
  </si>
  <si>
    <t>416016</t>
  </si>
  <si>
    <t>מגוריט- מגוריט</t>
  </si>
  <si>
    <t>1139195</t>
  </si>
  <si>
    <t>רני צים- רני צים</t>
  </si>
  <si>
    <t>1143619</t>
  </si>
  <si>
    <t>אבגול- אבגול</t>
  </si>
  <si>
    <t>1100957</t>
  </si>
  <si>
    <t>ניסן</t>
  </si>
  <si>
    <t>660019</t>
  </si>
  <si>
    <t>520040940</t>
  </si>
  <si>
    <t>ספאנטק- ספאנטק</t>
  </si>
  <si>
    <t>1090117</t>
  </si>
  <si>
    <t>512288713</t>
  </si>
  <si>
    <t>טופ גאם- טופ גאם</t>
  </si>
  <si>
    <t>1179142</t>
  </si>
  <si>
    <t>פודטק</t>
  </si>
  <si>
    <t>סבוריט- סבוריט בע"מ</t>
  </si>
  <si>
    <t>1169978</t>
  </si>
  <si>
    <t>515933950</t>
  </si>
  <si>
    <t>פליינג ספארק- פליינג ספארק</t>
  </si>
  <si>
    <t>1173582</t>
  </si>
  <si>
    <t>515259307</t>
  </si>
  <si>
    <t>פינרג'י- פינרג'י</t>
  </si>
  <si>
    <t>1172360</t>
  </si>
  <si>
    <t>514354786</t>
  </si>
  <si>
    <t>פנאקסיה ישראל- פנאקסיה ישראל</t>
  </si>
  <si>
    <t>1104363</t>
  </si>
  <si>
    <t>513673970</t>
  </si>
  <si>
    <t>קנאביס</t>
  </si>
  <si>
    <t>איירטאצ- איירטאצ' סולאר</t>
  </si>
  <si>
    <t>1173376</t>
  </si>
  <si>
    <t>515509347</t>
  </si>
  <si>
    <t>הייקון מערכות- הייקון מערכות בע"מ</t>
  </si>
  <si>
    <t>1169945</t>
  </si>
  <si>
    <t>514347160</t>
  </si>
  <si>
    <t>מאסיבית- מאסיבית</t>
  </si>
  <si>
    <t>1172972</t>
  </si>
  <si>
    <t>514919810</t>
  </si>
  <si>
    <t>שלוש 3 דיאם- שלוש 3 דיאם</t>
  </si>
  <si>
    <t>1177518</t>
  </si>
  <si>
    <t>515512580</t>
  </si>
  <si>
    <t>משביר לצרכן- 365 המשביר</t>
  </si>
  <si>
    <t>1104959</t>
  </si>
  <si>
    <t>513389270</t>
  </si>
  <si>
    <t>אייס קמעונאות- אייס קפיטל קמעונאות</t>
  </si>
  <si>
    <t>1171669</t>
  </si>
  <si>
    <t>515546224</t>
  </si>
  <si>
    <t>ויקטורי- ויקטורי</t>
  </si>
  <si>
    <t>1123777</t>
  </si>
  <si>
    <t>טיב טעם- טיב טעם</t>
  </si>
  <si>
    <t>103010</t>
  </si>
  <si>
    <t>520041187</t>
  </si>
  <si>
    <t>איאלדי (ALD) - האב- האב אבטחת מידע</t>
  </si>
  <si>
    <t>1084003</t>
  </si>
  <si>
    <t>511029373</t>
  </si>
  <si>
    <t>מחשוב ישיר- מיחשוב ישיר</t>
  </si>
  <si>
    <t>507012</t>
  </si>
  <si>
    <t>520040007</t>
  </si>
  <si>
    <t>אוברסיז קומרס בע"מ- אוברסיז</t>
  </si>
  <si>
    <t>1139617</t>
  </si>
  <si>
    <t>510490071</t>
  </si>
  <si>
    <t>אוריין- אוריין</t>
  </si>
  <si>
    <t>1103506</t>
  </si>
  <si>
    <t>אי.טי.ג'י.איי- אי.טי.ג'י.איי</t>
  </si>
  <si>
    <t>1176114</t>
  </si>
  <si>
    <t>513764399</t>
  </si>
  <si>
    <t>אמנת- אמנת</t>
  </si>
  <si>
    <t>654012</t>
  </si>
  <si>
    <t>520040833</t>
  </si>
  <si>
    <t>גלובל כנפיים- גלובל כנפיים</t>
  </si>
  <si>
    <t>1141316</t>
  </si>
  <si>
    <t>513342444</t>
  </si>
  <si>
    <t>הולמס פלייס- הולמס פלייס</t>
  </si>
  <si>
    <t>1142587</t>
  </si>
  <si>
    <t>512466723</t>
  </si>
  <si>
    <t>שגריר- שגריר רכב</t>
  </si>
  <si>
    <t>1138379</t>
  </si>
  <si>
    <t>515158665</t>
  </si>
  <si>
    <t>מגדלור- מגדלור</t>
  </si>
  <si>
    <t>1182567</t>
  </si>
  <si>
    <t>515514263</t>
  </si>
  <si>
    <t>אידומו- אידומו</t>
  </si>
  <si>
    <t>1176346</t>
  </si>
  <si>
    <t>513973727</t>
  </si>
  <si>
    <t>איידנטי- איידנטי הלת'קייר</t>
  </si>
  <si>
    <t>1177450</t>
  </si>
  <si>
    <t>515679405</t>
  </si>
  <si>
    <t>אייקון גרופ- אייקון גרופ</t>
  </si>
  <si>
    <t>1182484</t>
  </si>
  <si>
    <t>513955252</t>
  </si>
  <si>
    <t>אימפקס- אימפקס אי או בע"מ</t>
  </si>
  <si>
    <t>1180306</t>
  </si>
  <si>
    <t>515272789</t>
  </si>
  <si>
    <t>גלאסבוקס- גלאסבוקס</t>
  </si>
  <si>
    <t>1176288</t>
  </si>
  <si>
    <t>514525260</t>
  </si>
  <si>
    <t>גרופ 107- גרופ 107</t>
  </si>
  <si>
    <t>1180181</t>
  </si>
  <si>
    <t>516199445</t>
  </si>
  <si>
    <t>טופ מערכות- טופ מערכות</t>
  </si>
  <si>
    <t>1083377</t>
  </si>
  <si>
    <t>520044231</t>
  </si>
  <si>
    <t>טראקנט- טראקנט אנטרפרייז</t>
  </si>
  <si>
    <t>1174093</t>
  </si>
  <si>
    <t>515446474</t>
  </si>
  <si>
    <t>סיפיה וויז'ן- סיפיה ווז'ן</t>
  </si>
  <si>
    <t>1181932</t>
  </si>
  <si>
    <t>513476010</t>
  </si>
  <si>
    <t>פוםוום- פוםוום</t>
  </si>
  <si>
    <t>1173434</t>
  </si>
  <si>
    <t>515236735</t>
  </si>
  <si>
    <t>פיימנט- פיימנט</t>
  </si>
  <si>
    <t>1180876</t>
  </si>
  <si>
    <t>515166544</t>
  </si>
  <si>
    <t>קוויקליזארד- קוויקליזארד</t>
  </si>
  <si>
    <t>1172840</t>
  </si>
  <si>
    <t>514439785</t>
  </si>
  <si>
    <t>קונטיניואל- קונטיניואל</t>
  </si>
  <si>
    <t>1182260</t>
  </si>
  <si>
    <t>514949973</t>
  </si>
  <si>
    <t>שמיים- שמיים אימפרוב</t>
  </si>
  <si>
    <t>1176239</t>
  </si>
  <si>
    <t>515181014</t>
  </si>
  <si>
    <t>בי קומיוניקיישנס- בי קומיוניקיישנס</t>
  </si>
  <si>
    <t>1107663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</si>
  <si>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</si>
  <si>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</si>
  <si>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</si>
  <si>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</si>
  <si>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</si>
  <si>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</si>
  <si>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G WILLI FOOD INTERNATIONAL</t>
  </si>
  <si>
    <t>IL0010828585</t>
  </si>
  <si>
    <t>520043209</t>
  </si>
  <si>
    <t>Food &amp; Staples Retailing</t>
  </si>
  <si>
    <t>MITC US- MEATECH</t>
  </si>
  <si>
    <t>US5834351026</t>
  </si>
  <si>
    <t>520041955</t>
  </si>
  <si>
    <t>INMODE- INMODEMD</t>
  </si>
  <si>
    <t>IL0011595993</t>
  </si>
  <si>
    <t>5297</t>
  </si>
  <si>
    <t>S H L Telemedicine Ltd</t>
  </si>
  <si>
    <t>IL0010855885</t>
  </si>
  <si>
    <t>5261</t>
  </si>
  <si>
    <t>CESAR STONE SDO</t>
  </si>
  <si>
    <t>IL0011259137</t>
  </si>
  <si>
    <t>2264</t>
  </si>
  <si>
    <t>INDUSTRIAL</t>
  </si>
  <si>
    <t>KORNIT DIGITAL-KRNT</t>
  </si>
  <si>
    <t>IL0011216723</t>
  </si>
  <si>
    <t>1564</t>
  </si>
  <si>
    <t>HIPPO HOLDINGS INC- HIPPO HOLDINGS INC</t>
  </si>
  <si>
    <t>US4335391037</t>
  </si>
  <si>
    <t>5299</t>
  </si>
  <si>
    <t>Insurance</t>
  </si>
  <si>
    <t>MDWD-MEDIWOUND LTD</t>
  </si>
  <si>
    <t>IL0011316309</t>
  </si>
  <si>
    <t>2279</t>
  </si>
  <si>
    <t>ROGEN PHARMAL - URGN</t>
  </si>
  <si>
    <t>IL0011407140</t>
  </si>
  <si>
    <t>2313</t>
  </si>
  <si>
    <t>Protalix Biotherapeutics Inc</t>
  </si>
  <si>
    <t>US74365A3095</t>
  </si>
  <si>
    <t>1554</t>
  </si>
  <si>
    <t>TARO PHARMACEUTICAL INDUS</t>
  </si>
  <si>
    <t>IL0010827181</t>
  </si>
  <si>
    <t>5188</t>
  </si>
  <si>
    <t>CYBER ARK</t>
  </si>
  <si>
    <t>IL0011334468</t>
  </si>
  <si>
    <t>5265</t>
  </si>
  <si>
    <t>Software &amp; Services</t>
  </si>
  <si>
    <t>FIVERR INTERNATIONAL</t>
  </si>
  <si>
    <t>IL0011582033</t>
  </si>
  <si>
    <t>PALO ALTO NETWO</t>
  </si>
  <si>
    <t>US6974351057</t>
  </si>
  <si>
    <t>4723</t>
  </si>
  <si>
    <t>PERION NETWORK</t>
  </si>
  <si>
    <t>IL0010958192</t>
  </si>
  <si>
    <t>5277</t>
  </si>
  <si>
    <t>REE  Automotive - בנאמנות- REE</t>
  </si>
  <si>
    <t>IL0011786154</t>
  </si>
  <si>
    <t>514557339</t>
  </si>
  <si>
    <t>REE AUTOMOTIVE- REE</t>
  </si>
  <si>
    <t>SimilarWeb- SimilarWeb</t>
  </si>
  <si>
    <t>IL0011751653</t>
  </si>
  <si>
    <t>5283</t>
  </si>
  <si>
    <t>TABOOLA- TABOOLA</t>
  </si>
  <si>
    <t>IL0011754137</t>
  </si>
  <si>
    <t>רויטרס</t>
  </si>
  <si>
    <t>513870683</t>
  </si>
  <si>
    <t>Varonis Systems</t>
  </si>
  <si>
    <t>US9222801022</t>
  </si>
  <si>
    <t>5264</t>
  </si>
  <si>
    <t>WIX -  WIX.COM- WIX.COM</t>
  </si>
  <si>
    <t>IL0011301780</t>
  </si>
  <si>
    <t>2275</t>
  </si>
  <si>
    <t>ZIM INTEGRATED- ZIM</t>
  </si>
  <si>
    <t>IL0065100930</t>
  </si>
  <si>
    <t>Arbe Robotics- Arbe Robotics</t>
  </si>
  <si>
    <t>US4563571029</t>
  </si>
  <si>
    <t>515333128</t>
  </si>
  <si>
    <t>RADWARE LTD</t>
  </si>
  <si>
    <t>IL0010834765</t>
  </si>
  <si>
    <t>2159</t>
  </si>
  <si>
    <t>SCOUTCAM- SCOUTCAM</t>
  </si>
  <si>
    <t>US81063V2043</t>
  </si>
  <si>
    <t>5287</t>
  </si>
  <si>
    <t>SOLAREDGE</t>
  </si>
  <si>
    <t>US83417M1045</t>
  </si>
  <si>
    <t>4744</t>
  </si>
  <si>
    <t>GILAT SATELLITE</t>
  </si>
  <si>
    <t>IL0010825102</t>
  </si>
  <si>
    <t>SILICOM</t>
  </si>
  <si>
    <t>IL0010826928</t>
  </si>
  <si>
    <t>520041120</t>
  </si>
  <si>
    <t>ITURAN LOCATION-US</t>
  </si>
  <si>
    <t>IL0010818685</t>
  </si>
  <si>
    <t>5169</t>
  </si>
  <si>
    <t>RDCM-RADCOM LTD</t>
  </si>
  <si>
    <t>IL0010826688</t>
  </si>
  <si>
    <t>2104</t>
  </si>
  <si>
    <t>BANK OF AMERICA - BAC- Bank of  America</t>
  </si>
  <si>
    <t>US0605051046</t>
  </si>
  <si>
    <t>2180</t>
  </si>
  <si>
    <t>CITIGROUP- CITI GROUP</t>
  </si>
  <si>
    <t>US1729674242</t>
  </si>
  <si>
    <t>4170</t>
  </si>
  <si>
    <t>JPM - JP  MORGAN</t>
  </si>
  <si>
    <t>US46625H1005</t>
  </si>
  <si>
    <t>4809</t>
  </si>
  <si>
    <t>WELLS FARGO- WELLS FARGO</t>
  </si>
  <si>
    <t>US9497461015</t>
  </si>
  <si>
    <t>IWG PLC</t>
  </si>
  <si>
    <t>JE00BYVQYS01</t>
  </si>
  <si>
    <t>LSE</t>
  </si>
  <si>
    <t>5280</t>
  </si>
  <si>
    <t>Commercial &amp; Pro Services</t>
  </si>
  <si>
    <t>Herbalife Nutrition</t>
  </si>
  <si>
    <t>KYG4412G1010</t>
  </si>
  <si>
    <t>5271</t>
  </si>
  <si>
    <t>POOL CORP- Pool Corp</t>
  </si>
  <si>
    <t>US73278L1052</t>
  </si>
  <si>
    <t>5272</t>
  </si>
  <si>
    <t>SUNRUN INC</t>
  </si>
  <si>
    <t>US86771W1053</t>
  </si>
  <si>
    <t>NEOEN FP</t>
  </si>
  <si>
    <t>FR0011675362</t>
  </si>
  <si>
    <t>5175</t>
  </si>
  <si>
    <t>ORSTED A/S</t>
  </si>
  <si>
    <t>DK0060094928</t>
  </si>
  <si>
    <t>5232</t>
  </si>
  <si>
    <t>RWE GR</t>
  </si>
  <si>
    <t>DE0007037129</t>
  </si>
  <si>
    <t>5242</t>
  </si>
  <si>
    <t>RWE GY</t>
  </si>
  <si>
    <t>INTL FLAVORS &amp; FRAGRANCES</t>
  </si>
  <si>
    <t>US4595061015</t>
  </si>
  <si>
    <t>5262</t>
  </si>
  <si>
    <t>BRAINSWAY LTD A</t>
  </si>
  <si>
    <t>US10501L1061</t>
  </si>
  <si>
    <t>5133</t>
  </si>
  <si>
    <t>Centene Coporation</t>
  </si>
  <si>
    <t>US15135B1017</t>
  </si>
  <si>
    <t>4885</t>
  </si>
  <si>
    <t>DARIOHEALTH</t>
  </si>
  <si>
    <t>US23725P2092</t>
  </si>
  <si>
    <t>5233</t>
  </si>
  <si>
    <t>VIATRIS INC</t>
  </si>
  <si>
    <t>US92556V1061</t>
  </si>
  <si>
    <t>5247</t>
  </si>
  <si>
    <t>FB - FACEBOOK</t>
  </si>
  <si>
    <t>US30303M1027</t>
  </si>
  <si>
    <t>5097</t>
  </si>
  <si>
    <t>Media</t>
  </si>
  <si>
    <t>SMSN LI - SAMSUNG</t>
  </si>
  <si>
    <t>US7960508882</t>
  </si>
  <si>
    <t>5093</t>
  </si>
  <si>
    <t>ASTRAZENECA PLC</t>
  </si>
  <si>
    <t>US0463531089</t>
  </si>
  <si>
    <t>5238</t>
  </si>
  <si>
    <t>ELOXX PHARMACEUTICALS-ELO</t>
  </si>
  <si>
    <t>US29014R1032</t>
  </si>
  <si>
    <t>4962</t>
  </si>
  <si>
    <t>PFIZER INC-PFE- PFIZER</t>
  </si>
  <si>
    <t>US7170811035</t>
  </si>
  <si>
    <t>ABBVIE INC</t>
  </si>
  <si>
    <t>US00287Y1091</t>
  </si>
  <si>
    <t>5255</t>
  </si>
  <si>
    <t>SNY - SANOFI AVENTIS- SANOFI AVENTIS</t>
  </si>
  <si>
    <t>US80105N1054</t>
  </si>
  <si>
    <t>5311</t>
  </si>
  <si>
    <t>ADO PROPERTIES</t>
  </si>
  <si>
    <t>LU1250154413</t>
  </si>
  <si>
    <t>5160</t>
  </si>
  <si>
    <t>AROUNDTOWN PROP-ALATP- AROUNDTOWN</t>
  </si>
  <si>
    <t>LU1673108939</t>
  </si>
  <si>
    <t>ATRIUM EUROPEAN-ARTS AV- ATRIUM EUROPEAN</t>
  </si>
  <si>
    <t>JE00B3DCF752</t>
  </si>
  <si>
    <t>4595</t>
  </si>
  <si>
    <t>BOSTON PROPERTIES</t>
  </si>
  <si>
    <t>US1011211018</t>
  </si>
  <si>
    <t>5214</t>
  </si>
  <si>
    <t>LGI HOMES INC</t>
  </si>
  <si>
    <t>US50187T1060</t>
  </si>
  <si>
    <t>4803</t>
  </si>
  <si>
    <t>PARK PLAZA  HOTEL</t>
  </si>
  <si>
    <t>GG00B1Z5FH87</t>
  </si>
  <si>
    <t>5123</t>
  </si>
  <si>
    <t>PRIME US REIT</t>
  </si>
  <si>
    <t>SGXC75818630</t>
  </si>
  <si>
    <t>5197</t>
  </si>
  <si>
    <t>JUMBO S.A</t>
  </si>
  <si>
    <t>GRS282183003</t>
  </si>
  <si>
    <t>Retailing</t>
  </si>
  <si>
    <t>Infineon Technologies</t>
  </si>
  <si>
    <t>DE0006231004</t>
  </si>
  <si>
    <t>5266</t>
  </si>
  <si>
    <t>Semiconductors &amp; Semicon Equip</t>
  </si>
  <si>
    <t>SOITEC FP</t>
  </si>
  <si>
    <t>FR0013227113</t>
  </si>
  <si>
    <t>5250</t>
  </si>
  <si>
    <t>TSM - TAIWAN SEMICONDUCTOR- TAIWAN SEMI</t>
  </si>
  <si>
    <t>us8740391003</t>
  </si>
  <si>
    <t>5088</t>
  </si>
  <si>
    <t>ALIBABA GROUP H</t>
  </si>
  <si>
    <t>US01609W1027</t>
  </si>
  <si>
    <t>4806</t>
  </si>
  <si>
    <t>AMAZON-AMZN COM</t>
  </si>
  <si>
    <t>US0231351067</t>
  </si>
  <si>
    <t>4865</t>
  </si>
  <si>
    <t>DocuSign</t>
  </si>
  <si>
    <t>US2561631068</t>
  </si>
  <si>
    <t>5269</t>
  </si>
  <si>
    <t>MSFT -  MICROSOFT- MICROSOFT</t>
  </si>
  <si>
    <t>us5949181045</t>
  </si>
  <si>
    <t>MOMENTIVE GLOBAL- SURVEY MONKY</t>
  </si>
  <si>
    <t>US60878Y1082</t>
  </si>
  <si>
    <t>5260</t>
  </si>
  <si>
    <t>Amadeus IT Group- Amadeus</t>
  </si>
  <si>
    <t>ES0109067019</t>
  </si>
  <si>
    <t>5273</t>
  </si>
  <si>
    <t>AAPL - Apple</t>
  </si>
  <si>
    <t>US0378331005</t>
  </si>
  <si>
    <t>GOOG GOOGLE C Class- GOOGLE</t>
  </si>
  <si>
    <t>US02079K1079</t>
  </si>
  <si>
    <t>960</t>
  </si>
  <si>
    <t>GOOGL - Google A Class</t>
  </si>
  <si>
    <t>US02079K3059</t>
  </si>
  <si>
    <t>SONY CORP- SONY CORP</t>
  </si>
  <si>
    <t>US8356993076</t>
  </si>
  <si>
    <t>4942</t>
  </si>
  <si>
    <t>GDS Holdings Ltd- GDS Holdings</t>
  </si>
  <si>
    <t>US36165L1089</t>
  </si>
  <si>
    <t>5258</t>
  </si>
  <si>
    <t>ENEL SPA</t>
  </si>
  <si>
    <t>IT0003128367</t>
  </si>
  <si>
    <t>5039</t>
  </si>
  <si>
    <t>סה"כ שמחקות מדדי מניות בישראל</t>
  </si>
  <si>
    <t>הראל סל (4A) ת"א 90- הראל קרנות מדד</t>
  </si>
  <si>
    <t>1148931</t>
  </si>
  <si>
    <t>511776783</t>
  </si>
  <si>
    <t>מניות</t>
  </si>
  <si>
    <t>הראל סל (4A) ת"א צמיחה- הראל קרנות מדד</t>
  </si>
  <si>
    <t>1149004</t>
  </si>
  <si>
    <t>הראל סל (A4) תא נדלן- הראל קרנות מדד</t>
  </si>
  <si>
    <t>1148964</t>
  </si>
  <si>
    <t>תכלית סל (4A) ת"א בנקים- מיטב תכלית</t>
  </si>
  <si>
    <t>1143726</t>
  </si>
  <si>
    <t>513534974</t>
  </si>
  <si>
    <t>תכלית סל (A4) ת"א 35- מיטב תכלית</t>
  </si>
  <si>
    <t>1143700</t>
  </si>
  <si>
    <t>פסגות ETF ת"א 125- פסגות קרנות מדד</t>
  </si>
  <si>
    <t>1148808</t>
  </si>
  <si>
    <t>513765339</t>
  </si>
  <si>
    <t>פסגות ETF ת"א 90- פסגות קרנות מדד</t>
  </si>
  <si>
    <t>1148642</t>
  </si>
  <si>
    <t>פסגות ETF תא 35- פסגות קרנות מדד</t>
  </si>
  <si>
    <t>1148790</t>
  </si>
  <si>
    <t>קסם ETF ביטוח מניות והמירים- קסם קרנות נאמנות</t>
  </si>
  <si>
    <t>1146125</t>
  </si>
  <si>
    <t>510938608</t>
  </si>
  <si>
    <t>קסם ETF ת"א 125- קסם קרנות נאמנות</t>
  </si>
  <si>
    <t>1146356</t>
  </si>
  <si>
    <t>קסם ETF ת"א 35 (A4)- קסם קרנות נאמנות</t>
  </si>
  <si>
    <t>1146570</t>
  </si>
  <si>
    <t>קסם ETF ת"א 90- קסם קרנות נאמנות</t>
  </si>
  <si>
    <t>1146331</t>
  </si>
  <si>
    <t>סה"כ שמחקות מדדי מניות בחו"ל</t>
  </si>
  <si>
    <t>הראל NASDAQ100</t>
  </si>
  <si>
    <t>1149038</t>
  </si>
  <si>
    <t>הראל S&amp;P500 מנוטרל- הראל קרנות מדד</t>
  </si>
  <si>
    <t>1149137</t>
  </si>
  <si>
    <t>הראל דאו-ג'ונס 30</t>
  </si>
  <si>
    <t>1149228</t>
  </si>
  <si>
    <t>הראל סל (4A) EW S&amp;P 500 מנוטרלות מט"ח- הראל קרנות מדד</t>
  </si>
  <si>
    <t>1149970</t>
  </si>
  <si>
    <t>הראל סל 50 EURO STOXX- הראל קרנות מדד</t>
  </si>
  <si>
    <t>1149244</t>
  </si>
  <si>
    <t>Lyxor S&amp;P 500 UCITS ETF- ליקסור אינדקס</t>
  </si>
  <si>
    <t>LU1135865084</t>
  </si>
  <si>
    <t>419223375</t>
  </si>
  <si>
    <t>MTF סל (SP500 (4A מנוטרלת מט"ח- מגדל קרנות נאמנות</t>
  </si>
  <si>
    <t>1150572</t>
  </si>
  <si>
    <t>511303661</t>
  </si>
  <si>
    <t>MTF סל Bluestar China Internet Sof (4D)</t>
  </si>
  <si>
    <t>1171586</t>
  </si>
  <si>
    <t>RUSSEL 2000 (4D) MTF מגדל- מגדל קרנות נאמנות</t>
  </si>
  <si>
    <t>1150242</t>
  </si>
  <si>
    <t>מגדל S&amp;P (4D) MTF- מגדל קרנות נאמנות</t>
  </si>
  <si>
    <t>1150333</t>
  </si>
  <si>
    <t>מור סל (4D) S&amp;P500- מור קרנות נאמנות</t>
  </si>
  <si>
    <t>1165810</t>
  </si>
  <si>
    <t>514884485</t>
  </si>
  <si>
    <t>מור סל NASDAQ 100 מנוטרלת מט"ח- מור קרנות נאמנות</t>
  </si>
  <si>
    <t>1165844</t>
  </si>
  <si>
    <t>מור סל S&amp;P 500 מנוטרלת מט"ח- מור קרנות נאמנות</t>
  </si>
  <si>
    <t>1165828</t>
  </si>
  <si>
    <t>תכלית 100 NASDAQ NDX</t>
  </si>
  <si>
    <t>1144401</t>
  </si>
  <si>
    <t>תכלית RUSSL 2000- מיטב תכלית</t>
  </si>
  <si>
    <t>1144484</t>
  </si>
  <si>
    <t>תכלית S&amp;P500</t>
  </si>
  <si>
    <t>1144385</t>
  </si>
  <si>
    <t>פסגות NDX 100 (4A)ETF מנוטרלת מט"ח- פסגות קרנות מדד</t>
  </si>
  <si>
    <t>1149822</t>
  </si>
  <si>
    <t>פסגות S&amp;P 500 מנוטרלת מט"ח- פסגות קרנות מדד</t>
  </si>
  <si>
    <t>1148436</t>
  </si>
  <si>
    <t>פסגות S&amp;P500</t>
  </si>
  <si>
    <t>1148162</t>
  </si>
  <si>
    <t>Indxx China Internet (4D) ETF קסם- קסם קרנות נאמנות</t>
  </si>
  <si>
    <t>1170844</t>
  </si>
  <si>
    <t>קסם DAX 30 ETF- קסם קרנות נאמנות</t>
  </si>
  <si>
    <t>1146513</t>
  </si>
  <si>
    <t>קסם ETF (4A) CSI300 מנוטרלת מט"ח- קסם קרנות נאמנות</t>
  </si>
  <si>
    <t>1171784</t>
  </si>
  <si>
    <t>קסם ETF (4D) אינדקס מפעילי בורסות עולמיות- קסם קרנות נאמנות</t>
  </si>
  <si>
    <t>1175207</t>
  </si>
  <si>
    <t>קסם ETF אינדקס Cloud Computing- קסם קרנות נאמנות</t>
  </si>
  <si>
    <t>1169465</t>
  </si>
  <si>
    <t>קסם MSCI EM (D4) ETF- קסם קרנות נאמנות</t>
  </si>
  <si>
    <t>1145812</t>
  </si>
  <si>
    <t>קסם NASDAQ100</t>
  </si>
  <si>
    <t>1146505</t>
  </si>
  <si>
    <t>קסם NDX100(4A)ETF מנוטרלת מט"ח- קסם קרנות נאמנות</t>
  </si>
  <si>
    <t>1146612</t>
  </si>
  <si>
    <t>קסם S&amp;P 500 (4A) ETF מנוטרלת- קסם קרנות נאמנות</t>
  </si>
  <si>
    <t>1146604</t>
  </si>
  <si>
    <t>קסם S&amp;P500</t>
  </si>
  <si>
    <t>1146471</t>
  </si>
  <si>
    <t>סה"כ שמחקות מדדים אחרים בישראל</t>
  </si>
  <si>
    <t>הראל סל (00) תל בונד שקלי- הראל קרנות מדד</t>
  </si>
  <si>
    <t>1150523</t>
  </si>
  <si>
    <t>אג"ח</t>
  </si>
  <si>
    <t>MTF סל תל בונד 60- מגדל קרנות נאמנות</t>
  </si>
  <si>
    <t>1149996</t>
  </si>
  <si>
    <t>תכלית תל בונד מאגר- מיטב תכלית</t>
  </si>
  <si>
    <t>1144013</t>
  </si>
  <si>
    <t>תכלית תל בונד שקלי סד.2- מיטב תכלית</t>
  </si>
  <si>
    <t>1145184</t>
  </si>
  <si>
    <t>פסגות EFT (00) תל בונד 20- פסגות קרנות מדד</t>
  </si>
  <si>
    <t>1147958</t>
  </si>
  <si>
    <t>פסגות סל בונד צמוד יתר- פסגות קרנות מדד</t>
  </si>
  <si>
    <t>1148030</t>
  </si>
  <si>
    <t>פסגות סל תל בונד 60 סדרה 3- פסגות קרנות מדד</t>
  </si>
  <si>
    <t>1148006</t>
  </si>
  <si>
    <t>פסגות תל בונד מאגר- פסגות קרנות מדד</t>
  </si>
  <si>
    <t>1148170</t>
  </si>
  <si>
    <t>קסם בונד צמוד בנקים- קסם קרנות נאמנות</t>
  </si>
  <si>
    <t>1146281</t>
  </si>
  <si>
    <t>קסם תל בונד 20- קסם קרנות נאמנות</t>
  </si>
  <si>
    <t>1145960</t>
  </si>
  <si>
    <t>קסם תל בונד 60- קסם קרנות נאמנות</t>
  </si>
  <si>
    <t>1146232</t>
  </si>
  <si>
    <t>סה"כ שמחקות מדדים אחרים בחו"ל</t>
  </si>
  <si>
    <t>סה"כ short</t>
  </si>
  <si>
    <t>סה"כ שמחקות מדדי מניות</t>
  </si>
  <si>
    <t>DAXEX  GY - DAX- ISHARES</t>
  </si>
  <si>
    <t>DE0005933931</t>
  </si>
  <si>
    <t>4601</t>
  </si>
  <si>
    <t>Other</t>
  </si>
  <si>
    <t>IWM - RUSSELL 2000- ISHARES</t>
  </si>
  <si>
    <t>US4642876555</t>
  </si>
  <si>
    <t>XLB - MATERIALS</t>
  </si>
  <si>
    <t>US81369Y1001</t>
  </si>
  <si>
    <t>4640</t>
  </si>
  <si>
    <t>Global X China Clean Energy ETF</t>
  </si>
  <si>
    <t>HK0000562667</t>
  </si>
  <si>
    <t>5249</t>
  </si>
  <si>
    <t>EWY - SOUTH KOREA- BlackRock</t>
  </si>
  <si>
    <t>US4642867729</t>
  </si>
  <si>
    <t>2235</t>
  </si>
  <si>
    <t>SOXX - SEMICONDUCTOR- BlackRock</t>
  </si>
  <si>
    <t>US4642875235</t>
  </si>
  <si>
    <t>First Trust Nasdaq Cyber ETF</t>
  </si>
  <si>
    <t>US33734X8469</t>
  </si>
  <si>
    <t>3165</t>
  </si>
  <si>
    <t>GLOBAL X</t>
  </si>
  <si>
    <t>US37954Y6730</t>
  </si>
  <si>
    <t>5099</t>
  </si>
  <si>
    <t>GLOBAL X -CLOUD COMPUTING</t>
  </si>
  <si>
    <t>US37954Y4420</t>
  </si>
  <si>
    <t>GLOBAL X COPPER- GLOBAL X</t>
  </si>
  <si>
    <t>US37954Y8306</t>
  </si>
  <si>
    <t>RSP-S&amp;P 500 EQUAL WEI- Guggenheim Funds</t>
  </si>
  <si>
    <t>US46137V3574</t>
  </si>
  <si>
    <t>4205</t>
  </si>
  <si>
    <t>CHINA-INVESCO</t>
  </si>
  <si>
    <t>LU1549405709</t>
  </si>
  <si>
    <t>1290</t>
  </si>
  <si>
    <t>Invesco China Technology</t>
  </si>
  <si>
    <t>US46138E8003</t>
  </si>
  <si>
    <t>QQQQ - Nasdaq 100- INVESCO POWERSHARES</t>
  </si>
  <si>
    <t>US46090E1038</t>
  </si>
  <si>
    <t>FXI - CHINA 50- ISHARES</t>
  </si>
  <si>
    <t>US4642871846</t>
  </si>
  <si>
    <t>ISHARES CORE MSCI EM</t>
  </si>
  <si>
    <t>IE00BKM4GZ66</t>
  </si>
  <si>
    <t>ISHARES EURO STOXX BANK 30-15- ISHARES</t>
  </si>
  <si>
    <t>DE0006289309</t>
  </si>
  <si>
    <t>iShares Healthcare Innovation</t>
  </si>
  <si>
    <t>IE00BYZK4776</t>
  </si>
  <si>
    <t>iShares MDAX UCITS ETF</t>
  </si>
  <si>
    <t>DE0005933923</t>
  </si>
  <si>
    <t>ISHARES S&amp;P 500- ISHARES</t>
  </si>
  <si>
    <t>US4642872000</t>
  </si>
  <si>
    <t>BlueStar Israel Technology- ITEQ ETF</t>
  </si>
  <si>
    <t>US26924G8704</t>
  </si>
  <si>
    <t>5305</t>
  </si>
  <si>
    <t>CSI-KWEB CHINA</t>
  </si>
  <si>
    <t>US5007673065</t>
  </si>
  <si>
    <t>4868</t>
  </si>
  <si>
    <t>LYXOR MSCI EMERG MARKET</t>
  </si>
  <si>
    <t>LU0635178014</t>
  </si>
  <si>
    <t>4617</t>
  </si>
  <si>
    <t>MEUD FP</t>
  </si>
  <si>
    <t>LU0908500753</t>
  </si>
  <si>
    <t>HEALTH CARE XLV- STATE STREET-SPDRS</t>
  </si>
  <si>
    <t>us81369y2090</t>
  </si>
  <si>
    <t>SPY - S&amp;P 500</t>
  </si>
  <si>
    <t>US78462F1030</t>
  </si>
  <si>
    <t>XLE - Energy Select- STATE STREET-SPDRS</t>
  </si>
  <si>
    <t>us81369y5069</t>
  </si>
  <si>
    <t>XLF - Financial Select- STATE STREET-SPDRS</t>
  </si>
  <si>
    <t>US81369Y6059</t>
  </si>
  <si>
    <t>XLI - INDUSTRIAL SELECT- STATE STREET-SPDRS</t>
  </si>
  <si>
    <t>US81369Y7040</t>
  </si>
  <si>
    <t>XLP - CONSUMER STAPLES</t>
  </si>
  <si>
    <t>US81369Y3080</t>
  </si>
  <si>
    <t>VANGURUARD INFO</t>
  </si>
  <si>
    <t>US92204A7028</t>
  </si>
  <si>
    <t>4922</t>
  </si>
  <si>
    <t>VOO US_VANGUARD S&amp;P 500</t>
  </si>
  <si>
    <t>US9229083632</t>
  </si>
  <si>
    <t>WISDOMTREE INDIA</t>
  </si>
  <si>
    <t>US97717W4226</t>
  </si>
  <si>
    <t>3115</t>
  </si>
  <si>
    <t>XTRACKERS CSI300 SWAP</t>
  </si>
  <si>
    <t>LU0779800910</t>
  </si>
  <si>
    <t>5246</t>
  </si>
  <si>
    <t>סה"כ שמחקות מדדים אחרים</t>
  </si>
  <si>
    <t>ISHARES LQD US IBOXX</t>
  </si>
  <si>
    <t>US4642872422</t>
  </si>
  <si>
    <t>ISHARES IBOXX H</t>
  </si>
  <si>
    <t>US4642885135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</si>
  <si>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</si>
  <si>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</si>
  <si>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</si>
  <si>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</si>
  <si>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</si>
  <si>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קסם KTF (A4) 500 S&amp;P מנוטרלת מט"ח- קסם קרנות נאמנות</t>
  </si>
  <si>
    <t>5122957</t>
  </si>
  <si>
    <t>Alger Small Cap Focus Fund- ALGER SICAV</t>
  </si>
  <si>
    <t>LU1687262870</t>
  </si>
  <si>
    <t>5219</t>
  </si>
  <si>
    <t>ASHOKA INDIA OPPORTUNITIES</t>
  </si>
  <si>
    <t>IE00BH3N4915</t>
  </si>
  <si>
    <t>5223</t>
  </si>
  <si>
    <t>ATONRA SICAV</t>
  </si>
  <si>
    <t>LU2170994714</t>
  </si>
  <si>
    <t>5229</t>
  </si>
  <si>
    <t>Comgest Growth Europe Opportunities</t>
  </si>
  <si>
    <t>IE00BHWQNN83</t>
  </si>
  <si>
    <t>4886</t>
  </si>
  <si>
    <t>COMGEST GROWTH JAPAN-YEN IA- Comgest</t>
  </si>
  <si>
    <t>IE00BQ1YBP44</t>
  </si>
  <si>
    <t>GemEQUITY E.Market USD</t>
  </si>
  <si>
    <t>FR0013246444</t>
  </si>
  <si>
    <t>4925</t>
  </si>
  <si>
    <t>HBMN Healthcare Investment AG</t>
  </si>
  <si>
    <t>CH0012627250</t>
  </si>
  <si>
    <t>4863</t>
  </si>
  <si>
    <t>HEPTAGON-FUTURE Equity fund</t>
  </si>
  <si>
    <t>IE00BYWKMJ85</t>
  </si>
  <si>
    <t>5189</t>
  </si>
  <si>
    <t>HEREFORD -BIN YUAN GREATER CHINA FUND- HEREFORD</t>
  </si>
  <si>
    <t>LU2200556392</t>
  </si>
  <si>
    <t>5309</t>
  </si>
  <si>
    <t>KOTAK FUNDS-IND-KOTIMAU</t>
  </si>
  <si>
    <t>LU0675383409</t>
  </si>
  <si>
    <t>4735</t>
  </si>
  <si>
    <t>LEGG MASON JAPAN-XA</t>
  </si>
  <si>
    <t>GB00B8JYLC77</t>
  </si>
  <si>
    <t>5243</t>
  </si>
  <si>
    <t>PRIMO MILLER OPPORTUNITY</t>
  </si>
  <si>
    <t>IE00BJMHLZ33</t>
  </si>
  <si>
    <t>SCHRODER INT GREAT CHINA-SISGRCC LX</t>
  </si>
  <si>
    <t>LU0140637140</t>
  </si>
  <si>
    <t>5105</t>
  </si>
  <si>
    <t>Schroder International Selection Fund China</t>
  </si>
  <si>
    <t>LU2016214293</t>
  </si>
  <si>
    <t>SISF Greater China - SCGRCIZ LX</t>
  </si>
  <si>
    <t>LU1953148969</t>
  </si>
  <si>
    <t>Spyglass US Growth Fund</t>
  </si>
  <si>
    <t>IE00BK6SB820</t>
  </si>
  <si>
    <t>5222</t>
  </si>
  <si>
    <t>TRICLAE LX Equity FUND</t>
  </si>
  <si>
    <t>LU1687402393</t>
  </si>
  <si>
    <t>5187</t>
  </si>
  <si>
    <t>UBS LUX China</t>
  </si>
  <si>
    <t>LU1676119669</t>
  </si>
  <si>
    <t>920</t>
  </si>
  <si>
    <t>UTI INDIAN DYN Equity fund</t>
  </si>
  <si>
    <t>IE00BYPC7R45</t>
  </si>
  <si>
    <t>5199</t>
  </si>
  <si>
    <t>סה"כ כתבי אופציות בישראל</t>
  </si>
  <si>
    <t>סקודיקס אופצייה 1 30/01/25- סקודיקס</t>
  </si>
  <si>
    <t>1178508</t>
  </si>
  <si>
    <t>אלומיי  אפ 1</t>
  </si>
  <si>
    <t>1169325</t>
  </si>
  <si>
    <t>אייספאק 1  אפ 1_10/12/2023- איי ספאק</t>
  </si>
  <si>
    <t>1179613</t>
  </si>
  <si>
    <t>קיסטון ריט אפ 1- קיסטון ריט</t>
  </si>
  <si>
    <t>1181734</t>
  </si>
  <si>
    <t>ביג-טק 50  אופציה 1 09/02/23- ביג טק 50 מו"פ</t>
  </si>
  <si>
    <t>1172303</t>
  </si>
  <si>
    <t>ביג-טק 50 אופציה 2 01/01/23- ביג טק 50 מו"פ</t>
  </si>
  <si>
    <t>1180819</t>
  </si>
  <si>
    <t>יוניקורן טכ אפ2 10/9/23- יוניקורן טכנו</t>
  </si>
  <si>
    <t>1168673</t>
  </si>
  <si>
    <t>יוניקורן טכ אפ3 15/11/22- יוניקורן טכנו</t>
  </si>
  <si>
    <t>1181544</t>
  </si>
  <si>
    <t>אלמדה  אופציה 1 5/4/22</t>
  </si>
  <si>
    <t>1168970</t>
  </si>
  <si>
    <t>אלמדה  אופציה 2 10/10/23</t>
  </si>
  <si>
    <t>1168988</t>
  </si>
  <si>
    <t>אלמדה אופציה 4 19/12/22- אלמדה ונצ'רס</t>
  </si>
  <si>
    <t>1180744</t>
  </si>
  <si>
    <t>פולירם אופציה 1 29/11/22- פולירם</t>
  </si>
  <si>
    <t>1170224</t>
  </si>
  <si>
    <t>אמות אופציה 1 22/12/22- אמות</t>
  </si>
  <si>
    <t>1180546</t>
  </si>
  <si>
    <t>ביג  אופציה 1 13/12/22- ביג</t>
  </si>
  <si>
    <t>1171024</t>
  </si>
  <si>
    <t>מניבים ריט אפ 3 15/12/2022</t>
  </si>
  <si>
    <t>1170927</t>
  </si>
  <si>
    <t>פליינג ספרק אופציה 1 04/03/2024- פליינג ספארק</t>
  </si>
  <si>
    <t>1173590</t>
  </si>
  <si>
    <t>אייס קמעונאות אופציה 1 15/01/23- אייס קפיטל קמעונאות</t>
  </si>
  <si>
    <t>1171677</t>
  </si>
  <si>
    <t>אידומו  אפ 1_ 10/12/2023- אידומו</t>
  </si>
  <si>
    <t>1176353</t>
  </si>
  <si>
    <t>איידנטי  אופציה 1 14/12/22- איידנטי הלת'קייר</t>
  </si>
  <si>
    <t>1177468</t>
  </si>
  <si>
    <t>איידנטי  אופציה 2 14/06/24- איידנטי הלת'קייר</t>
  </si>
  <si>
    <t>1177476</t>
  </si>
  <si>
    <t>גרופ 107 אופציה 1 01/09/24- גרופ 107</t>
  </si>
  <si>
    <t>1180199</t>
  </si>
  <si>
    <t>טראקנט אופציה 1 02/03/25- טראקנט אנטרפרייז</t>
  </si>
  <si>
    <t>1174101</t>
  </si>
  <si>
    <t>סיפיה אופציה 1 18/11/24- סיפיה ווז'ן</t>
  </si>
  <si>
    <t>1182005</t>
  </si>
  <si>
    <t>פוםוום אופציה 1 28/02/22- פוםוום</t>
  </si>
  <si>
    <t>1173442</t>
  </si>
  <si>
    <t>פיימנט אופציה 1 15/10/24- פיימנט</t>
  </si>
  <si>
    <t>1180884</t>
  </si>
  <si>
    <t>קבסיר  אופציה 1 31/08/23- קבסיר אדיוקיישן</t>
  </si>
  <si>
    <t>1173152</t>
  </si>
  <si>
    <t>קוויקליזארד אופציה 1 22/02/23- קוויקליזארד</t>
  </si>
  <si>
    <t>1172865</t>
  </si>
  <si>
    <t>קונטיניואל אפ 1 12/12/24- קונטיניואל</t>
  </si>
  <si>
    <t>1182278</t>
  </si>
  <si>
    <t>שמיים  אפ_1 01/06/2025- שמיים אימפרוב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</si>
  <si>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</si>
  <si>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</si>
  <si>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</si>
  <si>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</si>
  <si>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</si>
  <si>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SPX PUT 4400 21/01/22</t>
  </si>
  <si>
    <t>BBG00YMK8V81</t>
  </si>
  <si>
    <t>SPXW PUT 3650 31/12/21</t>
  </si>
  <si>
    <t>BBG00YMK8B94</t>
  </si>
  <si>
    <t>סה"כ מטבע</t>
  </si>
  <si>
    <t>סה"כ סחורות</t>
  </si>
  <si>
    <t>ASX SPI 200 -XPH2 - 17/03/2022</t>
  </si>
  <si>
    <t>BBG00XFJPT53</t>
  </si>
  <si>
    <t>DAX - DFWH2 - 18/03/2022</t>
  </si>
  <si>
    <t>DE000C6EV0A4</t>
  </si>
  <si>
    <t>DAX - GXH2 - 18/03/2022</t>
  </si>
  <si>
    <t>DE000C6EV086</t>
  </si>
  <si>
    <t>DJIA  MINI-DMH2-18/03/22</t>
  </si>
  <si>
    <t>BBG00ZLJP358</t>
  </si>
  <si>
    <t>EURO STOXX 50- VGH2-18/03/22</t>
  </si>
  <si>
    <t>DE000C47BQN9</t>
  </si>
  <si>
    <t>FTSE 100 - Z H2 - 18/03/2022</t>
  </si>
  <si>
    <t>GB00JBVSC167</t>
  </si>
  <si>
    <t>FTSE CHINA  A50 - XUF2 - 27/01/2022</t>
  </si>
  <si>
    <t>SGXDB0661783</t>
  </si>
  <si>
    <t>FUT VAL AUD HSBC-רוו"ה מחוזים</t>
  </si>
  <si>
    <t>333773</t>
  </si>
  <si>
    <t>FUT VAL EUR HSBC - רוו"ה מחוזים</t>
  </si>
  <si>
    <t>333740</t>
  </si>
  <si>
    <t>FUT VAL GBP HSB - רוו"ה מחוזים</t>
  </si>
  <si>
    <t>333732</t>
  </si>
  <si>
    <t>FUT VAL HKD HSB - רוו"ה מחוזים</t>
  </si>
  <si>
    <t>333724</t>
  </si>
  <si>
    <t>FUT VAL USD - רוו"ה מחוזים</t>
  </si>
  <si>
    <t>415349</t>
  </si>
  <si>
    <t>HANG SENG INDEX - HIF2 -28/01/2022</t>
  </si>
  <si>
    <t>BBG013T9SYC3</t>
  </si>
  <si>
    <t>MINI NASDAQ100-NQH2- 18/03/2022</t>
  </si>
  <si>
    <t>BBG00YGNQF87</t>
  </si>
  <si>
    <t>NIKKEI 225 - NXH2 - 10/03/22</t>
  </si>
  <si>
    <t>BBG00NGVZYH2</t>
  </si>
  <si>
    <t>RUSSELL2000 -RTYH2- 18/03/22</t>
  </si>
  <si>
    <t>BBG00YGNQH74</t>
  </si>
  <si>
    <t>S&amp;P500 E-MINI -ESH2-18/03/2022</t>
  </si>
  <si>
    <t>BBG00YGNQDQ2</t>
  </si>
  <si>
    <t>STOXX 600- SXOH2-18/03/22</t>
  </si>
  <si>
    <t>DE000C6EV2S2</t>
  </si>
  <si>
    <t>US TREASURY NOTE 2 YEAR-TUH2 -31/03/2022</t>
  </si>
  <si>
    <t>BBG011KG66W3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</si>
  <si>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</si>
  <si>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</si>
  <si>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</si>
  <si>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</si>
  <si>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</si>
  <si>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</si>
  <si>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</si>
  <si>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</si>
  <si>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אג"ח ט' 20/32 - פרמיה 6.21- האוצר - ממשלתית צמודה</t>
  </si>
  <si>
    <t>3920322</t>
  </si>
  <si>
    <t>אג"ח ט' 20/32 - פרמיה- האוצר - ממשלתית צמודה</t>
  </si>
  <si>
    <t>3920321</t>
  </si>
  <si>
    <t>26/07/20</t>
  </si>
  <si>
    <t>אג"ח ט' 21/33 - פרמיה- האוצר - ממשלתית צמודה</t>
  </si>
  <si>
    <t>3921331</t>
  </si>
  <si>
    <t>26/07/21</t>
  </si>
  <si>
    <t>אג"ח ט' מדד 20/32- האוצר - ממשלתית צמודה</t>
  </si>
  <si>
    <t>392032</t>
  </si>
  <si>
    <t>אג"ח ט' מדד 21/33- האוצר - ממשלתית צמודה</t>
  </si>
  <si>
    <t>392133</t>
  </si>
  <si>
    <t>אג"ח ט' מדד 22\10- האוצר - ממשלתית צמודה</t>
  </si>
  <si>
    <t>391022</t>
  </si>
  <si>
    <t>אג"ח ט' מדד 23\11- האוצר - ממשלתית צמודה</t>
  </si>
  <si>
    <t>391123</t>
  </si>
  <si>
    <t>אג"ח ט' מדד 24\12- האוצר - ממשלתית צמודה</t>
  </si>
  <si>
    <t>391224</t>
  </si>
  <si>
    <t>אג"ח ט' מדד 25\13- האוצר - ממשלתית צמודה</t>
  </si>
  <si>
    <t>391325</t>
  </si>
  <si>
    <t>אג"ח ט' מדד 26\14- האוצר - ממשלתית צמודה</t>
  </si>
  <si>
    <t>391426</t>
  </si>
  <si>
    <t>אג"ח ט' מדד 27\15- האוצר - ממשלתית צמודה</t>
  </si>
  <si>
    <t>391527</t>
  </si>
  <si>
    <t>אג"ח ט' מדד 28\16- האוצר - ממשלתית צמודה</t>
  </si>
  <si>
    <t>391628</t>
  </si>
  <si>
    <t>אג"ח ט' מדד 29\17- האוצר - ממשלתית צמודה</t>
  </si>
  <si>
    <t>391729</t>
  </si>
  <si>
    <t>אג"ח ט' מדד 29\17 הפרשה 6.18- האוצר - ממשלתית צמודה</t>
  </si>
  <si>
    <t>3917292</t>
  </si>
  <si>
    <t>אג"ח ט' מדד 29\17 הפרשה- האוצר - ממשלתית צמודה</t>
  </si>
  <si>
    <t>3917291</t>
  </si>
  <si>
    <t>אג"ח ט' מדד 30\18- האוצר - ממשלתית צמודה</t>
  </si>
  <si>
    <t>391830</t>
  </si>
  <si>
    <t>אג"ח ט' מדד 30\18 -פרמיה- האוצר - ממשלתית צמודה</t>
  </si>
  <si>
    <t>3918301</t>
  </si>
  <si>
    <t>אג"ח ט' מדד 31\19- האוצר - ממשלתית צמודה</t>
  </si>
  <si>
    <t>391931</t>
  </si>
  <si>
    <t>אג"ח ט' מדד 31\19 פרמיה- האוצר - ממשלתית צמודה</t>
  </si>
  <si>
    <t>3919311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</si>
  <si>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</si>
  <si>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</si>
  <si>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</si>
  <si>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</si>
  <si>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</si>
  <si>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</si>
  <si>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</si>
  <si>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</si>
  <si>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אגח7-רמ- מימון ישיר 7</t>
  </si>
  <si>
    <t>1153071</t>
  </si>
  <si>
    <t>515828820</t>
  </si>
  <si>
    <t>13/08/18</t>
  </si>
  <si>
    <t>מקורות אג"ח 8 22.04.13- מקורות</t>
  </si>
  <si>
    <t>1124346</t>
  </si>
  <si>
    <t>04/09/18</t>
  </si>
  <si>
    <t>רפאל אג3מ- רפאל</t>
  </si>
  <si>
    <t>1140276</t>
  </si>
  <si>
    <t>520042185</t>
  </si>
  <si>
    <t>תשת אנרג אגא-רמ</t>
  </si>
  <si>
    <t>1168087</t>
  </si>
  <si>
    <t>520027293</t>
  </si>
  <si>
    <t>17/08/20</t>
  </si>
  <si>
    <t>בנק לאומי בע"מ- לאומי</t>
  </si>
  <si>
    <t>200035059</t>
  </si>
  <si>
    <t>25/12/02</t>
  </si>
  <si>
    <t>מימון ישיר אג"ח 8-רמ- מימון ישיר 8</t>
  </si>
  <si>
    <t>1154798</t>
  </si>
  <si>
    <t>515832442</t>
  </si>
  <si>
    <t>16/09/18</t>
  </si>
  <si>
    <t>מימון ישיר אג"ח א-רמ- מימון ישיר קב</t>
  </si>
  <si>
    <t>1139740</t>
  </si>
  <si>
    <t>04/08/20</t>
  </si>
  <si>
    <t>דליה אנ אגחא-רמ- דליה אנרגיה</t>
  </si>
  <si>
    <t>1171362</t>
  </si>
  <si>
    <t>516269248</t>
  </si>
  <si>
    <t>8% דיידלנד א- דיידלנד</t>
  </si>
  <si>
    <t>1104835</t>
  </si>
  <si>
    <t>4130</t>
  </si>
  <si>
    <t>10/06/07</t>
  </si>
  <si>
    <t>אנטר הולד אגח ב- אנטר הולדינגס 1 בע"מ</t>
  </si>
  <si>
    <t>4740163</t>
  </si>
  <si>
    <t>985</t>
  </si>
  <si>
    <t>04/11/09</t>
  </si>
  <si>
    <t>אנטר הולדינגס אג"ח 1- אנטר הולדינגס 1 בע"מ</t>
  </si>
  <si>
    <t>4740130</t>
  </si>
  <si>
    <t>29/11/06</t>
  </si>
  <si>
    <t>אנטר הולדינגס אגחא 09\7- אנטר הולדינגס 1 בע"מ</t>
  </si>
  <si>
    <t>4740189</t>
  </si>
  <si>
    <t>לגנא הולדינגס בע"מ אגח 1- לגנא</t>
  </si>
  <si>
    <t>3520046</t>
  </si>
  <si>
    <t>4707</t>
  </si>
  <si>
    <t>קאר אנד גו(סדרה א')בע"מ- קאר אנד גו</t>
  </si>
  <si>
    <t>1088202</t>
  </si>
  <si>
    <t>513406835</t>
  </si>
  <si>
    <t>רפאל  אג4מ- רפאל</t>
  </si>
  <si>
    <t>1140284</t>
  </si>
  <si>
    <t>רפאל   אג5מ</t>
  </si>
  <si>
    <t>1140292</t>
  </si>
  <si>
    <t>מת"ם  אגח א -רמ</t>
  </si>
  <si>
    <t>1138999</t>
  </si>
  <si>
    <t>510687403</t>
  </si>
  <si>
    <t>05/12/18</t>
  </si>
  <si>
    <t>אורמת אגח 4 - רמ</t>
  </si>
  <si>
    <t>1167212</t>
  </si>
  <si>
    <t>01/07/20</t>
  </si>
  <si>
    <t>מקס איט אגחג-רמ- מקס איט</t>
  </si>
  <si>
    <t>1158799</t>
  </si>
  <si>
    <t>512905423</t>
  </si>
  <si>
    <t>גב-ים נגב אג"ח-רמ</t>
  </si>
  <si>
    <t>1151141</t>
  </si>
  <si>
    <t>514189596</t>
  </si>
  <si>
    <t>30/07/18</t>
  </si>
  <si>
    <t>לידר  אגח ח- רמ- לידר השקעות</t>
  </si>
  <si>
    <t>3180361</t>
  </si>
  <si>
    <t>520037664</t>
  </si>
  <si>
    <t>28/02/21</t>
  </si>
  <si>
    <t>אלטשולר אג"ח א</t>
  </si>
  <si>
    <t>1139336</t>
  </si>
  <si>
    <t>511446551</t>
  </si>
  <si>
    <t>אליהו הנפקות אג"ח א'-רמ- אליהו הנפקות</t>
  </si>
  <si>
    <t>1142009</t>
  </si>
  <si>
    <t>515703528</t>
  </si>
  <si>
    <t>13/02/20</t>
  </si>
  <si>
    <t>ביטוח ישיר אג"ח 11</t>
  </si>
  <si>
    <t>1138825</t>
  </si>
  <si>
    <t>520044439</t>
  </si>
  <si>
    <t>27/04/20</t>
  </si>
  <si>
    <t>י.ח.ק אגח ב -רמ- י.ח.ק להשקעות</t>
  </si>
  <si>
    <t>1181783</t>
  </si>
  <si>
    <t>550016091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</si>
  <si>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</si>
  <si>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</si>
  <si>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</si>
  <si>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</si>
  <si>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</si>
  <si>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</si>
  <si>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</si>
  <si>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</si>
  <si>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ארפורט נעמ ח-ל- איירפורט סיטי</t>
  </si>
  <si>
    <t>1156496</t>
  </si>
  <si>
    <t>19/04/21</t>
  </si>
  <si>
    <t>אורבנקורפ אגח א- אורבנקורפ</t>
  </si>
  <si>
    <t>1137041</t>
  </si>
  <si>
    <t>514941525</t>
  </si>
  <si>
    <t>04/04/16</t>
  </si>
  <si>
    <t>וואליו אגח ב-רמ- וואליו קפיטל</t>
  </si>
  <si>
    <t>5990171</t>
  </si>
  <si>
    <t>520033804</t>
  </si>
  <si>
    <t>18/08/21</t>
  </si>
  <si>
    <t>אורמת אגח 3 -רמ</t>
  </si>
  <si>
    <t>1139179</t>
  </si>
  <si>
    <t>11/05/20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</si>
  <si>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</si>
  <si>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</si>
  <si>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</si>
  <si>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</si>
  <si>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</si>
  <si>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</si>
  <si>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גרופ 11- גרופ 11</t>
  </si>
  <si>
    <t>1181106</t>
  </si>
  <si>
    <t>1992</t>
  </si>
  <si>
    <t>איי.איי.אם. יהש - שותף כללי- איי.איי.אם אינפ</t>
  </si>
  <si>
    <t>74211</t>
  </si>
  <si>
    <t>בראון  הוטלס- מלונות בראון</t>
  </si>
  <si>
    <t>74194</t>
  </si>
  <si>
    <t>513956938</t>
  </si>
  <si>
    <t>גדות למסופים כימיקלים- גדות</t>
  </si>
  <si>
    <t>74222</t>
  </si>
  <si>
    <t>מור נדל"ן בינלאומי בע"מ-חדש- מור נדל"ן</t>
  </si>
  <si>
    <t>74164</t>
  </si>
  <si>
    <t>513842690</t>
  </si>
  <si>
    <t>וויו גרופ TASE UP- וויו גרופ</t>
  </si>
  <si>
    <t>1171107</t>
  </si>
  <si>
    <t>1837</t>
  </si>
  <si>
    <t>Metro- Metro</t>
  </si>
  <si>
    <t>74227</t>
  </si>
  <si>
    <t>5307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</si>
  <si>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</si>
  <si>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</si>
  <si>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</si>
  <si>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</si>
  <si>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</si>
  <si>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</si>
  <si>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</si>
  <si>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</si>
  <si>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12/08/19</t>
  </si>
  <si>
    <t>קרן ואר- קרן ואר</t>
  </si>
  <si>
    <t>31/07/18</t>
  </si>
  <si>
    <t>סה"כ קרנות נדל"ן</t>
  </si>
  <si>
    <t>קרן 2 JTLV  אלעד מגורים- קרן 2 JTLV</t>
  </si>
  <si>
    <t>קרן 2 JTLV- קרן 2 JTLV</t>
  </si>
  <si>
    <t>סה"כ קרנות השקעה אחרות</t>
  </si>
  <si>
    <t>קרן FinTLV 2- FINTLV 2</t>
  </si>
  <si>
    <t>First Time 2 קרן- First Time</t>
  </si>
  <si>
    <t>FIMI 6 קרן- פימי</t>
  </si>
  <si>
    <t>קרן להב 1- קרן להב</t>
  </si>
  <si>
    <t>קרן להב 2- קרן להב</t>
  </si>
  <si>
    <t>02/09/20</t>
  </si>
  <si>
    <t>קרן להב 3- קרן להב</t>
  </si>
  <si>
    <t>קרן קוגיטו- קרן קוגיטו</t>
  </si>
  <si>
    <t>קרן קרדיטו- קרן קרדיטו</t>
  </si>
  <si>
    <t>קרן שקד- קרן שקד</t>
  </si>
  <si>
    <t>Vertex Israel Opportunities Fund II- Vertex Israel Opportunities Fund II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</si>
  <si>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</si>
  <si>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</si>
  <si>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</si>
  <si>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</si>
  <si>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</si>
  <si>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</si>
  <si>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</si>
  <si>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24/06/21</t>
  </si>
  <si>
    <t>סה"כ קרנות הון סיכון בחו"ל</t>
  </si>
  <si>
    <t>סה"כ קרנות גידור בחו"ל</t>
  </si>
  <si>
    <t>קרן דפנה- DAFNA INTERNATIONAL FUND</t>
  </si>
  <si>
    <t>23/04/19</t>
  </si>
  <si>
    <t>Sphera Biotech FUND- Sphera Biotech FUND</t>
  </si>
  <si>
    <t>14/12/20</t>
  </si>
  <si>
    <t>סה"כ קרנות נדל"ן בחו"ל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</si>
  <si>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</si>
  <si>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</si>
  <si>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</si>
  <si>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</si>
  <si>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</si>
  <si>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אלקטרה נדל"ן (MF) קרן מספר 1- Electra Multifamily Investments Fund LP</t>
  </si>
  <si>
    <t>04/06/19</t>
  </si>
  <si>
    <t>מיילסטון 4 MREI- MREI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</si>
  <si>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</si>
  <si>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</si>
  <si>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</si>
  <si>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SG VC 3 קרן- SG VC</t>
  </si>
  <si>
    <t>24/05/21</t>
  </si>
  <si>
    <t>SG VC 4 קרן- SG VC</t>
  </si>
  <si>
    <t>SG VC 5 קרן- SG VC</t>
  </si>
  <si>
    <t>22/09/21</t>
  </si>
  <si>
    <t>BK OPPORTUNITY 5- BK OPPORTUNITY</t>
  </si>
  <si>
    <t>KYG1312R1048</t>
  </si>
  <si>
    <t>06/09/18</t>
  </si>
  <si>
    <t>קרן חוב פונטיפקס 4- Pontifax Medison Debt Financing</t>
  </si>
  <si>
    <t>09/12/21</t>
  </si>
  <si>
    <t>קרן COLLER 8- קרן COLLER 8</t>
  </si>
  <si>
    <t>LPA  Nordic Power- LPA  Nordic Power</t>
  </si>
  <si>
    <t>24/11/20</t>
  </si>
  <si>
    <t>אלקטרה נדל"ן קרן חוב- Electra Capital PM Fund LP</t>
  </si>
  <si>
    <t>20/09/21</t>
  </si>
  <si>
    <t>FUSE 11 FUND- FUSE 11 FUND</t>
  </si>
  <si>
    <t>07/04/21</t>
  </si>
  <si>
    <t>קרן REVOLVER- REVOLVER</t>
  </si>
  <si>
    <t>18/03/20</t>
  </si>
  <si>
    <t>קרן הפניקס קו-אינווסט- הפניקס</t>
  </si>
  <si>
    <t>26/08/21</t>
  </si>
  <si>
    <t>קרן ויולה קרדיט 6- קרן ויולה</t>
  </si>
  <si>
    <t>ION CROSS OVER קרן- ION</t>
  </si>
  <si>
    <t>07/07/20</t>
  </si>
  <si>
    <t>קרן ION CROSS OVER 2- ION</t>
  </si>
  <si>
    <t>AGATE Medical  2- AGATE MEDICAL</t>
  </si>
  <si>
    <t>AGATE Medical- AGATE MEDICAL</t>
  </si>
  <si>
    <t>סה"כ כתבי אופציה בישראל</t>
  </si>
  <si>
    <t>MITC US-אופציה לא סחירה 18/05/2023- MEATECH</t>
  </si>
  <si>
    <t>320486391</t>
  </si>
  <si>
    <t>04/08/21</t>
  </si>
  <si>
    <t>בליץ אופציה לא סחירה 01/06/24- בליץ</t>
  </si>
  <si>
    <t>42401011</t>
  </si>
  <si>
    <t>08/06/21</t>
  </si>
  <si>
    <t>סולאיר אופציה לא סחירה 30/06/22- סולאיר</t>
  </si>
  <si>
    <t>117228711</t>
  </si>
  <si>
    <t>SMART SHOOTER LTD אופציה לא סחירה 18/02/23- סמארט שוטר</t>
  </si>
  <si>
    <t>742131</t>
  </si>
  <si>
    <t>23/02/21</t>
  </si>
  <si>
    <t>ישרוטל - אופציה</t>
  </si>
  <si>
    <t>108098511</t>
  </si>
  <si>
    <t>04/01/21</t>
  </si>
  <si>
    <t>אופ ב . המשביר ידני- 365 המשביר</t>
  </si>
  <si>
    <t>11049511</t>
  </si>
  <si>
    <t>24/12/18</t>
  </si>
  <si>
    <t>שיח מדיקל אופציה ב' לא סחירה 10/07/22- שיח מדיקל</t>
  </si>
  <si>
    <t>24901111</t>
  </si>
  <si>
    <t>10/06/20</t>
  </si>
  <si>
    <t>פנאקסיה ישראל אופציה לא סחירה 09/03/2022- פנאקסיה ישראל</t>
  </si>
  <si>
    <t>11043631</t>
  </si>
  <si>
    <t>11/03/20</t>
  </si>
  <si>
    <t>איאלדי (ALD) אופציה לא סחירה 15/02/24 - האב- האב אבטחת מידע</t>
  </si>
  <si>
    <t>10840031</t>
  </si>
  <si>
    <t>17/02/20</t>
  </si>
  <si>
    <t>שגריר- אופציה לא סחירה 22/02/23- שגריר רכב</t>
  </si>
  <si>
    <t>113837911</t>
  </si>
  <si>
    <t>22/02/21</t>
  </si>
  <si>
    <t>סאטקום אופציה לא סחירה 20/1/22- סאטקום מערכות</t>
  </si>
  <si>
    <t>10805971</t>
  </si>
  <si>
    <t>סה"כ מט"ח/מט"ח</t>
  </si>
  <si>
    <t>פוורוד אירו/שקל 3.6353 18/01/22 153959</t>
  </si>
  <si>
    <t>153959</t>
  </si>
  <si>
    <t>פוורוד אירו/שקל 3.7485 18/01/22 153932</t>
  </si>
  <si>
    <t>153932</t>
  </si>
  <si>
    <t>05/10/21</t>
  </si>
  <si>
    <t>פוורוד אירו/שקל 3.8020 12.01.2022 153918</t>
  </si>
  <si>
    <t>153918</t>
  </si>
  <si>
    <t>02/09/21</t>
  </si>
  <si>
    <t>פוורוד דולר/שקל 18/01/2022 3.2067 153951</t>
  </si>
  <si>
    <t>153951</t>
  </si>
  <si>
    <t>פוורווד דולר/שקל 3.2506 26/01/2022 153888</t>
  </si>
  <si>
    <t>153888</t>
  </si>
  <si>
    <t>פורוורד אירו/שקל 12/01/22 3.8048 153924</t>
  </si>
  <si>
    <t>153924</t>
  </si>
  <si>
    <t>פורוורד אירו/שקל 3.5206 13/01/22 154012</t>
  </si>
  <si>
    <t>154012</t>
  </si>
  <si>
    <t>פורוורד אירו/שקל 3.5265 12/01/22 153990</t>
  </si>
  <si>
    <t>153990</t>
  </si>
  <si>
    <t>08/12/21</t>
  </si>
  <si>
    <t>פורוורד אירו/שקל 3.5451 13/01/2022 154005</t>
  </si>
  <si>
    <t>154005</t>
  </si>
  <si>
    <t>פורוורד אירו/שקל 3.5566 13/1/22 153996</t>
  </si>
  <si>
    <t>153996</t>
  </si>
  <si>
    <t>פורוורד אירו/שקל 3.5681 13/01/2022 154004</t>
  </si>
  <si>
    <t>154004</t>
  </si>
  <si>
    <t>פורוורד דולדר/שקל 3.1060 13/01/22 154013</t>
  </si>
  <si>
    <t>154013</t>
  </si>
  <si>
    <t>פורוורד דולר/שקל 06/04/22 3.147 153980</t>
  </si>
  <si>
    <t>153980</t>
  </si>
  <si>
    <t>פורוורד דולר/שקל 09/02/22 3.2073 153925</t>
  </si>
  <si>
    <t>153925</t>
  </si>
  <si>
    <t>פורוורד דולר/שקל 09/03/22 3.187 153953</t>
  </si>
  <si>
    <t>153953</t>
  </si>
  <si>
    <t>27/10/21</t>
  </si>
  <si>
    <t>פורוורד דולר/שקל 18/01/22 3.144 153982</t>
  </si>
  <si>
    <t>153982</t>
  </si>
  <si>
    <t>פורוורד דולר/שקל 18/01/22 3.224 153933</t>
  </si>
  <si>
    <t>153933</t>
  </si>
  <si>
    <t>פורוורד דולר/שקל 18/01/22 3.22435 153928</t>
  </si>
  <si>
    <t>153928</t>
  </si>
  <si>
    <t>פורוורד דולר/שקל 18/1/22 3.1076 153995</t>
  </si>
  <si>
    <t>153995</t>
  </si>
  <si>
    <t>16/12/21</t>
  </si>
  <si>
    <t>פורוורד דולר/שקל 23/02/22 3.164 23/02/22</t>
  </si>
  <si>
    <t>154002</t>
  </si>
  <si>
    <t>פורוורד דולר/שקל 23/02/22 3.223 153927</t>
  </si>
  <si>
    <t>153927</t>
  </si>
  <si>
    <t>פורוורד דולר/שקל 23/03/22 3.1 153971</t>
  </si>
  <si>
    <t>153971</t>
  </si>
  <si>
    <t>פורוורד דולר/שקל 3.08 18/01/22 153979</t>
  </si>
  <si>
    <t>153979</t>
  </si>
  <si>
    <t>פורוורד דולר/שקל 3.1040 06/04/22 154010</t>
  </si>
  <si>
    <t>154010</t>
  </si>
  <si>
    <t>פורוורד דולר/שקל 3.1050 23/03/22 154011</t>
  </si>
  <si>
    <t>154011</t>
  </si>
  <si>
    <t>פורוורד דולר/שקל 3.1097 13/01/2022 154008</t>
  </si>
  <si>
    <t>154008</t>
  </si>
  <si>
    <t>פורוורד דולר/שקל 3.1141 18/01/22 153976</t>
  </si>
  <si>
    <t>153976</t>
  </si>
  <si>
    <t>11/11/21</t>
  </si>
  <si>
    <t>פורוורד דולר/שקל 3.1334 13/01/2022 154006</t>
  </si>
  <si>
    <t>154006</t>
  </si>
  <si>
    <t>פורוורד דולר/שקל 3.1537 13/1/22 153997</t>
  </si>
  <si>
    <t>153997</t>
  </si>
  <si>
    <t>פורוורד דולר/שקל 3.1552 18/1/22 153998</t>
  </si>
  <si>
    <t>153998</t>
  </si>
  <si>
    <t>פורוורד דולר/שקל 3.1588 18/01/22 153983</t>
  </si>
  <si>
    <t>153983</t>
  </si>
  <si>
    <t>פורוורד דולר/שקל 3.1637 26/01/22 154000</t>
  </si>
  <si>
    <t>154000</t>
  </si>
  <si>
    <t>פורוורד דולר/שקל 3.165 26/01/22 154001</t>
  </si>
  <si>
    <t>154001</t>
  </si>
  <si>
    <t>פורוורד דולר/שקל 3.227 18/01/2022 153939</t>
  </si>
  <si>
    <t>153939</t>
  </si>
  <si>
    <t>08/10/21</t>
  </si>
  <si>
    <t>פורוורד שקל/דולר 3.1060 23/02/22 154009</t>
  </si>
  <si>
    <t>154009</t>
  </si>
  <si>
    <t>שטרלינג/שקל 10.07.28 שער 4.05 153359</t>
  </si>
  <si>
    <t>153359</t>
  </si>
  <si>
    <t>10/07/20</t>
  </si>
  <si>
    <t>לונג אינפלציה 08.11.2022 2.585%</t>
  </si>
  <si>
    <t>23482</t>
  </si>
  <si>
    <t>סה"כ כנגד חסכון עמיתים/מבוטחים</t>
  </si>
  <si>
    <t>לא</t>
  </si>
  <si>
    <t>1309</t>
  </si>
  <si>
    <t>דירוג פנימי</t>
  </si>
  <si>
    <t>הלוואות עמיתים</t>
  </si>
  <si>
    <t>1302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</si>
  <si>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</si>
  <si>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</si>
  <si>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</si>
  <si>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</si>
  <si>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</si>
  <si>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</si>
  <si>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15/12/19</t>
  </si>
  <si>
    <t>הלוואה – מלונות בראון ג' 01.04.2023</t>
  </si>
  <si>
    <t>96023</t>
  </si>
  <si>
    <t>31/03/20</t>
  </si>
  <si>
    <t>הלוואה – א.פ.י נתיב פיתוח בע"מ 30.04.2022</t>
  </si>
  <si>
    <t>96029</t>
  </si>
  <si>
    <t>511519134</t>
  </si>
  <si>
    <t>18/06/20</t>
  </si>
  <si>
    <t>סינמה סיטי הלוואה 1 08/01/27</t>
  </si>
  <si>
    <t>96039</t>
  </si>
  <si>
    <t>30/06/21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</si>
  <si>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</si>
  <si>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</si>
  <si>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</si>
  <si>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</si>
  <si>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</si>
  <si>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</si>
  <si>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</si>
  <si>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</si>
  <si>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</si>
  <si>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</si>
  <si>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</si>
  <si>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</si>
  <si>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</si>
  <si>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משרדים</t>
  </si>
  <si>
    <t>אשדוד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</si>
  <si>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</si>
  <si>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</si>
  <si>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</si>
  <si>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</si>
  <si>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</si>
  <si>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</si>
  <si>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</si>
  <si>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</si>
  <si>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</si>
  <si>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בטחונות-MONEY JPY HSBC</t>
  </si>
  <si>
    <t>327072</t>
  </si>
  <si>
    <t>MONEY AUD HSBC-בטחונות</t>
  </si>
  <si>
    <t>333856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</si>
  <si>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</si>
  <si>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</si>
  <si>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</si>
  <si>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</si>
  <si>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</si>
  <si>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</si>
  <si>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קוגיטו
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</si>
  <si>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</si>
  <si>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</si>
  <si>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</si>
  <si>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</si>
  <si>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</si>
  <si>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</si>
  <si>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FINTLV 2</t>
  </si>
  <si>
    <t xml:space="preserve">מיילסטון
 MREI 4 
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</si>
  <si>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</si>
  <si>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</si>
  <si>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</si>
  <si>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</si>
  <si>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</si>
  <si>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</si>
  <si>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</si>
  <si>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>קרן COLLER 8</t>
  </si>
  <si>
    <t xml:space="preserve"> first time2 
</t>
  </si>
  <si>
    <t>אורגים 6 אשדוד</t>
  </si>
  <si>
    <t>דאון טאון חיפה</t>
  </si>
  <si>
    <t>נדל"ן מניב בישראל</t>
  </si>
  <si>
    <t>הלוואות עמיתים  צמוד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</si>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</sst>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_ * #,##0_ ;_ * \-#,##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2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167" fontId="2" fillId="0" borderId="0" xfId="11" applyNumberFormat="1" applyFont="1" applyFill="1" applyAlignment="1">
      <alignment horizontal="center"/>
    </xf>
    <xf numFmtId="167" fontId="2" fillId="0" borderId="0" xfId="11" applyNumberFormat="1" applyFont="1" applyAlignment="1">
      <alignment horizontal="center"/>
    </xf>
    <xf numFmtId="167" fontId="2" fillId="5" borderId="0" xfId="11" applyNumberFormat="1" applyFont="1" applyFill="1" applyAlignment="1">
      <alignment horizontal="center"/>
    </xf>
    <xf numFmtId="43" fontId="2" fillId="5" borderId="0" xfId="1" applyNumberFormat="1" applyFont="1" applyFill="1" applyAlignment="1">
      <alignment horizontal="center"/>
    </xf>
    <xf numFmtId="3" fontId="2" fillId="0" borderId="0" xfId="1" applyNumberFormat="1" applyFont="1" applyAlignment="1">
      <alignment horizontal="center"/>
    </xf>
    <xf numFmtId="43" fontId="2" fillId="0" borderId="0" xfId="1" applyNumberFormat="1" applyFont="1" applyFill="1" applyAlignment="1">
      <alignment horizontal="center"/>
    </xf>
    <xf numFmtId="10" fontId="0" fillId="0" borderId="0" xfId="12" applyNumberFormat="1" applyFont="1"/>
    <xf numFmtId="3" fontId="18" fillId="0" borderId="0" xfId="0" applyNumberFormat="1" applyFont="1"/>
    <xf numFmtId="0" fontId="1" fillId="0" borderId="0" xfId="0" applyFont="1"/>
    <xf numFmtId="14" fontId="0" fillId="0" borderId="0" xfId="0" applyNumberFormat="1" applyFill="1"/>
    <xf numFmtId="3" fontId="18" fillId="0" borderId="0" xfId="0" applyNumberFormat="1" applyFont="1" applyFill="1"/>
    <xf numFmtId="43" fontId="1" fillId="0" borderId="0" xfId="11" applyFont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ont="1" applyFill="1"/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3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2" builtinId="5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A58"/>
  <sheetViews>
    <sheetView rightToLeft="1" topLeftCell="A28" workbookViewId="0">
      <selection activeCell="G49" sqref="G49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6" width="6.7109375" style="1" customWidth="1"/>
    <col min="7" max="7" width="25.85546875" style="1" bestFit="1" customWidth="1"/>
    <col min="8" max="8" width="18.140625" style="1" bestFit="1" customWidth="1"/>
    <col min="9" max="9" width="18.42578125" style="1" bestFit="1" customWidth="1"/>
    <col min="10" max="10" width="40.5703125" style="1" bestFit="1" customWidth="1"/>
    <col min="11" max="11" width="32.85546875" style="1" bestFit="1" customWidth="1"/>
    <col min="12" max="12" width="32.5703125" style="1" bestFit="1" customWidth="1"/>
    <col min="13" max="13" width="26.140625" style="1" bestFit="1" customWidth="1"/>
    <col min="14" max="14" width="15.28515625" style="1" bestFit="1" customWidth="1"/>
    <col min="15" max="15" width="14.7109375" style="1" bestFit="1" customWidth="1"/>
    <col min="16" max="16" width="36.28515625" style="1" bestFit="1" customWidth="1"/>
    <col min="17" max="17" width="28.5703125" style="1" bestFit="1" customWidth="1"/>
    <col min="18" max="18" width="28.28515625" style="1" bestFit="1" customWidth="1"/>
    <col min="19" max="19" width="18.5703125" style="1" bestFit="1" customWidth="1"/>
    <col min="20" max="20" width="36.140625" style="1" bestFit="1" customWidth="1"/>
    <col min="21" max="21" width="29.7109375" style="1" bestFit="1" customWidth="1"/>
    <col min="22" max="22" width="28.7109375" style="1" bestFit="1" customWidth="1"/>
    <col min="23" max="23" width="17.28515625" style="1" bestFit="1" customWidth="1"/>
    <col min="24" max="24" width="15.85546875" style="1" bestFit="1" customWidth="1"/>
    <col min="25" max="25" width="18" style="1" bestFit="1" customWidth="1"/>
    <col min="26" max="26" width="11.5703125" style="1" bestFit="1" customWidth="1"/>
    <col min="27" max="27" width="26.7109375" style="1" bestFit="1" customWidth="1"/>
    <col min="28" max="28" width="15.5703125" style="1" bestFit="1" customWidth="1"/>
    <col min="29" max="29" width="11.28515625" style="1" bestFit="1" customWidth="1"/>
    <col min="30" max="30" width="15.28515625" style="1" bestFit="1" customWidth="1"/>
    <col min="31" max="31" width="16.85546875" style="1" bestFit="1" customWidth="1"/>
    <col min="32" max="32" width="15.28515625" style="1" bestFit="1" customWidth="1"/>
    <col min="33" max="33" width="20.85546875" style="1" bestFit="1" customWidth="1"/>
    <col min="34" max="34" width="17.85546875" style="1" bestFit="1" customWidth="1"/>
    <col min="35" max="35" width="78.140625" style="1" bestFit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5" spans="1:36"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AA5" s="89"/>
      <c r="AB5" s="89"/>
      <c r="AC5" s="89"/>
      <c r="AD5" s="89"/>
    </row>
    <row r="6" spans="1:36" ht="26.25" customHeight="1">
      <c r="B6" s="102" t="s">
        <v>4</v>
      </c>
      <c r="C6" s="103"/>
      <c r="D6" s="104"/>
    </row>
    <row r="7" spans="1:36" s="3" customFormat="1">
      <c r="B7" s="4"/>
      <c r="C7" s="61" t="s">
        <v>5</v>
      </c>
      <c r="D7" s="62" t="s">
        <v>191</v>
      </c>
      <c r="E7" s="1"/>
      <c r="F7" s="1"/>
      <c r="G7" s="8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F7" s="83"/>
      <c r="AG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AA8" s="84"/>
      <c r="AB8" s="84"/>
      <c r="AC8" s="84"/>
      <c r="AD8" s="84"/>
      <c r="AE8" s="85"/>
      <c r="AF8" s="83"/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J9" s="5" t="s">
        <v>11</v>
      </c>
    </row>
    <row r="10" spans="1:36" s="6" customFormat="1" ht="18" customHeight="1">
      <c r="B10" s="68" t="s">
        <v>12</v>
      </c>
      <c r="C10" s="58"/>
      <c r="D10" s="59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J10" s="8"/>
    </row>
    <row r="11" spans="1:36">
      <c r="A11" s="9" t="s">
        <v>13</v>
      </c>
      <c r="B11" s="69" t="s">
        <v>14</v>
      </c>
      <c r="C11" s="75">
        <f>מזומנים!J11</f>
        <v>2728571.793365587</v>
      </c>
      <c r="D11" s="76">
        <f>C11/$C$42</f>
        <v>0.11019452149811572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6"/>
      <c r="AH11" s="82"/>
    </row>
    <row r="12" spans="1:36">
      <c r="B12" s="69" t="s">
        <v>15</v>
      </c>
      <c r="C12" s="60"/>
      <c r="D12" s="60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6"/>
      <c r="AA12" s="85"/>
      <c r="AB12" s="85"/>
      <c r="AC12" s="85"/>
      <c r="AD12" s="85"/>
      <c r="AE12" s="86"/>
      <c r="AF12" s="85"/>
      <c r="AG12" s="86"/>
    </row>
    <row r="13" spans="1:36">
      <c r="A13" s="10" t="s">
        <v>13</v>
      </c>
      <c r="B13" s="70" t="s">
        <v>16</v>
      </c>
      <c r="C13" s="77">
        <v>7886194.7799628293</v>
      </c>
      <c r="D13" s="78">
        <f t="shared" ref="D13:D22" si="0">C13/$C$42</f>
        <v>0.31848729886159427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6"/>
      <c r="AA13" s="85"/>
      <c r="AB13" s="85"/>
      <c r="AC13" s="85"/>
      <c r="AD13" s="85"/>
      <c r="AE13" s="86"/>
      <c r="AF13" s="85"/>
      <c r="AG13" s="85"/>
      <c r="AH13" s="82"/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6"/>
      <c r="AA14" s="85"/>
      <c r="AB14" s="85"/>
      <c r="AC14" s="85"/>
      <c r="AD14" s="85"/>
      <c r="AE14" s="86"/>
      <c r="AF14" s="85"/>
      <c r="AG14" s="85"/>
      <c r="AH14" s="82"/>
    </row>
    <row r="15" spans="1:36">
      <c r="A15" s="10" t="s">
        <v>13</v>
      </c>
      <c r="B15" s="70" t="s">
        <v>18</v>
      </c>
      <c r="C15" s="77">
        <v>2850931.8258971064</v>
      </c>
      <c r="D15" s="78">
        <f t="shared" si="0"/>
        <v>0.11513608296557977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90"/>
    </row>
    <row r="16" spans="1:36">
      <c r="A16" s="10" t="s">
        <v>13</v>
      </c>
      <c r="B16" s="70" t="s">
        <v>19</v>
      </c>
      <c r="C16" s="77">
        <v>4597345.1920183506</v>
      </c>
      <c r="D16" s="78">
        <f t="shared" si="0"/>
        <v>0.18566572256882086</v>
      </c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6"/>
      <c r="AA16" s="85"/>
      <c r="AB16" s="85"/>
      <c r="AC16" s="85"/>
      <c r="AD16" s="85"/>
      <c r="AE16" s="86"/>
      <c r="AF16" s="85"/>
      <c r="AG16" s="85"/>
      <c r="AH16" s="82"/>
    </row>
    <row r="17" spans="1:35">
      <c r="A17" s="10" t="s">
        <v>13</v>
      </c>
      <c r="B17" s="70" t="s">
        <v>195</v>
      </c>
      <c r="C17" s="77">
        <v>3804217.104744853</v>
      </c>
      <c r="D17" s="78">
        <f t="shared" si="0"/>
        <v>0.15363491059739887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6"/>
      <c r="AA17" s="85"/>
      <c r="AB17" s="85"/>
      <c r="AC17" s="85"/>
      <c r="AD17" s="85"/>
      <c r="AE17" s="86"/>
      <c r="AF17" s="85"/>
      <c r="AG17" s="85"/>
      <c r="AH17" s="82"/>
    </row>
    <row r="18" spans="1:35">
      <c r="A18" s="10" t="s">
        <v>13</v>
      </c>
      <c r="B18" s="70" t="s">
        <v>20</v>
      </c>
      <c r="C18" s="77">
        <v>545822.99132167024</v>
      </c>
      <c r="D18" s="78">
        <f t="shared" si="0"/>
        <v>2.20432914749049E-2</v>
      </c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6"/>
      <c r="AA18" s="85"/>
      <c r="AB18" s="85"/>
      <c r="AC18" s="85"/>
      <c r="AD18" s="85"/>
      <c r="AE18" s="86"/>
      <c r="AF18" s="85"/>
      <c r="AG18" s="85"/>
      <c r="AH18" s="82"/>
    </row>
    <row r="19" spans="1:35">
      <c r="A19" s="10" t="s">
        <v>13</v>
      </c>
      <c r="B19" s="70" t="s">
        <v>21</v>
      </c>
      <c r="C19" s="77">
        <v>11836.94876865</v>
      </c>
      <c r="D19" s="78">
        <f t="shared" si="0"/>
        <v>4.7804016325706097E-4</v>
      </c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6"/>
      <c r="AA19" s="85"/>
      <c r="AB19" s="85"/>
      <c r="AC19" s="85"/>
      <c r="AD19" s="85"/>
      <c r="AE19" s="86"/>
      <c r="AF19" s="85"/>
      <c r="AG19" s="85"/>
      <c r="AH19" s="82"/>
    </row>
    <row r="20" spans="1:35">
      <c r="A20" s="10" t="s">
        <v>13</v>
      </c>
      <c r="B20" s="70" t="s">
        <v>22</v>
      </c>
      <c r="C20" s="77">
        <v>143.69755000000001</v>
      </c>
      <c r="D20" s="78">
        <f t="shared" si="0"/>
        <v>5.8032861005171119E-6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6"/>
      <c r="AA20" s="85"/>
      <c r="AB20" s="85"/>
      <c r="AC20" s="85"/>
      <c r="AD20" s="85"/>
      <c r="AE20" s="86"/>
      <c r="AF20" s="85"/>
      <c r="AG20" s="85"/>
      <c r="AH20" s="82"/>
    </row>
    <row r="21" spans="1:35">
      <c r="A21" s="10" t="s">
        <v>13</v>
      </c>
      <c r="B21" s="70" t="s">
        <v>23</v>
      </c>
      <c r="C21" s="77">
        <v>51698.100357920281</v>
      </c>
      <c r="D21" s="78">
        <f t="shared" si="0"/>
        <v>2.0878495647995215E-3</v>
      </c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8"/>
      <c r="AI21" s="82"/>
    </row>
    <row r="22" spans="1:35">
      <c r="A22" s="10" t="s">
        <v>13</v>
      </c>
      <c r="B22" s="70" t="s">
        <v>24</v>
      </c>
      <c r="C22" s="77">
        <v>0</v>
      </c>
      <c r="D22" s="78">
        <f t="shared" si="0"/>
        <v>0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6"/>
      <c r="AA22" s="85"/>
      <c r="AB22" s="85"/>
      <c r="AC22" s="85"/>
      <c r="AD22" s="85"/>
      <c r="AE22" s="86"/>
      <c r="AF22" s="85"/>
      <c r="AG22" s="85"/>
      <c r="AH22" s="82"/>
    </row>
    <row r="23" spans="1:35">
      <c r="B23" s="69" t="s">
        <v>25</v>
      </c>
      <c r="C23" s="60"/>
      <c r="D23" s="60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6"/>
      <c r="AA23" s="85"/>
      <c r="AB23" s="85"/>
      <c r="AC23" s="85"/>
      <c r="AD23" s="85"/>
      <c r="AE23" s="86"/>
      <c r="AF23" s="85"/>
      <c r="AG23" s="85"/>
      <c r="AH23" s="82"/>
    </row>
    <row r="24" spans="1:35">
      <c r="A24" s="10" t="s">
        <v>13</v>
      </c>
      <c r="B24" s="70" t="s">
        <v>26</v>
      </c>
      <c r="C24" s="77">
        <v>30656.794542007337</v>
      </c>
      <c r="D24" s="78">
        <f t="shared" ref="D24:D37" si="1">C24/$C$42</f>
        <v>1.2380875641375933E-3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6"/>
      <c r="AA24" s="85"/>
      <c r="AB24" s="85"/>
      <c r="AC24" s="85"/>
      <c r="AD24" s="85"/>
      <c r="AE24" s="86"/>
      <c r="AF24" s="85"/>
      <c r="AG24" s="85"/>
      <c r="AH24" s="82"/>
    </row>
    <row r="25" spans="1:35">
      <c r="A25" s="10" t="s">
        <v>13</v>
      </c>
      <c r="B25" s="70" t="s">
        <v>27</v>
      </c>
      <c r="C25" s="77">
        <v>0</v>
      </c>
      <c r="D25" s="78">
        <f t="shared" si="1"/>
        <v>0</v>
      </c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6"/>
      <c r="AA25" s="85"/>
      <c r="AB25" s="85"/>
      <c r="AC25" s="85"/>
      <c r="AD25" s="85"/>
      <c r="AE25" s="86"/>
      <c r="AF25" s="85"/>
      <c r="AG25" s="85"/>
      <c r="AH25" s="82"/>
    </row>
    <row r="26" spans="1:35">
      <c r="A26" s="10" t="s">
        <v>13</v>
      </c>
      <c r="B26" s="70" t="s">
        <v>18</v>
      </c>
      <c r="C26" s="77">
        <v>235810.53742506969</v>
      </c>
      <c r="D26" s="78">
        <f t="shared" si="1"/>
        <v>9.5233079074373717E-3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90"/>
    </row>
    <row r="27" spans="1:35">
      <c r="A27" s="10" t="s">
        <v>13</v>
      </c>
      <c r="B27" s="70" t="s">
        <v>28</v>
      </c>
      <c r="C27" s="77">
        <v>272575.60899245238</v>
      </c>
      <c r="D27" s="78">
        <f t="shared" si="1"/>
        <v>1.1008080812831436E-2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90"/>
    </row>
    <row r="28" spans="1:35">
      <c r="A28" s="10" t="s">
        <v>13</v>
      </c>
      <c r="B28" s="70" t="s">
        <v>29</v>
      </c>
      <c r="C28" s="77">
        <v>973795.17448899883</v>
      </c>
      <c r="D28" s="78">
        <f t="shared" si="1"/>
        <v>3.9327128408679496E-2</v>
      </c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90"/>
    </row>
    <row r="29" spans="1:35">
      <c r="A29" s="10" t="s">
        <v>13</v>
      </c>
      <c r="B29" s="70" t="s">
        <v>30</v>
      </c>
      <c r="C29" s="77">
        <v>2302.1718847698826</v>
      </c>
      <c r="D29" s="78">
        <f t="shared" si="1"/>
        <v>9.29741815353591E-5</v>
      </c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90"/>
    </row>
    <row r="30" spans="1:35">
      <c r="A30" s="10" t="s">
        <v>13</v>
      </c>
      <c r="B30" s="70" t="s">
        <v>31</v>
      </c>
      <c r="C30" s="77">
        <v>0</v>
      </c>
      <c r="D30" s="78">
        <f t="shared" si="1"/>
        <v>0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90"/>
    </row>
    <row r="31" spans="1:35">
      <c r="A31" s="10" t="s">
        <v>13</v>
      </c>
      <c r="B31" s="70" t="s">
        <v>32</v>
      </c>
      <c r="C31" s="77">
        <v>97574.733193790351</v>
      </c>
      <c r="D31" s="78">
        <f t="shared" si="1"/>
        <v>3.9405967109751635E-3</v>
      </c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90"/>
    </row>
    <row r="32" spans="1:35">
      <c r="A32" s="10" t="s">
        <v>13</v>
      </c>
      <c r="B32" s="70" t="s">
        <v>33</v>
      </c>
      <c r="C32" s="77">
        <v>0</v>
      </c>
      <c r="D32" s="78">
        <f t="shared" si="1"/>
        <v>0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90"/>
    </row>
    <row r="33" spans="1:53">
      <c r="A33" s="10" t="s">
        <v>13</v>
      </c>
      <c r="B33" s="69" t="s">
        <v>34</v>
      </c>
      <c r="C33" s="77">
        <v>298623.11315822089</v>
      </c>
      <c r="D33" s="78">
        <f t="shared" si="1"/>
        <v>1.2060020243102626E-2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90"/>
    </row>
    <row r="34" spans="1:53">
      <c r="A34" s="10" t="s">
        <v>13</v>
      </c>
      <c r="B34" s="69" t="s">
        <v>35</v>
      </c>
      <c r="C34" s="77">
        <v>0</v>
      </c>
      <c r="D34" s="78">
        <f t="shared" si="1"/>
        <v>0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90"/>
    </row>
    <row r="35" spans="1:53">
      <c r="A35" s="10" t="s">
        <v>13</v>
      </c>
      <c r="B35" s="69" t="s">
        <v>36</v>
      </c>
      <c r="C35" s="77">
        <f>'זכויות מקרקעין'!G11</f>
        <v>161421.6728874032</v>
      </c>
      <c r="D35" s="78">
        <f t="shared" si="1"/>
        <v>6.5190822709899144E-3</v>
      </c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</row>
    <row r="36" spans="1:53">
      <c r="A36" s="10" t="s">
        <v>13</v>
      </c>
      <c r="B36" s="69" t="s">
        <v>37</v>
      </c>
      <c r="C36" s="77">
        <v>0</v>
      </c>
      <c r="D36" s="78">
        <f t="shared" si="1"/>
        <v>0</v>
      </c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</row>
    <row r="37" spans="1:53">
      <c r="A37" s="10" t="s">
        <v>13</v>
      </c>
      <c r="B37" s="69" t="s">
        <v>38</v>
      </c>
      <c r="C37" s="77">
        <v>211888.36561318999</v>
      </c>
      <c r="D37" s="78">
        <f t="shared" si="1"/>
        <v>8.5572009197395042E-3</v>
      </c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</row>
    <row r="38" spans="1:53">
      <c r="A38" s="10"/>
      <c r="B38" s="71" t="s">
        <v>39</v>
      </c>
      <c r="C38" s="60"/>
      <c r="D38" s="60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</row>
    <row r="39" spans="1:53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</row>
    <row r="40" spans="1:53">
      <c r="A40" s="10" t="s">
        <v>13</v>
      </c>
      <c r="B40" s="72" t="s">
        <v>41</v>
      </c>
      <c r="C40" s="77">
        <v>0</v>
      </c>
      <c r="D40" s="78">
        <f t="shared" si="2"/>
        <v>0</v>
      </c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</row>
    <row r="41" spans="1:53">
      <c r="A41" s="10" t="s">
        <v>13</v>
      </c>
      <c r="B41" s="72" t="s">
        <v>42</v>
      </c>
      <c r="C41" s="77">
        <v>0</v>
      </c>
      <c r="D41" s="78">
        <f t="shared" si="2"/>
        <v>0</v>
      </c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</row>
    <row r="42" spans="1:53">
      <c r="B42" s="72" t="s">
        <v>43</v>
      </c>
      <c r="C42" s="77">
        <f>SUM(C11:C41)</f>
        <v>24761410.606172871</v>
      </c>
      <c r="D42" s="78">
        <f t="shared" si="2"/>
        <v>1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</row>
    <row r="43" spans="1:53">
      <c r="A43" s="10" t="s">
        <v>13</v>
      </c>
      <c r="B43" s="73" t="s">
        <v>44</v>
      </c>
      <c r="C43" s="77">
        <f>'יתרת התחייבות להשקעה'!C11</f>
        <v>252564.54233500001</v>
      </c>
      <c r="D43" s="78">
        <f t="shared" si="2"/>
        <v>1.0199925454652295E-2</v>
      </c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</row>
    <row r="44" spans="1:53">
      <c r="B44" s="11" t="s">
        <v>199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</row>
    <row r="45" spans="1:53">
      <c r="C45" s="13" t="s">
        <v>45</v>
      </c>
      <c r="D45" s="14" t="s">
        <v>46</v>
      </c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</row>
    <row r="46" spans="1:53">
      <c r="C46" s="13" t="s">
        <v>9</v>
      </c>
      <c r="D46" s="13" t="s">
        <v>10</v>
      </c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</row>
    <row r="47" spans="1:53">
      <c r="C47" t="s">
        <v>200</v>
      </c>
      <c r="D47">
        <v>3.4045000000000001</v>
      </c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</row>
    <row r="48" spans="1:53">
      <c r="C48" t="s">
        <v>201</v>
      </c>
      <c r="D48">
        <v>0.47320000000000001</v>
      </c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</row>
    <row r="49" spans="3:4">
      <c r="C49" t="s">
        <v>110</v>
      </c>
      <c r="D49">
        <v>3.5198999999999998</v>
      </c>
    </row>
    <row r="50" spans="3:4">
      <c r="C50" t="s">
        <v>202</v>
      </c>
      <c r="D50">
        <v>0.35249999999999998</v>
      </c>
    </row>
    <row r="51" spans="3:4">
      <c r="C51" t="s">
        <v>120</v>
      </c>
      <c r="D51">
        <v>2.2597999999999998</v>
      </c>
    </row>
    <row r="52" spans="3:4">
      <c r="C52" t="s">
        <v>203</v>
      </c>
      <c r="D52">
        <v>2.7021E-2</v>
      </c>
    </row>
    <row r="53" spans="3:4">
      <c r="C53" t="s">
        <v>123</v>
      </c>
      <c r="D53">
        <v>2.3056999999999999</v>
      </c>
    </row>
    <row r="54" spans="3:4">
      <c r="C54" t="s">
        <v>123</v>
      </c>
      <c r="D54">
        <v>0.48930000000000001</v>
      </c>
    </row>
    <row r="55" spans="3:4">
      <c r="C55" t="s">
        <v>204</v>
      </c>
      <c r="D55">
        <v>0.39889999999999998</v>
      </c>
    </row>
    <row r="56" spans="3:4">
      <c r="C56" t="s">
        <v>106</v>
      </c>
      <c r="D56">
        <v>3.11</v>
      </c>
    </row>
    <row r="57" spans="3:4">
      <c r="C57" t="s">
        <v>113</v>
      </c>
      <c r="D57">
        <v>4.2031000000000001</v>
      </c>
    </row>
    <row r="58" spans="3:4">
      <c r="C58" t="s">
        <v>123</v>
      </c>
      <c r="D58">
        <v>1</v>
      </c>
    </row>
  </sheetData>
  <mergeCells count="1">
    <mergeCell ref="B6:D6"/>
  </mergeCells>
  <dataValidations count="1">
    <dataValidation allowBlank="1" showInputMessage="1" showErrorMessage="1" sqref="AG7:AG41 AF7 G8:AF43"/>
  </dataValidation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61" ht="26.25" customHeight="1">
      <c r="B7" s="115" t="s">
        <v>98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15300</v>
      </c>
      <c r="H11" s="7"/>
      <c r="I11" s="75">
        <v>143.69755000000001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3074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217</v>
      </c>
      <c r="C14" t="s">
        <v>217</v>
      </c>
      <c r="D14" s="16"/>
      <c r="E14" t="s">
        <v>217</v>
      </c>
      <c r="F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3075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217</v>
      </c>
      <c r="C16" t="s">
        <v>217</v>
      </c>
      <c r="D16" s="16"/>
      <c r="E16" t="s">
        <v>217</v>
      </c>
      <c r="F16" t="s">
        <v>217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3076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217</v>
      </c>
      <c r="C18" t="s">
        <v>217</v>
      </c>
      <c r="D18" s="16"/>
      <c r="E18" t="s">
        <v>217</v>
      </c>
      <c r="F18" t="s">
        <v>217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1648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217</v>
      </c>
      <c r="C20" t="s">
        <v>217</v>
      </c>
      <c r="D20" s="16"/>
      <c r="E20" t="s">
        <v>217</v>
      </c>
      <c r="F20" t="s">
        <v>217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259</v>
      </c>
      <c r="C21" s="16"/>
      <c r="D21" s="16"/>
      <c r="E21" s="16"/>
      <c r="G21" s="81">
        <v>15300</v>
      </c>
      <c r="I21" s="81">
        <v>143.69755000000001</v>
      </c>
      <c r="K21" s="80">
        <v>1</v>
      </c>
      <c r="L21" s="80">
        <v>0</v>
      </c>
    </row>
    <row r="22" spans="2:12">
      <c r="B22" s="79" t="s">
        <v>3074</v>
      </c>
      <c r="C22" s="16"/>
      <c r="D22" s="16"/>
      <c r="E22" s="16"/>
      <c r="G22" s="81">
        <v>15300</v>
      </c>
      <c r="I22" s="81">
        <v>143.69755000000001</v>
      </c>
      <c r="K22" s="80">
        <v>1</v>
      </c>
      <c r="L22" s="80">
        <v>0</v>
      </c>
    </row>
    <row r="23" spans="2:12">
      <c r="B23" t="s">
        <v>3077</v>
      </c>
      <c r="C23" t="s">
        <v>3078</v>
      </c>
      <c r="D23" t="s">
        <v>123</v>
      </c>
      <c r="E23" t="s">
        <v>2869</v>
      </c>
      <c r="F23" t="s">
        <v>106</v>
      </c>
      <c r="G23" s="77">
        <v>6400</v>
      </c>
      <c r="H23" s="77">
        <v>715</v>
      </c>
      <c r="I23" s="77">
        <v>142.31360000000001</v>
      </c>
      <c r="J23" s="78">
        <v>0</v>
      </c>
      <c r="K23" s="78">
        <v>0.99039999999999995</v>
      </c>
      <c r="L23" s="78">
        <v>0</v>
      </c>
    </row>
    <row r="24" spans="2:12">
      <c r="B24" t="s">
        <v>3079</v>
      </c>
      <c r="C24" t="s">
        <v>3080</v>
      </c>
      <c r="D24" t="s">
        <v>123</v>
      </c>
      <c r="E24" t="s">
        <v>2869</v>
      </c>
      <c r="F24" t="s">
        <v>106</v>
      </c>
      <c r="G24" s="77">
        <v>8900</v>
      </c>
      <c r="H24" s="77">
        <v>5</v>
      </c>
      <c r="I24" s="77">
        <v>1.38395</v>
      </c>
      <c r="J24" s="78">
        <v>0</v>
      </c>
      <c r="K24" s="78">
        <v>9.5999999999999992E-3</v>
      </c>
      <c r="L24" s="78">
        <v>0</v>
      </c>
    </row>
    <row r="25" spans="2:12">
      <c r="B25" s="79" t="s">
        <v>3081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217</v>
      </c>
      <c r="C26" t="s">
        <v>217</v>
      </c>
      <c r="D26" s="16"/>
      <c r="E26" t="s">
        <v>217</v>
      </c>
      <c r="F26" t="s">
        <v>217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3076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217</v>
      </c>
      <c r="C28" t="s">
        <v>217</v>
      </c>
      <c r="D28" s="16"/>
      <c r="E28" t="s">
        <v>217</v>
      </c>
      <c r="F28" t="s">
        <v>217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3082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217</v>
      </c>
      <c r="C30" t="s">
        <v>217</v>
      </c>
      <c r="D30" s="16"/>
      <c r="E30" t="s">
        <v>217</v>
      </c>
      <c r="F30" t="s">
        <v>217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1648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217</v>
      </c>
      <c r="C32" t="s">
        <v>217</v>
      </c>
      <c r="D32" s="16"/>
      <c r="E32" t="s">
        <v>217</v>
      </c>
      <c r="F32" t="s">
        <v>217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261</v>
      </c>
      <c r="C33" s="16"/>
      <c r="D33" s="16"/>
      <c r="E33" s="16"/>
    </row>
    <row r="34" spans="2:5">
      <c r="B34" t="s">
        <v>393</v>
      </c>
      <c r="C34" s="16"/>
      <c r="D34" s="16"/>
      <c r="E34" s="16"/>
    </row>
    <row r="35" spans="2:5">
      <c r="B35" t="s">
        <v>394</v>
      </c>
      <c r="C35" s="16"/>
      <c r="D35" s="16"/>
      <c r="E35" s="16"/>
    </row>
    <row r="36" spans="2:5">
      <c r="B36" t="s">
        <v>395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8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37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7"/>
      <c r="BD6" s="16" t="s">
        <v>100</v>
      </c>
      <c r="BF6" s="16" t="s">
        <v>101</v>
      </c>
      <c r="BH6" s="19" t="s">
        <v>102</v>
      </c>
    </row>
    <row r="7" spans="1:60" ht="26.25" customHeight="1">
      <c r="B7" s="115" t="s">
        <v>103</v>
      </c>
      <c r="C7" s="116"/>
      <c r="D7" s="116"/>
      <c r="E7" s="116"/>
      <c r="F7" s="116"/>
      <c r="G7" s="116"/>
      <c r="H7" s="116"/>
      <c r="I7" s="116"/>
      <c r="J7" s="116"/>
      <c r="K7" s="11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16301001.58</v>
      </c>
      <c r="H11" s="25"/>
      <c r="I11" s="75">
        <v>51698.100357920281</v>
      </c>
      <c r="J11" s="76">
        <v>1</v>
      </c>
      <c r="K11" s="76">
        <v>2.0999999999999999E-3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217</v>
      </c>
      <c r="C13" t="s">
        <v>217</v>
      </c>
      <c r="D13" s="19"/>
      <c r="E13" t="s">
        <v>217</v>
      </c>
      <c r="F13" t="s">
        <v>217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259</v>
      </c>
      <c r="C14" s="19"/>
      <c r="D14" s="19"/>
      <c r="E14" s="19"/>
      <c r="F14" s="19"/>
      <c r="G14" s="81">
        <v>16301001.58</v>
      </c>
      <c r="H14" s="19"/>
      <c r="I14" s="81">
        <v>51698.100357920281</v>
      </c>
      <c r="J14" s="80">
        <v>1</v>
      </c>
      <c r="K14" s="80">
        <v>2.0999999999999999E-3</v>
      </c>
      <c r="BF14" s="16" t="s">
        <v>126</v>
      </c>
    </row>
    <row r="15" spans="1:60">
      <c r="B15" t="s">
        <v>3083</v>
      </c>
      <c r="C15" t="s">
        <v>3084</v>
      </c>
      <c r="D15" t="s">
        <v>123</v>
      </c>
      <c r="E15" t="s">
        <v>2869</v>
      </c>
      <c r="F15" t="s">
        <v>120</v>
      </c>
      <c r="G15" s="77">
        <v>82</v>
      </c>
      <c r="H15" s="77">
        <v>0.73470000000000002</v>
      </c>
      <c r="I15" s="77">
        <v>1.3614255492E-3</v>
      </c>
      <c r="J15" s="78">
        <v>0</v>
      </c>
      <c r="K15" s="78">
        <v>0</v>
      </c>
      <c r="BF15" s="16" t="s">
        <v>127</v>
      </c>
    </row>
    <row r="16" spans="1:60">
      <c r="B16" t="s">
        <v>3085</v>
      </c>
      <c r="C16" t="s">
        <v>3086</v>
      </c>
      <c r="D16" t="s">
        <v>123</v>
      </c>
      <c r="E16" t="s">
        <v>2869</v>
      </c>
      <c r="F16" t="s">
        <v>110</v>
      </c>
      <c r="G16" s="77">
        <v>525</v>
      </c>
      <c r="H16" s="77">
        <v>1.5855999999999999</v>
      </c>
      <c r="I16" s="77">
        <v>2.9301055560000001E-2</v>
      </c>
      <c r="J16" s="78">
        <v>0</v>
      </c>
      <c r="K16" s="78">
        <v>0</v>
      </c>
      <c r="BF16" s="16" t="s">
        <v>128</v>
      </c>
    </row>
    <row r="17" spans="2:58">
      <c r="B17" t="s">
        <v>3087</v>
      </c>
      <c r="C17" t="s">
        <v>3088</v>
      </c>
      <c r="D17" t="s">
        <v>123</v>
      </c>
      <c r="E17" t="s">
        <v>2869</v>
      </c>
      <c r="F17" t="s">
        <v>110</v>
      </c>
      <c r="G17" s="77">
        <v>33</v>
      </c>
      <c r="H17" s="77">
        <v>1.5855999999999999</v>
      </c>
      <c r="I17" s="77">
        <v>1.8417806351999999E-3</v>
      </c>
      <c r="J17" s="78">
        <v>0</v>
      </c>
      <c r="K17" s="78">
        <v>0</v>
      </c>
      <c r="BF17" s="16" t="s">
        <v>129</v>
      </c>
    </row>
    <row r="18" spans="2:58">
      <c r="B18" t="s">
        <v>3089</v>
      </c>
      <c r="C18" t="s">
        <v>3090</v>
      </c>
      <c r="D18" t="s">
        <v>123</v>
      </c>
      <c r="E18" t="s">
        <v>2869</v>
      </c>
      <c r="F18" t="s">
        <v>106</v>
      </c>
      <c r="G18" s="77">
        <v>189</v>
      </c>
      <c r="H18" s="77">
        <v>3.6225999999999998</v>
      </c>
      <c r="I18" s="77">
        <v>2.1293280540000001E-2</v>
      </c>
      <c r="J18" s="78">
        <v>0</v>
      </c>
      <c r="K18" s="78">
        <v>0</v>
      </c>
      <c r="BF18" s="16" t="s">
        <v>130</v>
      </c>
    </row>
    <row r="19" spans="2:58">
      <c r="B19" t="s">
        <v>3091</v>
      </c>
      <c r="C19" t="s">
        <v>3092</v>
      </c>
      <c r="D19" t="s">
        <v>123</v>
      </c>
      <c r="E19" t="s">
        <v>2869</v>
      </c>
      <c r="F19" t="s">
        <v>110</v>
      </c>
      <c r="G19" s="77">
        <v>1294</v>
      </c>
      <c r="H19" s="77">
        <v>0.42875000000000002</v>
      </c>
      <c r="I19" s="77">
        <v>1.95284931975E-2</v>
      </c>
      <c r="J19" s="78">
        <v>0</v>
      </c>
      <c r="K19" s="78">
        <v>0</v>
      </c>
      <c r="BF19" s="16" t="s">
        <v>131</v>
      </c>
    </row>
    <row r="20" spans="2:58">
      <c r="B20" t="s">
        <v>3093</v>
      </c>
      <c r="C20" t="s">
        <v>3094</v>
      </c>
      <c r="D20" t="s">
        <v>123</v>
      </c>
      <c r="E20" t="s">
        <v>2869</v>
      </c>
      <c r="F20" t="s">
        <v>113</v>
      </c>
      <c r="G20" s="77">
        <v>247</v>
      </c>
      <c r="H20" s="77">
        <v>0.73240000000000005</v>
      </c>
      <c r="I20" s="77">
        <v>7.6035255868E-3</v>
      </c>
      <c r="J20" s="78">
        <v>0</v>
      </c>
      <c r="K20" s="78">
        <v>0</v>
      </c>
      <c r="BF20" s="16" t="s">
        <v>132</v>
      </c>
    </row>
    <row r="21" spans="2:58">
      <c r="B21" t="s">
        <v>3095</v>
      </c>
      <c r="C21" t="s">
        <v>3096</v>
      </c>
      <c r="D21" t="s">
        <v>123</v>
      </c>
      <c r="E21" t="s">
        <v>2869</v>
      </c>
      <c r="F21" t="s">
        <v>123</v>
      </c>
      <c r="G21" s="77">
        <v>150</v>
      </c>
      <c r="H21" s="77">
        <v>1.5699000000000001E-2</v>
      </c>
      <c r="I21" s="77">
        <v>1.152228105E-5</v>
      </c>
      <c r="J21" s="78">
        <v>0</v>
      </c>
      <c r="K21" s="78">
        <v>0</v>
      </c>
      <c r="BF21" s="16" t="s">
        <v>123</v>
      </c>
    </row>
    <row r="22" spans="2:58">
      <c r="B22" t="s">
        <v>3097</v>
      </c>
      <c r="C22" t="s">
        <v>3098</v>
      </c>
      <c r="D22" t="s">
        <v>123</v>
      </c>
      <c r="E22" t="s">
        <v>2869</v>
      </c>
      <c r="F22" t="s">
        <v>120</v>
      </c>
      <c r="G22" s="77">
        <v>192700</v>
      </c>
      <c r="H22" s="77">
        <v>100</v>
      </c>
      <c r="I22" s="77">
        <v>435.46346</v>
      </c>
      <c r="J22" s="78">
        <v>8.3999999999999995E-3</v>
      </c>
      <c r="K22" s="78">
        <v>0</v>
      </c>
    </row>
    <row r="23" spans="2:58">
      <c r="B23" t="s">
        <v>3099</v>
      </c>
      <c r="C23" t="s">
        <v>3100</v>
      </c>
      <c r="D23" t="s">
        <v>123</v>
      </c>
      <c r="E23" t="s">
        <v>2869</v>
      </c>
      <c r="F23" t="s">
        <v>110</v>
      </c>
      <c r="G23" s="77">
        <v>2887484.32</v>
      </c>
      <c r="H23" s="77">
        <v>100</v>
      </c>
      <c r="I23" s="77">
        <v>10163.656057968001</v>
      </c>
      <c r="J23" s="78">
        <v>0.1966</v>
      </c>
      <c r="K23" s="78">
        <v>4.0000000000000002E-4</v>
      </c>
    </row>
    <row r="24" spans="2:58">
      <c r="B24" t="s">
        <v>3101</v>
      </c>
      <c r="C24" t="s">
        <v>3102</v>
      </c>
      <c r="D24" t="s">
        <v>123</v>
      </c>
      <c r="E24" t="s">
        <v>2869</v>
      </c>
      <c r="F24" t="s">
        <v>113</v>
      </c>
      <c r="G24" s="77">
        <v>435495</v>
      </c>
      <c r="H24" s="77">
        <v>100</v>
      </c>
      <c r="I24" s="77">
        <v>1830.4290344999999</v>
      </c>
      <c r="J24" s="78">
        <v>3.5400000000000001E-2</v>
      </c>
      <c r="K24" s="78">
        <v>1E-4</v>
      </c>
    </row>
    <row r="25" spans="2:58">
      <c r="B25" t="s">
        <v>3103</v>
      </c>
      <c r="C25" t="s">
        <v>3104</v>
      </c>
      <c r="D25" t="s">
        <v>123</v>
      </c>
      <c r="E25" t="s">
        <v>2869</v>
      </c>
      <c r="F25" t="s">
        <v>204</v>
      </c>
      <c r="G25" s="77">
        <v>175680</v>
      </c>
      <c r="H25" s="77">
        <v>100</v>
      </c>
      <c r="I25" s="77">
        <v>70.078751999999994</v>
      </c>
      <c r="J25" s="78">
        <v>1.4E-3</v>
      </c>
      <c r="K25" s="78">
        <v>0</v>
      </c>
    </row>
    <row r="26" spans="2:58">
      <c r="B26" t="s">
        <v>3105</v>
      </c>
      <c r="C26" t="s">
        <v>3106</v>
      </c>
      <c r="D26" t="s">
        <v>123</v>
      </c>
      <c r="E26" t="s">
        <v>2869</v>
      </c>
      <c r="F26" t="s">
        <v>106</v>
      </c>
      <c r="G26" s="77">
        <v>12603962.26</v>
      </c>
      <c r="H26" s="77">
        <v>100</v>
      </c>
      <c r="I26" s="77">
        <v>39198.322628599999</v>
      </c>
      <c r="J26" s="78">
        <v>0.75819999999999999</v>
      </c>
      <c r="K26" s="78">
        <v>1.6000000000000001E-3</v>
      </c>
    </row>
    <row r="27" spans="2:58">
      <c r="B27" t="s">
        <v>3107</v>
      </c>
      <c r="C27" t="s">
        <v>3108</v>
      </c>
      <c r="D27" t="s">
        <v>123</v>
      </c>
      <c r="E27" t="s">
        <v>2869</v>
      </c>
      <c r="F27" t="s">
        <v>204</v>
      </c>
      <c r="G27" s="77">
        <v>27</v>
      </c>
      <c r="H27" s="77">
        <v>2.3451</v>
      </c>
      <c r="I27" s="77">
        <v>2.525743053E-4</v>
      </c>
      <c r="J27" s="78">
        <v>0</v>
      </c>
      <c r="K27" s="78">
        <v>0</v>
      </c>
    </row>
    <row r="28" spans="2:58">
      <c r="B28" t="s">
        <v>3109</v>
      </c>
      <c r="C28" t="s">
        <v>3110</v>
      </c>
      <c r="D28" t="s">
        <v>123</v>
      </c>
      <c r="E28" t="s">
        <v>2869</v>
      </c>
      <c r="F28" t="s">
        <v>106</v>
      </c>
      <c r="G28" s="77">
        <v>382</v>
      </c>
      <c r="H28" s="77">
        <v>1.6320749999999999</v>
      </c>
      <c r="I28" s="77">
        <v>1.9389377414999999E-2</v>
      </c>
      <c r="J28" s="78">
        <v>0</v>
      </c>
      <c r="K28" s="78">
        <v>0</v>
      </c>
    </row>
    <row r="29" spans="2:58">
      <c r="B29" t="s">
        <v>3111</v>
      </c>
      <c r="C29" t="s">
        <v>3112</v>
      </c>
      <c r="D29" t="s">
        <v>123</v>
      </c>
      <c r="E29" t="s">
        <v>2869</v>
      </c>
      <c r="F29" t="s">
        <v>106</v>
      </c>
      <c r="G29" s="77">
        <v>173</v>
      </c>
      <c r="H29" s="77">
        <v>2.8879999999999999</v>
      </c>
      <c r="I29" s="77">
        <v>1.55383064E-2</v>
      </c>
      <c r="J29" s="78">
        <v>0</v>
      </c>
      <c r="K29" s="78">
        <v>0</v>
      </c>
    </row>
    <row r="30" spans="2:58">
      <c r="B30" t="s">
        <v>3113</v>
      </c>
      <c r="C30" t="s">
        <v>3114</v>
      </c>
      <c r="D30" t="s">
        <v>123</v>
      </c>
      <c r="E30" t="s">
        <v>2869</v>
      </c>
      <c r="F30" t="s">
        <v>106</v>
      </c>
      <c r="G30" s="77">
        <v>299</v>
      </c>
      <c r="H30" s="77">
        <v>0.22428000000000001</v>
      </c>
      <c r="I30" s="77">
        <v>2.0855572920000002E-3</v>
      </c>
      <c r="J30" s="78">
        <v>0</v>
      </c>
      <c r="K30" s="78">
        <v>0</v>
      </c>
    </row>
    <row r="31" spans="2:58">
      <c r="B31" t="s">
        <v>3115</v>
      </c>
      <c r="C31" t="s">
        <v>3116</v>
      </c>
      <c r="D31" t="s">
        <v>123</v>
      </c>
      <c r="E31" t="s">
        <v>2869</v>
      </c>
      <c r="F31" t="s">
        <v>106</v>
      </c>
      <c r="G31" s="77">
        <v>2170</v>
      </c>
      <c r="H31" s="77">
        <v>0.47585</v>
      </c>
      <c r="I31" s="77">
        <v>3.2113688949999997E-2</v>
      </c>
      <c r="J31" s="78">
        <v>0</v>
      </c>
      <c r="K31" s="78">
        <v>0</v>
      </c>
    </row>
    <row r="32" spans="2:58">
      <c r="B32" t="s">
        <v>3117</v>
      </c>
      <c r="C32" t="s">
        <v>3118</v>
      </c>
      <c r="D32" t="s">
        <v>123</v>
      </c>
      <c r="E32" t="s">
        <v>2869</v>
      </c>
      <c r="F32" t="s">
        <v>110</v>
      </c>
      <c r="G32" s="77">
        <v>49</v>
      </c>
      <c r="H32" s="77">
        <v>4.8649999999999999E-2</v>
      </c>
      <c r="I32" s="77">
        <v>8.3909136150000005E-5</v>
      </c>
      <c r="J32" s="78">
        <v>0</v>
      </c>
      <c r="K32" s="78">
        <v>0</v>
      </c>
    </row>
    <row r="33" spans="2:11">
      <c r="B33" t="s">
        <v>3119</v>
      </c>
      <c r="C33" t="s">
        <v>3120</v>
      </c>
      <c r="D33" t="s">
        <v>123</v>
      </c>
      <c r="E33" t="s">
        <v>2869</v>
      </c>
      <c r="F33" t="s">
        <v>106</v>
      </c>
      <c r="G33" s="77">
        <v>60</v>
      </c>
      <c r="H33" s="77">
        <v>1.0908589999999999E-2</v>
      </c>
      <c r="I33" s="77">
        <v>2.0355428939999999E-5</v>
      </c>
      <c r="J33" s="78">
        <v>0</v>
      </c>
      <c r="K33" s="78">
        <v>0</v>
      </c>
    </row>
    <row r="34" spans="2:11">
      <c r="B34" t="s">
        <v>261</v>
      </c>
      <c r="C34" s="19"/>
      <c r="D34" s="19"/>
      <c r="E34" s="19"/>
      <c r="F34" s="19"/>
      <c r="G34" s="19"/>
      <c r="H34" s="19"/>
    </row>
    <row r="35" spans="2:11">
      <c r="B35" t="s">
        <v>393</v>
      </c>
      <c r="C35" s="19"/>
      <c r="D35" s="19"/>
      <c r="E35" s="19"/>
      <c r="F35" s="19"/>
      <c r="G35" s="19"/>
      <c r="H35" s="19"/>
    </row>
    <row r="36" spans="2:11">
      <c r="B36" t="s">
        <v>394</v>
      </c>
      <c r="C36" s="19"/>
      <c r="D36" s="19"/>
      <c r="E36" s="19"/>
      <c r="F36" s="19"/>
      <c r="G36" s="19"/>
      <c r="H36" s="19"/>
    </row>
    <row r="37" spans="2:11">
      <c r="B37" t="s">
        <v>395</v>
      </c>
      <c r="C37" s="19"/>
      <c r="D37" s="19"/>
      <c r="E37" s="19"/>
      <c r="F37" s="19"/>
      <c r="G37" s="19"/>
      <c r="H37" s="19"/>
    </row>
    <row r="38" spans="2:11">
      <c r="C38" s="19"/>
      <c r="D38" s="19"/>
      <c r="E38" s="19"/>
      <c r="F38" s="19"/>
      <c r="G38" s="19"/>
      <c r="H38" s="19"/>
    </row>
    <row r="39" spans="2:11">
      <c r="C39" s="19"/>
      <c r="D39" s="19"/>
      <c r="E39" s="19"/>
      <c r="F39" s="19"/>
      <c r="G39" s="19"/>
      <c r="H39" s="19"/>
    </row>
    <row r="40" spans="2:11">
      <c r="C40" s="19"/>
      <c r="D40" s="19"/>
      <c r="E40" s="19"/>
      <c r="F40" s="19"/>
      <c r="G40" s="19"/>
      <c r="H40" s="19"/>
    </row>
    <row r="41" spans="2:11">
      <c r="C41" s="19"/>
      <c r="D41" s="19"/>
      <c r="E41" s="19"/>
      <c r="F41" s="19"/>
      <c r="G41" s="19"/>
      <c r="H41" s="19"/>
    </row>
    <row r="42" spans="2:11">
      <c r="C42" s="19"/>
      <c r="D42" s="19"/>
      <c r="E42" s="19"/>
      <c r="F42" s="19"/>
      <c r="G42" s="19"/>
      <c r="H42" s="19"/>
    </row>
    <row r="43" spans="2:11">
      <c r="C43" s="19"/>
      <c r="D43" s="19"/>
      <c r="E43" s="19"/>
      <c r="F43" s="19"/>
      <c r="G43" s="19"/>
      <c r="H43" s="19"/>
    </row>
    <row r="44" spans="2:11">
      <c r="C44" s="19"/>
      <c r="D44" s="19"/>
      <c r="E44" s="19"/>
      <c r="F44" s="19"/>
      <c r="G44" s="19"/>
      <c r="H44" s="19"/>
    </row>
    <row r="45" spans="2:11">
      <c r="C45" s="19"/>
      <c r="D45" s="19"/>
      <c r="E45" s="19"/>
      <c r="F45" s="19"/>
      <c r="G45" s="19"/>
      <c r="H45" s="19"/>
    </row>
    <row r="46" spans="2:11">
      <c r="C46" s="19"/>
      <c r="D46" s="19"/>
      <c r="E46" s="19"/>
      <c r="F46" s="19"/>
      <c r="G46" s="19"/>
      <c r="H46" s="19"/>
    </row>
    <row r="47" spans="2:11">
      <c r="C47" s="19"/>
      <c r="D47" s="19"/>
      <c r="E47" s="19"/>
      <c r="F47" s="19"/>
      <c r="G47" s="19"/>
      <c r="H47" s="19"/>
    </row>
    <row r="48" spans="2:11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I22" sqref="I2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81" ht="26.25" customHeight="1">
      <c r="B7" s="115" t="s">
        <v>133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3121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217</v>
      </c>
      <c r="C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3122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217</v>
      </c>
      <c r="C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3123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3124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217</v>
      </c>
      <c r="C19" t="s">
        <v>217</v>
      </c>
      <c r="E19" t="s">
        <v>217</v>
      </c>
      <c r="H19" s="77">
        <v>0</v>
      </c>
      <c r="I19" t="s">
        <v>217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3125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217</v>
      </c>
      <c r="C21" t="s">
        <v>217</v>
      </c>
      <c r="E21" t="s">
        <v>217</v>
      </c>
      <c r="H21" s="77">
        <v>0</v>
      </c>
      <c r="I21" t="s">
        <v>217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3126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217</v>
      </c>
      <c r="C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3127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217</v>
      </c>
      <c r="C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3121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217</v>
      </c>
      <c r="C28" t="s">
        <v>217</v>
      </c>
      <c r="E28" t="s">
        <v>217</v>
      </c>
      <c r="H28" s="77">
        <v>0</v>
      </c>
      <c r="I28" t="s">
        <v>217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3122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217</v>
      </c>
      <c r="C30" t="s">
        <v>217</v>
      </c>
      <c r="E30" t="s">
        <v>217</v>
      </c>
      <c r="H30" s="77">
        <v>0</v>
      </c>
      <c r="I30" t="s">
        <v>217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3123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3124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217</v>
      </c>
      <c r="C33" t="s">
        <v>217</v>
      </c>
      <c r="E33" t="s">
        <v>217</v>
      </c>
      <c r="H33" s="77">
        <v>0</v>
      </c>
      <c r="I33" t="s">
        <v>217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3125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217</v>
      </c>
      <c r="C35" t="s">
        <v>217</v>
      </c>
      <c r="E35" t="s">
        <v>217</v>
      </c>
      <c r="H35" s="77">
        <v>0</v>
      </c>
      <c r="I35" t="s">
        <v>217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3126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217</v>
      </c>
      <c r="C37" t="s">
        <v>217</v>
      </c>
      <c r="E37" t="s">
        <v>217</v>
      </c>
      <c r="H37" s="77">
        <v>0</v>
      </c>
      <c r="I37" t="s">
        <v>217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3127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217</v>
      </c>
      <c r="C39" t="s">
        <v>217</v>
      </c>
      <c r="E39" t="s">
        <v>217</v>
      </c>
      <c r="H39" s="77">
        <v>0</v>
      </c>
      <c r="I39" t="s">
        <v>217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261</v>
      </c>
    </row>
    <row r="41" spans="2:17">
      <c r="B41" t="s">
        <v>393</v>
      </c>
    </row>
    <row r="42" spans="2:17">
      <c r="B42" t="s">
        <v>394</v>
      </c>
    </row>
    <row r="43" spans="2:17">
      <c r="B43" t="s">
        <v>395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48"/>
  <sheetViews>
    <sheetView rightToLeft="1" topLeftCell="A3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7"/>
    </row>
    <row r="7" spans="2:72" ht="26.25" customHeight="1">
      <c r="B7" s="115" t="s">
        <v>69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8.5500000000000007</v>
      </c>
      <c r="H11" s="7"/>
      <c r="I11" s="7"/>
      <c r="J11" s="76">
        <v>-2.0199999999999999E-2</v>
      </c>
      <c r="K11" s="75">
        <v>16948501.32</v>
      </c>
      <c r="L11" s="7"/>
      <c r="M11" s="75">
        <v>30656.794542007337</v>
      </c>
      <c r="N11" s="7"/>
      <c r="O11" s="76">
        <v>1</v>
      </c>
      <c r="P11" s="76">
        <v>1.1999999999999999E-3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8.5500000000000007</v>
      </c>
      <c r="J12" s="80">
        <v>-2.0199999999999999E-2</v>
      </c>
      <c r="K12" s="81">
        <v>16948501.32</v>
      </c>
      <c r="M12" s="81">
        <v>30656.794542007337</v>
      </c>
      <c r="O12" s="80">
        <v>1</v>
      </c>
      <c r="P12" s="80">
        <v>1.1999999999999999E-3</v>
      </c>
    </row>
    <row r="13" spans="2:72">
      <c r="B13" s="79" t="s">
        <v>3128</v>
      </c>
      <c r="G13" s="81">
        <v>8.5500000000000007</v>
      </c>
      <c r="J13" s="80">
        <v>-2.0199999999999999E-2</v>
      </c>
      <c r="K13" s="81">
        <v>16948501.32</v>
      </c>
      <c r="M13" s="81">
        <v>30656.794542007337</v>
      </c>
      <c r="O13" s="80">
        <v>1</v>
      </c>
      <c r="P13" s="80">
        <v>1.1999999999999999E-3</v>
      </c>
    </row>
    <row r="14" spans="2:72">
      <c r="B14" t="s">
        <v>3129</v>
      </c>
      <c r="C14" t="s">
        <v>3130</v>
      </c>
      <c r="D14" t="s">
        <v>266</v>
      </c>
      <c r="F14" t="s">
        <v>697</v>
      </c>
      <c r="H14" t="s">
        <v>102</v>
      </c>
      <c r="I14" s="78">
        <v>0</v>
      </c>
      <c r="J14" s="78">
        <v>0</v>
      </c>
      <c r="K14" s="77">
        <v>-1253391.97</v>
      </c>
      <c r="L14" s="77">
        <v>95.047287207566043</v>
      </c>
      <c r="M14" s="77">
        <v>-1191.31506556247</v>
      </c>
      <c r="N14" s="78">
        <v>0</v>
      </c>
      <c r="O14" s="78">
        <v>-3.8899999999999997E-2</v>
      </c>
      <c r="P14" s="78">
        <v>0</v>
      </c>
    </row>
    <row r="15" spans="2:72">
      <c r="B15" t="s">
        <v>3131</v>
      </c>
      <c r="C15" t="s">
        <v>3132</v>
      </c>
      <c r="D15" t="s">
        <v>266</v>
      </c>
      <c r="F15" t="s">
        <v>3133</v>
      </c>
      <c r="H15" t="s">
        <v>102</v>
      </c>
      <c r="I15" s="78">
        <v>0.04</v>
      </c>
      <c r="J15" s="78">
        <v>0</v>
      </c>
      <c r="K15" s="77">
        <v>-909362</v>
      </c>
      <c r="L15" s="77">
        <v>88.067533652746548</v>
      </c>
      <c r="M15" s="77">
        <v>-800.85268537528896</v>
      </c>
      <c r="N15" s="78">
        <v>0</v>
      </c>
      <c r="O15" s="78">
        <v>-2.6100000000000002E-2</v>
      </c>
      <c r="P15" s="78">
        <v>0</v>
      </c>
    </row>
    <row r="16" spans="2:72">
      <c r="B16" t="s">
        <v>3134</v>
      </c>
      <c r="C16" t="s">
        <v>3135</v>
      </c>
      <c r="D16" t="s">
        <v>266</v>
      </c>
      <c r="F16" t="s">
        <v>3136</v>
      </c>
      <c r="H16" t="s">
        <v>102</v>
      </c>
      <c r="I16" s="78">
        <v>0</v>
      </c>
      <c r="J16" s="78">
        <v>0</v>
      </c>
      <c r="K16" s="77">
        <v>-2022244</v>
      </c>
      <c r="L16" s="77">
        <v>96.395163130275577</v>
      </c>
      <c r="M16" s="77">
        <v>-1949.34540269221</v>
      </c>
      <c r="N16" s="78">
        <v>0</v>
      </c>
      <c r="O16" s="78">
        <v>-6.3600000000000004E-2</v>
      </c>
      <c r="P16" s="78">
        <v>-1E-4</v>
      </c>
    </row>
    <row r="17" spans="2:16">
      <c r="B17" t="s">
        <v>3137</v>
      </c>
      <c r="C17" t="s">
        <v>3138</v>
      </c>
      <c r="D17" t="s">
        <v>266</v>
      </c>
      <c r="F17" t="s">
        <v>697</v>
      </c>
      <c r="G17" s="77">
        <v>9.18</v>
      </c>
      <c r="H17" t="s">
        <v>102</v>
      </c>
      <c r="I17" s="78">
        <v>0.04</v>
      </c>
      <c r="J17" s="78">
        <v>-1.2699999999999999E-2</v>
      </c>
      <c r="K17" s="77">
        <v>3865870.73</v>
      </c>
      <c r="L17" s="77">
        <v>163.77399249323037</v>
      </c>
      <c r="M17" s="77">
        <v>6331.2908391481897</v>
      </c>
      <c r="N17" s="78">
        <v>0</v>
      </c>
      <c r="O17" s="78">
        <v>0.20649999999999999</v>
      </c>
      <c r="P17" s="78">
        <v>2.9999999999999997E-4</v>
      </c>
    </row>
    <row r="18" spans="2:16">
      <c r="B18" t="s">
        <v>3139</v>
      </c>
      <c r="C18" t="s">
        <v>3140</v>
      </c>
      <c r="D18" t="s">
        <v>266</v>
      </c>
      <c r="F18" t="s">
        <v>3136</v>
      </c>
      <c r="G18" s="77">
        <v>9.94</v>
      </c>
      <c r="H18" t="s">
        <v>102</v>
      </c>
      <c r="I18" s="78">
        <v>0.04</v>
      </c>
      <c r="J18" s="78">
        <v>-1.15E-2</v>
      </c>
      <c r="K18" s="77">
        <v>3638438.69</v>
      </c>
      <c r="L18" s="77">
        <v>164.74262060513681</v>
      </c>
      <c r="M18" s="77">
        <v>5994.0592470172096</v>
      </c>
      <c r="N18" s="78">
        <v>0</v>
      </c>
      <c r="O18" s="78">
        <v>0.19550000000000001</v>
      </c>
      <c r="P18" s="78">
        <v>2.0000000000000001E-4</v>
      </c>
    </row>
    <row r="19" spans="2:16">
      <c r="B19" t="s">
        <v>3141</v>
      </c>
      <c r="C19" t="s">
        <v>3142</v>
      </c>
      <c r="D19" t="s">
        <v>266</v>
      </c>
      <c r="F19" t="s">
        <v>1746</v>
      </c>
      <c r="G19" s="77">
        <v>0.56999999999999995</v>
      </c>
      <c r="H19" t="s">
        <v>102</v>
      </c>
      <c r="I19" s="78">
        <v>0.04</v>
      </c>
      <c r="J19" s="78">
        <v>-2.4400000000000002E-2</v>
      </c>
      <c r="K19" s="77">
        <v>2153350.64</v>
      </c>
      <c r="L19" s="77">
        <v>113.75510703482736</v>
      </c>
      <c r="M19" s="77">
        <v>2449.5463253671401</v>
      </c>
      <c r="N19" s="78">
        <v>0</v>
      </c>
      <c r="O19" s="78">
        <v>7.9899999999999999E-2</v>
      </c>
      <c r="P19" s="78">
        <v>1E-4</v>
      </c>
    </row>
    <row r="20" spans="2:16">
      <c r="B20" t="s">
        <v>3143</v>
      </c>
      <c r="C20" t="s">
        <v>3144</v>
      </c>
      <c r="D20" t="s">
        <v>266</v>
      </c>
      <c r="F20" t="s">
        <v>1746</v>
      </c>
      <c r="G20" s="77">
        <v>1.54</v>
      </c>
      <c r="H20" t="s">
        <v>102</v>
      </c>
      <c r="I20" s="78">
        <v>0.04</v>
      </c>
      <c r="J20" s="78">
        <v>-2.5100000000000001E-2</v>
      </c>
      <c r="K20" s="77">
        <v>1053078.2</v>
      </c>
      <c r="L20" s="77">
        <v>117.21532332570268</v>
      </c>
      <c r="M20" s="77">
        <v>1234.36901700249</v>
      </c>
      <c r="N20" s="78">
        <v>0</v>
      </c>
      <c r="O20" s="78">
        <v>4.0300000000000002E-2</v>
      </c>
      <c r="P20" s="78">
        <v>0</v>
      </c>
    </row>
    <row r="21" spans="2:16">
      <c r="B21" t="s">
        <v>3145</v>
      </c>
      <c r="C21" t="s">
        <v>3146</v>
      </c>
      <c r="D21" t="s">
        <v>266</v>
      </c>
      <c r="F21" t="s">
        <v>1746</v>
      </c>
      <c r="G21" s="77">
        <v>2.02</v>
      </c>
      <c r="H21" t="s">
        <v>102</v>
      </c>
      <c r="I21" s="78">
        <v>0.04</v>
      </c>
      <c r="J21" s="78">
        <v>-2.4199999999999999E-2</v>
      </c>
      <c r="K21" s="77">
        <v>826749</v>
      </c>
      <c r="L21" s="77">
        <v>118.89860319691866</v>
      </c>
      <c r="M21" s="77">
        <v>982.99301294449299</v>
      </c>
      <c r="N21" s="78">
        <v>0</v>
      </c>
      <c r="O21" s="78">
        <v>3.2099999999999997E-2</v>
      </c>
      <c r="P21" s="78">
        <v>0</v>
      </c>
    </row>
    <row r="22" spans="2:16">
      <c r="B22" t="s">
        <v>3147</v>
      </c>
      <c r="C22" t="s">
        <v>3148</v>
      </c>
      <c r="D22" t="s">
        <v>266</v>
      </c>
      <c r="F22" t="s">
        <v>1746</v>
      </c>
      <c r="G22" s="77">
        <v>3.39</v>
      </c>
      <c r="H22" t="s">
        <v>102</v>
      </c>
      <c r="I22" s="78">
        <v>0.04</v>
      </c>
      <c r="J22" s="78">
        <v>-2.3199999999999998E-2</v>
      </c>
      <c r="K22" s="77">
        <v>1212912</v>
      </c>
      <c r="L22" s="77">
        <v>126.67894950280152</v>
      </c>
      <c r="M22" s="77">
        <v>1536.5041799934199</v>
      </c>
      <c r="N22" s="78">
        <v>0</v>
      </c>
      <c r="O22" s="78">
        <v>5.0099999999999999E-2</v>
      </c>
      <c r="P22" s="78">
        <v>1E-4</v>
      </c>
    </row>
    <row r="23" spans="2:16">
      <c r="B23" t="s">
        <v>3149</v>
      </c>
      <c r="C23" t="s">
        <v>3150</v>
      </c>
      <c r="D23" t="s">
        <v>266</v>
      </c>
      <c r="F23" t="s">
        <v>1746</v>
      </c>
      <c r="G23" s="77">
        <v>4.2699999999999996</v>
      </c>
      <c r="H23" t="s">
        <v>102</v>
      </c>
      <c r="I23" s="78">
        <v>0.04</v>
      </c>
      <c r="J23" s="78">
        <v>-2.1600000000000001E-2</v>
      </c>
      <c r="K23" s="77">
        <v>131255</v>
      </c>
      <c r="L23" s="77">
        <v>132.56016052386727</v>
      </c>
      <c r="M23" s="77">
        <v>173.99183869560201</v>
      </c>
      <c r="N23" s="78">
        <v>0</v>
      </c>
      <c r="O23" s="78">
        <v>5.7000000000000002E-3</v>
      </c>
      <c r="P23" s="78">
        <v>0</v>
      </c>
    </row>
    <row r="24" spans="2:16">
      <c r="B24" t="s">
        <v>3151</v>
      </c>
      <c r="C24" t="s">
        <v>3152</v>
      </c>
      <c r="D24" t="s">
        <v>266</v>
      </c>
      <c r="F24" t="s">
        <v>1746</v>
      </c>
      <c r="G24" s="77">
        <v>5.13</v>
      </c>
      <c r="H24" t="s">
        <v>102</v>
      </c>
      <c r="I24" s="78">
        <v>0.04</v>
      </c>
      <c r="J24" s="78">
        <v>-2.01E-2</v>
      </c>
      <c r="K24" s="77">
        <v>970017.61</v>
      </c>
      <c r="L24" s="77">
        <v>138.8800795933447</v>
      </c>
      <c r="M24" s="77">
        <v>1347.1612288374599</v>
      </c>
      <c r="N24" s="78">
        <v>0</v>
      </c>
      <c r="O24" s="78">
        <v>4.3900000000000002E-2</v>
      </c>
      <c r="P24" s="78">
        <v>1E-4</v>
      </c>
    </row>
    <row r="25" spans="2:16">
      <c r="B25" t="s">
        <v>3153</v>
      </c>
      <c r="C25" t="s">
        <v>3154</v>
      </c>
      <c r="D25" t="s">
        <v>266</v>
      </c>
      <c r="F25" t="s">
        <v>1746</v>
      </c>
      <c r="G25" s="77">
        <v>5.98</v>
      </c>
      <c r="H25" t="s">
        <v>102</v>
      </c>
      <c r="I25" s="78">
        <v>0.04</v>
      </c>
      <c r="J25" s="78">
        <v>-1.8599999999999998E-2</v>
      </c>
      <c r="K25" s="77">
        <v>1347294.69</v>
      </c>
      <c r="L25" s="77">
        <v>145.45726200829975</v>
      </c>
      <c r="M25" s="77">
        <v>1959.7379672572099</v>
      </c>
      <c r="N25" s="78">
        <v>0</v>
      </c>
      <c r="O25" s="78">
        <v>6.3899999999999998E-2</v>
      </c>
      <c r="P25" s="78">
        <v>1E-4</v>
      </c>
    </row>
    <row r="26" spans="2:16">
      <c r="B26" t="s">
        <v>3155</v>
      </c>
      <c r="C26" t="s">
        <v>3156</v>
      </c>
      <c r="D26" t="s">
        <v>266</v>
      </c>
      <c r="F26" t="s">
        <v>1746</v>
      </c>
      <c r="G26" s="77">
        <v>6.81</v>
      </c>
      <c r="H26" t="s">
        <v>102</v>
      </c>
      <c r="I26" s="78">
        <v>0.04</v>
      </c>
      <c r="J26" s="78">
        <v>-1.7100000000000001E-2</v>
      </c>
      <c r="K26" s="77">
        <v>6089029.9100000001</v>
      </c>
      <c r="L26" s="77">
        <v>151.88592034903931</v>
      </c>
      <c r="M26" s="77">
        <v>9248.3791191317796</v>
      </c>
      <c r="N26" s="78">
        <v>0</v>
      </c>
      <c r="O26" s="78">
        <v>0.30170000000000002</v>
      </c>
      <c r="P26" s="78">
        <v>4.0000000000000002E-4</v>
      </c>
    </row>
    <row r="27" spans="2:16">
      <c r="B27" t="s">
        <v>3157</v>
      </c>
      <c r="C27" t="s">
        <v>3158</v>
      </c>
      <c r="D27" t="s">
        <v>266</v>
      </c>
      <c r="F27" t="s">
        <v>1746</v>
      </c>
      <c r="H27" t="s">
        <v>102</v>
      </c>
      <c r="I27" s="78">
        <v>0</v>
      </c>
      <c r="J27" s="78">
        <v>0</v>
      </c>
      <c r="K27" s="77">
        <v>-674465.9</v>
      </c>
      <c r="L27" s="77">
        <v>70.401643000000007</v>
      </c>
      <c r="M27" s="77">
        <v>-474.83507507473701</v>
      </c>
      <c r="N27" s="78">
        <v>0</v>
      </c>
      <c r="O27" s="78">
        <v>-1.55E-2</v>
      </c>
      <c r="P27" s="78">
        <v>0</v>
      </c>
    </row>
    <row r="28" spans="2:16">
      <c r="B28" t="s">
        <v>3159</v>
      </c>
      <c r="C28" t="s">
        <v>3160</v>
      </c>
      <c r="D28" t="s">
        <v>266</v>
      </c>
      <c r="F28" t="s">
        <v>1746</v>
      </c>
      <c r="H28" t="s">
        <v>102</v>
      </c>
      <c r="I28" s="78">
        <v>0</v>
      </c>
      <c r="J28" s="78">
        <v>0</v>
      </c>
      <c r="K28" s="77">
        <v>-1708542</v>
      </c>
      <c r="L28" s="77">
        <v>63.05</v>
      </c>
      <c r="M28" s="77">
        <v>-1077.235731</v>
      </c>
      <c r="N28" s="78">
        <v>0</v>
      </c>
      <c r="O28" s="78">
        <v>-3.5099999999999999E-2</v>
      </c>
      <c r="P28" s="78">
        <v>0</v>
      </c>
    </row>
    <row r="29" spans="2:16">
      <c r="B29" t="s">
        <v>3161</v>
      </c>
      <c r="C29" t="s">
        <v>3162</v>
      </c>
      <c r="D29" t="s">
        <v>266</v>
      </c>
      <c r="F29" t="s">
        <v>1746</v>
      </c>
      <c r="G29" s="77">
        <v>7.61</v>
      </c>
      <c r="H29" t="s">
        <v>102</v>
      </c>
      <c r="I29" s="78">
        <v>0.04</v>
      </c>
      <c r="J29" s="78">
        <v>-1.5599999999999999E-2</v>
      </c>
      <c r="K29" s="77">
        <v>1672399.28</v>
      </c>
      <c r="L29" s="77">
        <v>154.42578956746979</v>
      </c>
      <c r="M29" s="77">
        <v>2582.6157928606799</v>
      </c>
      <c r="N29" s="78">
        <v>0</v>
      </c>
      <c r="O29" s="78">
        <v>8.4199999999999997E-2</v>
      </c>
      <c r="P29" s="78">
        <v>1E-4</v>
      </c>
    </row>
    <row r="30" spans="2:16">
      <c r="B30" t="s">
        <v>3163</v>
      </c>
      <c r="C30" t="s">
        <v>3164</v>
      </c>
      <c r="D30" t="s">
        <v>266</v>
      </c>
      <c r="F30" t="s">
        <v>1746</v>
      </c>
      <c r="H30" t="s">
        <v>102</v>
      </c>
      <c r="I30" s="78">
        <v>0.04</v>
      </c>
      <c r="J30" s="78">
        <v>0</v>
      </c>
      <c r="K30" s="77">
        <v>-632841.56000000006</v>
      </c>
      <c r="L30" s="77">
        <v>71.389458999999931</v>
      </c>
      <c r="M30" s="77">
        <v>-451.78216601115997</v>
      </c>
      <c r="N30" s="78">
        <v>0</v>
      </c>
      <c r="O30" s="78">
        <v>-1.47E-2</v>
      </c>
      <c r="P30" s="78">
        <v>0</v>
      </c>
    </row>
    <row r="31" spans="2:16">
      <c r="B31" t="s">
        <v>3165</v>
      </c>
      <c r="C31" t="s">
        <v>3166</v>
      </c>
      <c r="D31" t="s">
        <v>266</v>
      </c>
      <c r="F31" t="s">
        <v>1746</v>
      </c>
      <c r="G31" s="77">
        <v>8.4</v>
      </c>
      <c r="H31" t="s">
        <v>102</v>
      </c>
      <c r="I31" s="78">
        <v>0.04</v>
      </c>
      <c r="J31" s="78">
        <v>-1.41E-2</v>
      </c>
      <c r="K31" s="77">
        <v>2408123</v>
      </c>
      <c r="L31" s="77">
        <v>158.22291448105142</v>
      </c>
      <c r="M31" s="77">
        <v>3810.2023948885299</v>
      </c>
      <c r="N31" s="78">
        <v>0</v>
      </c>
      <c r="O31" s="78">
        <v>0.12429999999999999</v>
      </c>
      <c r="P31" s="78">
        <v>2.0000000000000001E-4</v>
      </c>
    </row>
    <row r="32" spans="2:16">
      <c r="B32" t="s">
        <v>3167</v>
      </c>
      <c r="C32" t="s">
        <v>3168</v>
      </c>
      <c r="D32" t="s">
        <v>266</v>
      </c>
      <c r="F32" t="s">
        <v>1746</v>
      </c>
      <c r="H32" t="s">
        <v>102</v>
      </c>
      <c r="I32" s="78">
        <v>0</v>
      </c>
      <c r="J32" s="78">
        <v>0</v>
      </c>
      <c r="K32" s="77">
        <v>-1219170</v>
      </c>
      <c r="L32" s="77">
        <v>86.016740521912453</v>
      </c>
      <c r="M32" s="77">
        <v>-1048.690295421</v>
      </c>
      <c r="N32" s="78">
        <v>0</v>
      </c>
      <c r="O32" s="78">
        <v>-3.4200000000000001E-2</v>
      </c>
      <c r="P32" s="78">
        <v>0</v>
      </c>
    </row>
    <row r="33" spans="2:16">
      <c r="B33" s="79" t="s">
        <v>3169</v>
      </c>
      <c r="G33" s="81">
        <v>0</v>
      </c>
      <c r="J33" s="80">
        <v>0</v>
      </c>
      <c r="K33" s="81">
        <v>0</v>
      </c>
      <c r="M33" s="81">
        <v>0</v>
      </c>
      <c r="O33" s="80">
        <v>0</v>
      </c>
      <c r="P33" s="80">
        <v>0</v>
      </c>
    </row>
    <row r="34" spans="2:16">
      <c r="B34" t="s">
        <v>217</v>
      </c>
      <c r="C34" t="s">
        <v>217</v>
      </c>
      <c r="D34" t="s">
        <v>217</v>
      </c>
      <c r="G34" s="77">
        <v>0</v>
      </c>
      <c r="H34" t="s">
        <v>217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  <c r="P34" s="78">
        <v>0</v>
      </c>
    </row>
    <row r="35" spans="2:16">
      <c r="B35" s="79" t="s">
        <v>3170</v>
      </c>
      <c r="G35" s="81">
        <v>0</v>
      </c>
      <c r="J35" s="80">
        <v>0</v>
      </c>
      <c r="K35" s="81">
        <v>0</v>
      </c>
      <c r="M35" s="81">
        <v>0</v>
      </c>
      <c r="O35" s="80">
        <v>0</v>
      </c>
      <c r="P35" s="80">
        <v>0</v>
      </c>
    </row>
    <row r="36" spans="2:16">
      <c r="B36" t="s">
        <v>217</v>
      </c>
      <c r="C36" t="s">
        <v>217</v>
      </c>
      <c r="D36" t="s">
        <v>217</v>
      </c>
      <c r="G36" s="77">
        <v>0</v>
      </c>
      <c r="H36" t="s">
        <v>217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8">
        <v>0</v>
      </c>
      <c r="O36" s="78">
        <v>0</v>
      </c>
      <c r="P36" s="78">
        <v>0</v>
      </c>
    </row>
    <row r="37" spans="2:16">
      <c r="B37" s="79" t="s">
        <v>3171</v>
      </c>
      <c r="G37" s="81">
        <v>0</v>
      </c>
      <c r="J37" s="80">
        <v>0</v>
      </c>
      <c r="K37" s="81">
        <v>0</v>
      </c>
      <c r="M37" s="81">
        <v>0</v>
      </c>
      <c r="O37" s="80">
        <v>0</v>
      </c>
      <c r="P37" s="80">
        <v>0</v>
      </c>
    </row>
    <row r="38" spans="2:16">
      <c r="B38" t="s">
        <v>217</v>
      </c>
      <c r="C38" t="s">
        <v>217</v>
      </c>
      <c r="D38" t="s">
        <v>217</v>
      </c>
      <c r="G38" s="77">
        <v>0</v>
      </c>
      <c r="H38" t="s">
        <v>217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8">
        <v>0</v>
      </c>
      <c r="O38" s="78">
        <v>0</v>
      </c>
      <c r="P38" s="78">
        <v>0</v>
      </c>
    </row>
    <row r="39" spans="2:16">
      <c r="B39" s="79" t="s">
        <v>1648</v>
      </c>
      <c r="G39" s="81">
        <v>0</v>
      </c>
      <c r="J39" s="80">
        <v>0</v>
      </c>
      <c r="K39" s="81">
        <v>0</v>
      </c>
      <c r="M39" s="81">
        <v>0</v>
      </c>
      <c r="O39" s="80">
        <v>0</v>
      </c>
      <c r="P39" s="80">
        <v>0</v>
      </c>
    </row>
    <row r="40" spans="2:16">
      <c r="B40" t="s">
        <v>217</v>
      </c>
      <c r="C40" t="s">
        <v>217</v>
      </c>
      <c r="D40" t="s">
        <v>217</v>
      </c>
      <c r="G40" s="77">
        <v>0</v>
      </c>
      <c r="H40" t="s">
        <v>217</v>
      </c>
      <c r="I40" s="78">
        <v>0</v>
      </c>
      <c r="J40" s="78">
        <v>0</v>
      </c>
      <c r="K40" s="77">
        <v>0</v>
      </c>
      <c r="L40" s="77">
        <v>0</v>
      </c>
      <c r="M40" s="77">
        <v>0</v>
      </c>
      <c r="N40" s="78">
        <v>0</v>
      </c>
      <c r="O40" s="78">
        <v>0</v>
      </c>
      <c r="P40" s="78">
        <v>0</v>
      </c>
    </row>
    <row r="41" spans="2:16">
      <c r="B41" s="79" t="s">
        <v>259</v>
      </c>
      <c r="G41" s="81">
        <v>0</v>
      </c>
      <c r="J41" s="80">
        <v>0</v>
      </c>
      <c r="K41" s="81">
        <v>0</v>
      </c>
      <c r="M41" s="81">
        <v>0</v>
      </c>
      <c r="O41" s="80">
        <v>0</v>
      </c>
      <c r="P41" s="80">
        <v>0</v>
      </c>
    </row>
    <row r="42" spans="2:16">
      <c r="B42" s="79" t="s">
        <v>367</v>
      </c>
      <c r="G42" s="81">
        <v>0</v>
      </c>
      <c r="J42" s="80">
        <v>0</v>
      </c>
      <c r="K42" s="81">
        <v>0</v>
      </c>
      <c r="M42" s="81">
        <v>0</v>
      </c>
      <c r="O42" s="80">
        <v>0</v>
      </c>
      <c r="P42" s="80">
        <v>0</v>
      </c>
    </row>
    <row r="43" spans="2:16">
      <c r="B43" t="s">
        <v>217</v>
      </c>
      <c r="C43" t="s">
        <v>217</v>
      </c>
      <c r="D43" t="s">
        <v>217</v>
      </c>
      <c r="G43" s="77">
        <v>0</v>
      </c>
      <c r="H43" t="s">
        <v>217</v>
      </c>
      <c r="I43" s="78">
        <v>0</v>
      </c>
      <c r="J43" s="78">
        <v>0</v>
      </c>
      <c r="K43" s="77">
        <v>0</v>
      </c>
      <c r="L43" s="77">
        <v>0</v>
      </c>
      <c r="M43" s="77">
        <v>0</v>
      </c>
      <c r="N43" s="78">
        <v>0</v>
      </c>
      <c r="O43" s="78">
        <v>0</v>
      </c>
      <c r="P43" s="78">
        <v>0</v>
      </c>
    </row>
    <row r="44" spans="2:16">
      <c r="B44" s="79" t="s">
        <v>3172</v>
      </c>
      <c r="G44" s="81">
        <v>0</v>
      </c>
      <c r="J44" s="80">
        <v>0</v>
      </c>
      <c r="K44" s="81">
        <v>0</v>
      </c>
      <c r="M44" s="81">
        <v>0</v>
      </c>
      <c r="O44" s="80">
        <v>0</v>
      </c>
      <c r="P44" s="80">
        <v>0</v>
      </c>
    </row>
    <row r="45" spans="2:16">
      <c r="B45" t="s">
        <v>217</v>
      </c>
      <c r="C45" t="s">
        <v>217</v>
      </c>
      <c r="D45" t="s">
        <v>217</v>
      </c>
      <c r="G45" s="77">
        <v>0</v>
      </c>
      <c r="H45" t="s">
        <v>217</v>
      </c>
      <c r="I45" s="78">
        <v>0</v>
      </c>
      <c r="J45" s="78">
        <v>0</v>
      </c>
      <c r="K45" s="77">
        <v>0</v>
      </c>
      <c r="L45" s="77">
        <v>0</v>
      </c>
      <c r="M45" s="77">
        <v>0</v>
      </c>
      <c r="N45" s="78">
        <v>0</v>
      </c>
      <c r="O45" s="78">
        <v>0</v>
      </c>
      <c r="P45" s="78">
        <v>0</v>
      </c>
    </row>
    <row r="46" spans="2:16">
      <c r="B46" t="s">
        <v>393</v>
      </c>
    </row>
    <row r="47" spans="2:16">
      <c r="B47" t="s">
        <v>394</v>
      </c>
    </row>
    <row r="48" spans="2:16">
      <c r="B48" t="s">
        <v>395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topLeftCell="A2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65" ht="26.25" customHeight="1">
      <c r="B7" s="115" t="s">
        <v>82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3173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J14" s="77">
        <v>0</v>
      </c>
      <c r="K14" t="s">
        <v>217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3174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J16" s="77">
        <v>0</v>
      </c>
      <c r="K16" t="s">
        <v>217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398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J18" s="77">
        <v>0</v>
      </c>
      <c r="K18" t="s">
        <v>217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1648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J20" s="77">
        <v>0</v>
      </c>
      <c r="K20" t="s">
        <v>217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259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3175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J23" s="77">
        <v>0</v>
      </c>
      <c r="K23" t="s">
        <v>217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3176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J25" s="77">
        <v>0</v>
      </c>
      <c r="K25" t="s">
        <v>217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261</v>
      </c>
      <c r="D26" s="16"/>
      <c r="E26" s="16"/>
      <c r="F26" s="16"/>
    </row>
    <row r="27" spans="2:19">
      <c r="B27" t="s">
        <v>393</v>
      </c>
      <c r="D27" s="16"/>
      <c r="E27" s="16"/>
      <c r="F27" s="16"/>
    </row>
    <row r="28" spans="2:19">
      <c r="B28" t="s">
        <v>394</v>
      </c>
      <c r="D28" s="16"/>
      <c r="E28" s="16"/>
      <c r="F28" s="16"/>
    </row>
    <row r="29" spans="2:19">
      <c r="B29" t="s">
        <v>395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3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topLeftCell="A40" workbookViewId="0">
      <selection activeCell="I15" sqref="I15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</row>
    <row r="7" spans="2:81" ht="26.25" customHeight="1">
      <c r="B7" s="115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5.33</v>
      </c>
      <c r="K11" s="7"/>
      <c r="L11" s="7"/>
      <c r="M11" s="76">
        <v>1.29E-2</v>
      </c>
      <c r="N11" s="75">
        <v>208376880.21000001</v>
      </c>
      <c r="O11" s="7"/>
      <c r="P11" s="75">
        <v>235810.53742506969</v>
      </c>
      <c r="Q11" s="7"/>
      <c r="R11" s="76">
        <v>1</v>
      </c>
      <c r="S11" s="76">
        <v>9.4999999999999998E-3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5.33</v>
      </c>
      <c r="M12" s="80">
        <v>1.29E-2</v>
      </c>
      <c r="N12" s="81">
        <v>208376880.21000001</v>
      </c>
      <c r="P12" s="81">
        <v>235810.53742506969</v>
      </c>
      <c r="R12" s="80">
        <v>1</v>
      </c>
      <c r="S12" s="80">
        <v>9.4999999999999998E-3</v>
      </c>
    </row>
    <row r="13" spans="2:81">
      <c r="B13" s="79" t="s">
        <v>3173</v>
      </c>
      <c r="C13" s="16"/>
      <c r="D13" s="16"/>
      <c r="E13" s="16"/>
      <c r="J13" s="81">
        <v>9.01</v>
      </c>
      <c r="M13" s="80">
        <v>2.9999999999999997E-4</v>
      </c>
      <c r="N13" s="81">
        <v>67026095.359999999</v>
      </c>
      <c r="P13" s="81">
        <v>83919.803018731676</v>
      </c>
      <c r="R13" s="80">
        <v>0.35589999999999999</v>
      </c>
      <c r="S13" s="80">
        <v>3.3999999999999998E-3</v>
      </c>
    </row>
    <row r="14" spans="2:81">
      <c r="B14" t="s">
        <v>3177</v>
      </c>
      <c r="C14" t="s">
        <v>3178</v>
      </c>
      <c r="D14" t="s">
        <v>123</v>
      </c>
      <c r="E14" t="s">
        <v>3179</v>
      </c>
      <c r="F14" t="s">
        <v>964</v>
      </c>
      <c r="G14" t="s">
        <v>210</v>
      </c>
      <c r="H14" t="s">
        <v>211</v>
      </c>
      <c r="I14" t="s">
        <v>3180</v>
      </c>
      <c r="J14" s="77">
        <v>1.0900000000000001</v>
      </c>
      <c r="K14" t="s">
        <v>102</v>
      </c>
      <c r="L14" s="78">
        <v>2.9499999999999998E-2</v>
      </c>
      <c r="M14" s="78">
        <v>-1.95E-2</v>
      </c>
      <c r="N14" s="77">
        <v>595217.04</v>
      </c>
      <c r="O14" s="77">
        <v>108</v>
      </c>
      <c r="P14" s="77">
        <v>642.8344032</v>
      </c>
      <c r="Q14" s="78">
        <v>1.15E-2</v>
      </c>
      <c r="R14" s="78">
        <v>2.7000000000000001E-3</v>
      </c>
      <c r="S14" s="78">
        <v>0</v>
      </c>
    </row>
    <row r="15" spans="2:81">
      <c r="B15" t="s">
        <v>3181</v>
      </c>
      <c r="C15" t="s">
        <v>3182</v>
      </c>
      <c r="D15" t="s">
        <v>123</v>
      </c>
      <c r="E15" t="s">
        <v>458</v>
      </c>
      <c r="F15" t="s">
        <v>459</v>
      </c>
      <c r="G15" t="s">
        <v>210</v>
      </c>
      <c r="H15" t="s">
        <v>211</v>
      </c>
      <c r="I15" t="s">
        <v>3183</v>
      </c>
      <c r="J15" s="77">
        <v>11.82</v>
      </c>
      <c r="K15" t="s">
        <v>102</v>
      </c>
      <c r="L15" s="78">
        <v>4.1000000000000002E-2</v>
      </c>
      <c r="M15" s="78">
        <v>2.3999999999999998E-3</v>
      </c>
      <c r="N15" s="77">
        <v>29250003.620000001</v>
      </c>
      <c r="O15" s="77">
        <v>162.33000000000001</v>
      </c>
      <c r="P15" s="77">
        <v>47481.530876345998</v>
      </c>
      <c r="Q15" s="78">
        <v>7.4999999999999997E-3</v>
      </c>
      <c r="R15" s="78">
        <v>0.2014</v>
      </c>
      <c r="S15" s="78">
        <v>1.9E-3</v>
      </c>
    </row>
    <row r="16" spans="2:81">
      <c r="B16" t="s">
        <v>3184</v>
      </c>
      <c r="C16" t="s">
        <v>3185</v>
      </c>
      <c r="D16" t="s">
        <v>123</v>
      </c>
      <c r="E16" t="s">
        <v>3186</v>
      </c>
      <c r="F16" t="s">
        <v>930</v>
      </c>
      <c r="G16" t="s">
        <v>426</v>
      </c>
      <c r="H16" t="s">
        <v>150</v>
      </c>
      <c r="I16" t="s">
        <v>1575</v>
      </c>
      <c r="J16" s="77">
        <v>6.5</v>
      </c>
      <c r="K16" t="s">
        <v>102</v>
      </c>
      <c r="L16" s="78">
        <v>2.1399999999999999E-2</v>
      </c>
      <c r="M16" s="78">
        <v>-5.5999999999999999E-3</v>
      </c>
      <c r="N16" s="77">
        <v>4126911.51</v>
      </c>
      <c r="O16" s="77">
        <v>125.37</v>
      </c>
      <c r="P16" s="77">
        <v>5173.9089600870002</v>
      </c>
      <c r="Q16" s="78">
        <v>8.9999999999999993E-3</v>
      </c>
      <c r="R16" s="78">
        <v>2.1899999999999999E-2</v>
      </c>
      <c r="S16" s="78">
        <v>2.0000000000000001E-4</v>
      </c>
    </row>
    <row r="17" spans="2:19">
      <c r="B17" t="s">
        <v>3187</v>
      </c>
      <c r="C17" t="s">
        <v>3188</v>
      </c>
      <c r="D17" t="s">
        <v>123</v>
      </c>
      <c r="E17" t="s">
        <v>3189</v>
      </c>
      <c r="F17" t="s">
        <v>493</v>
      </c>
      <c r="G17" t="s">
        <v>426</v>
      </c>
      <c r="H17" t="s">
        <v>150</v>
      </c>
      <c r="I17" t="s">
        <v>3190</v>
      </c>
      <c r="J17" s="77">
        <v>9.9700000000000006</v>
      </c>
      <c r="K17" t="s">
        <v>102</v>
      </c>
      <c r="L17" s="78">
        <v>8.3000000000000001E-3</v>
      </c>
      <c r="M17" s="78">
        <v>2.9999999999999997E-4</v>
      </c>
      <c r="N17" s="77">
        <v>4519837</v>
      </c>
      <c r="O17" s="77">
        <v>110.82</v>
      </c>
      <c r="P17" s="77">
        <v>5008.8833634000002</v>
      </c>
      <c r="Q17" s="78">
        <v>1.29E-2</v>
      </c>
      <c r="R17" s="78">
        <v>2.12E-2</v>
      </c>
      <c r="S17" s="78">
        <v>2.0000000000000001E-4</v>
      </c>
    </row>
    <row r="18" spans="2:19">
      <c r="B18" t="s">
        <v>3191</v>
      </c>
      <c r="C18" t="s">
        <v>3192</v>
      </c>
      <c r="D18" t="s">
        <v>123</v>
      </c>
      <c r="E18" t="s">
        <v>423</v>
      </c>
      <c r="F18" t="s">
        <v>411</v>
      </c>
      <c r="G18" t="s">
        <v>483</v>
      </c>
      <c r="H18" t="s">
        <v>211</v>
      </c>
      <c r="I18" t="s">
        <v>3193</v>
      </c>
      <c r="J18" s="77">
        <v>2.4700000000000002</v>
      </c>
      <c r="K18" t="s">
        <v>102</v>
      </c>
      <c r="L18" s="78">
        <v>6.6000000000000003E-2</v>
      </c>
      <c r="M18" s="78">
        <v>-1.8700000000000001E-2</v>
      </c>
      <c r="N18" s="77">
        <v>600000</v>
      </c>
      <c r="O18" s="77">
        <v>161.52000000000001</v>
      </c>
      <c r="P18" s="77">
        <v>969.12</v>
      </c>
      <c r="Q18" s="78">
        <v>0</v>
      </c>
      <c r="R18" s="78">
        <v>4.1000000000000003E-3</v>
      </c>
      <c r="S18" s="78">
        <v>0</v>
      </c>
    </row>
    <row r="19" spans="2:19">
      <c r="B19" t="s">
        <v>3194</v>
      </c>
      <c r="C19" t="s">
        <v>3195</v>
      </c>
      <c r="D19" t="s">
        <v>123</v>
      </c>
      <c r="E19" t="s">
        <v>3196</v>
      </c>
      <c r="F19" t="s">
        <v>799</v>
      </c>
      <c r="G19" t="s">
        <v>645</v>
      </c>
      <c r="H19" t="s">
        <v>150</v>
      </c>
      <c r="I19" t="s">
        <v>3197</v>
      </c>
      <c r="J19" s="77">
        <v>1.88</v>
      </c>
      <c r="K19" t="s">
        <v>102</v>
      </c>
      <c r="L19" s="78">
        <v>2.5000000000000001E-2</v>
      </c>
      <c r="M19" s="78">
        <v>-7.9000000000000008E-3</v>
      </c>
      <c r="N19" s="77">
        <v>933940.67</v>
      </c>
      <c r="O19" s="77">
        <v>108.87</v>
      </c>
      <c r="P19" s="77">
        <v>1016.781207429</v>
      </c>
      <c r="Q19" s="78">
        <v>8.3000000000000001E-3</v>
      </c>
      <c r="R19" s="78">
        <v>4.3E-3</v>
      </c>
      <c r="S19" s="78">
        <v>0</v>
      </c>
    </row>
    <row r="20" spans="2:19">
      <c r="B20" t="s">
        <v>3198</v>
      </c>
      <c r="C20" t="s">
        <v>3199</v>
      </c>
      <c r="D20" t="s">
        <v>123</v>
      </c>
      <c r="E20" t="s">
        <v>798</v>
      </c>
      <c r="F20" t="s">
        <v>799</v>
      </c>
      <c r="G20" t="s">
        <v>766</v>
      </c>
      <c r="H20" t="s">
        <v>150</v>
      </c>
      <c r="I20" t="s">
        <v>3200</v>
      </c>
      <c r="J20" s="77">
        <v>0.99</v>
      </c>
      <c r="K20" t="s">
        <v>102</v>
      </c>
      <c r="L20" s="78">
        <v>3.15E-2</v>
      </c>
      <c r="M20" s="78">
        <v>-9.4000000000000004E-3</v>
      </c>
      <c r="N20" s="77">
        <v>4174017.56</v>
      </c>
      <c r="O20" s="77">
        <v>107.9</v>
      </c>
      <c r="P20" s="77">
        <v>4503.7649472399999</v>
      </c>
      <c r="Q20" s="78">
        <v>2.4E-2</v>
      </c>
      <c r="R20" s="78">
        <v>1.9099999999999999E-2</v>
      </c>
      <c r="S20" s="78">
        <v>2.0000000000000001E-4</v>
      </c>
    </row>
    <row r="21" spans="2:19">
      <c r="B21" t="s">
        <v>3201</v>
      </c>
      <c r="C21" t="s">
        <v>3202</v>
      </c>
      <c r="D21" t="s">
        <v>123</v>
      </c>
      <c r="E21" t="s">
        <v>3203</v>
      </c>
      <c r="F21" t="s">
        <v>493</v>
      </c>
      <c r="G21" t="s">
        <v>1358</v>
      </c>
      <c r="H21" t="s">
        <v>150</v>
      </c>
      <c r="I21" t="s">
        <v>315</v>
      </c>
      <c r="J21" s="77">
        <v>5.33</v>
      </c>
      <c r="K21" t="s">
        <v>102</v>
      </c>
      <c r="L21" s="78">
        <v>1.7999999999999999E-2</v>
      </c>
      <c r="M21" s="78">
        <v>8.0000000000000004E-4</v>
      </c>
      <c r="N21" s="77">
        <v>16723200</v>
      </c>
      <c r="O21" s="77">
        <v>114.35</v>
      </c>
      <c r="P21" s="77">
        <v>19122.979200000002</v>
      </c>
      <c r="Q21" s="78">
        <v>1.5100000000000001E-2</v>
      </c>
      <c r="R21" s="78">
        <v>8.1100000000000005E-2</v>
      </c>
      <c r="S21" s="78">
        <v>8.0000000000000004E-4</v>
      </c>
    </row>
    <row r="22" spans="2:19">
      <c r="B22" t="s">
        <v>3204</v>
      </c>
      <c r="C22" t="s">
        <v>3205</v>
      </c>
      <c r="D22" t="s">
        <v>123</v>
      </c>
      <c r="E22" t="s">
        <v>3206</v>
      </c>
      <c r="F22" t="s">
        <v>488</v>
      </c>
      <c r="G22" t="s">
        <v>217</v>
      </c>
      <c r="H22" t="s">
        <v>218</v>
      </c>
      <c r="I22" t="s">
        <v>3207</v>
      </c>
      <c r="J22" s="77">
        <v>0</v>
      </c>
      <c r="K22" t="s">
        <v>102</v>
      </c>
      <c r="L22" s="78">
        <v>0.08</v>
      </c>
      <c r="M22" s="78">
        <v>0</v>
      </c>
      <c r="N22" s="77">
        <v>2815079.1</v>
      </c>
      <c r="O22" s="77">
        <v>9.9999999999999995E-7</v>
      </c>
      <c r="P22" s="77">
        <v>2.8150791E-5</v>
      </c>
      <c r="Q22" s="78">
        <v>2.5000000000000001E-2</v>
      </c>
      <c r="R22" s="78">
        <v>0</v>
      </c>
      <c r="S22" s="78">
        <v>0</v>
      </c>
    </row>
    <row r="23" spans="2:19">
      <c r="B23" t="s">
        <v>3208</v>
      </c>
      <c r="C23" t="s">
        <v>3209</v>
      </c>
      <c r="D23" t="s">
        <v>123</v>
      </c>
      <c r="E23" t="s">
        <v>3210</v>
      </c>
      <c r="F23" t="s">
        <v>757</v>
      </c>
      <c r="G23" t="s">
        <v>217</v>
      </c>
      <c r="H23" t="s">
        <v>218</v>
      </c>
      <c r="I23" t="s">
        <v>3211</v>
      </c>
      <c r="J23" s="77">
        <v>0</v>
      </c>
      <c r="K23" t="s">
        <v>102</v>
      </c>
      <c r="L23" s="78">
        <v>7.4499999999999997E-2</v>
      </c>
      <c r="M23" s="78">
        <v>0</v>
      </c>
      <c r="N23" s="77">
        <v>608840</v>
      </c>
      <c r="O23" s="77">
        <v>9.9999999999999995E-7</v>
      </c>
      <c r="P23" s="77">
        <v>6.0884E-6</v>
      </c>
      <c r="Q23" s="78">
        <v>1.2500000000000001E-2</v>
      </c>
      <c r="R23" s="78">
        <v>0</v>
      </c>
      <c r="S23" s="78">
        <v>0</v>
      </c>
    </row>
    <row r="24" spans="2:19">
      <c r="B24" t="s">
        <v>3212</v>
      </c>
      <c r="C24" t="s">
        <v>3213</v>
      </c>
      <c r="D24" t="s">
        <v>123</v>
      </c>
      <c r="E24" t="s">
        <v>3210</v>
      </c>
      <c r="F24" t="s">
        <v>757</v>
      </c>
      <c r="G24" t="s">
        <v>217</v>
      </c>
      <c r="H24" t="s">
        <v>218</v>
      </c>
      <c r="I24" t="s">
        <v>3214</v>
      </c>
      <c r="J24" s="77">
        <v>0</v>
      </c>
      <c r="K24" t="s">
        <v>102</v>
      </c>
      <c r="L24" s="78">
        <v>7.4999999999999997E-2</v>
      </c>
      <c r="M24" s="78">
        <v>0</v>
      </c>
      <c r="N24" s="77">
        <v>475854.14</v>
      </c>
      <c r="O24" s="77">
        <v>9.9999999999999995E-7</v>
      </c>
      <c r="P24" s="77">
        <v>4.7585413999999997E-6</v>
      </c>
      <c r="Q24" s="78">
        <v>8.3000000000000001E-3</v>
      </c>
      <c r="R24" s="78">
        <v>0</v>
      </c>
      <c r="S24" s="78">
        <v>0</v>
      </c>
    </row>
    <row r="25" spans="2:19">
      <c r="B25" t="s">
        <v>3215</v>
      </c>
      <c r="C25" t="s">
        <v>3216</v>
      </c>
      <c r="D25" t="s">
        <v>123</v>
      </c>
      <c r="E25" t="s">
        <v>3210</v>
      </c>
      <c r="F25" t="s">
        <v>757</v>
      </c>
      <c r="G25" t="s">
        <v>217</v>
      </c>
      <c r="H25" t="s">
        <v>218</v>
      </c>
      <c r="J25" s="77">
        <v>0</v>
      </c>
      <c r="K25" t="s">
        <v>102</v>
      </c>
      <c r="L25" s="78">
        <v>7.4999999999999997E-2</v>
      </c>
      <c r="M25" s="78">
        <v>0</v>
      </c>
      <c r="N25" s="77">
        <v>158617.87</v>
      </c>
      <c r="O25" s="77">
        <v>9.9999999999999995E-7</v>
      </c>
      <c r="P25" s="77">
        <v>1.5861787E-6</v>
      </c>
      <c r="Q25" s="78">
        <v>0</v>
      </c>
      <c r="R25" s="78">
        <v>0</v>
      </c>
      <c r="S25" s="78">
        <v>0</v>
      </c>
    </row>
    <row r="26" spans="2:19">
      <c r="B26" t="s">
        <v>3217</v>
      </c>
      <c r="C26" t="s">
        <v>3218</v>
      </c>
      <c r="D26" t="s">
        <v>123</v>
      </c>
      <c r="E26" t="s">
        <v>3219</v>
      </c>
      <c r="F26" t="s">
        <v>488</v>
      </c>
      <c r="G26" t="s">
        <v>217</v>
      </c>
      <c r="H26" t="s">
        <v>218</v>
      </c>
      <c r="I26" t="s">
        <v>3200</v>
      </c>
      <c r="J26" s="77">
        <v>0</v>
      </c>
      <c r="K26" t="s">
        <v>102</v>
      </c>
      <c r="L26" s="78">
        <v>6.4000000000000001E-2</v>
      </c>
      <c r="M26" s="78">
        <v>0</v>
      </c>
      <c r="N26" s="77">
        <v>2000000</v>
      </c>
      <c r="O26" s="77">
        <v>9.9999999999999995E-7</v>
      </c>
      <c r="P26" s="77">
        <v>2.0000000000000002E-5</v>
      </c>
      <c r="Q26" s="78">
        <v>1.3299999999999999E-2</v>
      </c>
      <c r="R26" s="78">
        <v>0</v>
      </c>
      <c r="S26" s="78">
        <v>0</v>
      </c>
    </row>
    <row r="27" spans="2:19">
      <c r="B27" t="s">
        <v>3220</v>
      </c>
      <c r="C27" t="s">
        <v>3221</v>
      </c>
      <c r="D27" t="s">
        <v>123</v>
      </c>
      <c r="E27" t="s">
        <v>3222</v>
      </c>
      <c r="F27" t="s">
        <v>459</v>
      </c>
      <c r="G27" t="s">
        <v>217</v>
      </c>
      <c r="H27" t="s">
        <v>218</v>
      </c>
      <c r="I27" t="s">
        <v>3200</v>
      </c>
      <c r="J27" s="77">
        <v>0</v>
      </c>
      <c r="K27" t="s">
        <v>102</v>
      </c>
      <c r="L27" s="78">
        <v>7.3999999999999996E-2</v>
      </c>
      <c r="M27" s="78">
        <v>0</v>
      </c>
      <c r="N27" s="77">
        <v>44576.85</v>
      </c>
      <c r="O27" s="77">
        <v>9.9999999999999995E-7</v>
      </c>
      <c r="P27" s="77">
        <v>4.4576850000000001E-7</v>
      </c>
      <c r="Q27" s="78">
        <v>0</v>
      </c>
      <c r="R27" s="78">
        <v>0</v>
      </c>
      <c r="S27" s="78">
        <v>0</v>
      </c>
    </row>
    <row r="28" spans="2:19">
      <c r="B28" s="79" t="s">
        <v>3174</v>
      </c>
      <c r="C28" s="16"/>
      <c r="D28" s="16"/>
      <c r="E28" s="16"/>
      <c r="J28" s="81">
        <v>3.37</v>
      </c>
      <c r="M28" s="80">
        <v>1.9699999999999999E-2</v>
      </c>
      <c r="N28" s="81">
        <v>140100784.84999999</v>
      </c>
      <c r="P28" s="81">
        <v>147914.21065633799</v>
      </c>
      <c r="R28" s="80">
        <v>0.62729999999999997</v>
      </c>
      <c r="S28" s="80">
        <v>6.0000000000000001E-3</v>
      </c>
    </row>
    <row r="29" spans="2:19">
      <c r="B29" t="s">
        <v>3223</v>
      </c>
      <c r="C29" t="s">
        <v>3224</v>
      </c>
      <c r="D29" t="s">
        <v>123</v>
      </c>
      <c r="E29" t="s">
        <v>3186</v>
      </c>
      <c r="F29" t="s">
        <v>930</v>
      </c>
      <c r="G29" t="s">
        <v>426</v>
      </c>
      <c r="H29" t="s">
        <v>150</v>
      </c>
      <c r="I29" t="s">
        <v>1575</v>
      </c>
      <c r="J29" s="77">
        <v>6.01</v>
      </c>
      <c r="K29" t="s">
        <v>102</v>
      </c>
      <c r="L29" s="78">
        <v>3.7400000000000003E-2</v>
      </c>
      <c r="M29" s="78">
        <v>1.7100000000000001E-2</v>
      </c>
      <c r="N29" s="77">
        <v>10586586.68</v>
      </c>
      <c r="O29" s="77">
        <v>113.74</v>
      </c>
      <c r="P29" s="77">
        <v>12041.183689832</v>
      </c>
      <c r="Q29" s="78">
        <v>1.44E-2</v>
      </c>
      <c r="R29" s="78">
        <v>5.11E-2</v>
      </c>
      <c r="S29" s="78">
        <v>5.0000000000000001E-4</v>
      </c>
    </row>
    <row r="30" spans="2:19">
      <c r="B30" t="s">
        <v>3225</v>
      </c>
      <c r="C30" t="s">
        <v>3226</v>
      </c>
      <c r="D30" t="s">
        <v>123</v>
      </c>
      <c r="E30" t="s">
        <v>3186</v>
      </c>
      <c r="F30" t="s">
        <v>930</v>
      </c>
      <c r="G30" t="s">
        <v>426</v>
      </c>
      <c r="H30" t="s">
        <v>150</v>
      </c>
      <c r="I30" t="s">
        <v>1575</v>
      </c>
      <c r="J30" s="77">
        <v>2.15</v>
      </c>
      <c r="K30" t="s">
        <v>102</v>
      </c>
      <c r="L30" s="78">
        <v>2.5000000000000001E-2</v>
      </c>
      <c r="M30" s="78">
        <v>9.4999999999999998E-3</v>
      </c>
      <c r="N30" s="77">
        <v>13100000</v>
      </c>
      <c r="O30" s="77">
        <v>104.13</v>
      </c>
      <c r="P30" s="77">
        <v>13641.03</v>
      </c>
      <c r="Q30" s="78">
        <v>1.9300000000000001E-2</v>
      </c>
      <c r="R30" s="78">
        <v>5.7799999999999997E-2</v>
      </c>
      <c r="S30" s="78">
        <v>5.9999999999999995E-4</v>
      </c>
    </row>
    <row r="31" spans="2:19">
      <c r="B31" t="s">
        <v>3227</v>
      </c>
      <c r="C31" t="s">
        <v>3228</v>
      </c>
      <c r="D31" t="s">
        <v>123</v>
      </c>
      <c r="E31" t="s">
        <v>3229</v>
      </c>
      <c r="F31" t="s">
        <v>488</v>
      </c>
      <c r="G31" t="s">
        <v>954</v>
      </c>
      <c r="H31" t="s">
        <v>150</v>
      </c>
      <c r="I31" t="s">
        <v>3230</v>
      </c>
      <c r="J31" s="77">
        <v>3.7</v>
      </c>
      <c r="K31" t="s">
        <v>102</v>
      </c>
      <c r="L31" s="78">
        <v>3.1E-2</v>
      </c>
      <c r="M31" s="78">
        <v>1.18E-2</v>
      </c>
      <c r="N31" s="77">
        <v>13839500.02</v>
      </c>
      <c r="O31" s="77">
        <v>107.3</v>
      </c>
      <c r="P31" s="77">
        <v>14849.78352146</v>
      </c>
      <c r="Q31" s="78">
        <v>1.7000000000000001E-2</v>
      </c>
      <c r="R31" s="78">
        <v>6.3E-2</v>
      </c>
      <c r="S31" s="78">
        <v>5.9999999999999995E-4</v>
      </c>
    </row>
    <row r="32" spans="2:19">
      <c r="B32" t="s">
        <v>3231</v>
      </c>
      <c r="C32" t="s">
        <v>3232</v>
      </c>
      <c r="D32" t="s">
        <v>123</v>
      </c>
      <c r="E32" t="s">
        <v>1864</v>
      </c>
      <c r="F32" t="s">
        <v>849</v>
      </c>
      <c r="G32" t="s">
        <v>627</v>
      </c>
      <c r="H32" t="s">
        <v>211</v>
      </c>
      <c r="I32" t="s">
        <v>3233</v>
      </c>
      <c r="J32" s="77">
        <v>4.57</v>
      </c>
      <c r="K32" t="s">
        <v>102</v>
      </c>
      <c r="L32" s="78">
        <v>3.3500000000000002E-2</v>
      </c>
      <c r="M32" s="78">
        <v>2.35E-2</v>
      </c>
      <c r="N32" s="77">
        <v>23753354</v>
      </c>
      <c r="O32" s="77">
        <v>104.77</v>
      </c>
      <c r="P32" s="77">
        <v>24886.3889858</v>
      </c>
      <c r="Q32" s="78">
        <v>2.3800000000000002E-2</v>
      </c>
      <c r="R32" s="78">
        <v>0.1055</v>
      </c>
      <c r="S32" s="78">
        <v>1E-3</v>
      </c>
    </row>
    <row r="33" spans="2:19">
      <c r="B33" t="s">
        <v>3234</v>
      </c>
      <c r="C33" t="s">
        <v>3235</v>
      </c>
      <c r="D33" t="s">
        <v>123</v>
      </c>
      <c r="E33" t="s">
        <v>3236</v>
      </c>
      <c r="F33" t="s">
        <v>964</v>
      </c>
      <c r="G33" t="s">
        <v>627</v>
      </c>
      <c r="H33" t="s">
        <v>211</v>
      </c>
      <c r="I33" t="s">
        <v>1752</v>
      </c>
      <c r="J33" s="77">
        <v>0.25</v>
      </c>
      <c r="K33" t="s">
        <v>102</v>
      </c>
      <c r="L33" s="78">
        <v>1.14E-2</v>
      </c>
      <c r="M33" s="78">
        <v>3.3E-3</v>
      </c>
      <c r="N33" s="77">
        <v>4083651.01</v>
      </c>
      <c r="O33" s="77">
        <v>100.49</v>
      </c>
      <c r="P33" s="77">
        <v>4103.6608999489999</v>
      </c>
      <c r="Q33" s="78">
        <v>2.5600000000000001E-2</v>
      </c>
      <c r="R33" s="78">
        <v>1.7399999999999999E-2</v>
      </c>
      <c r="S33" s="78">
        <v>2.0000000000000001E-4</v>
      </c>
    </row>
    <row r="34" spans="2:19">
      <c r="B34" t="s">
        <v>3237</v>
      </c>
      <c r="C34" t="s">
        <v>3238</v>
      </c>
      <c r="D34" t="s">
        <v>123</v>
      </c>
      <c r="E34" t="s">
        <v>3239</v>
      </c>
      <c r="F34" t="s">
        <v>488</v>
      </c>
      <c r="G34" t="s">
        <v>729</v>
      </c>
      <c r="H34" t="s">
        <v>211</v>
      </c>
      <c r="I34" t="s">
        <v>3240</v>
      </c>
      <c r="J34" s="77">
        <v>2.76</v>
      </c>
      <c r="K34" t="s">
        <v>102</v>
      </c>
      <c r="L34" s="78">
        <v>3.5499999999999997E-2</v>
      </c>
      <c r="M34" s="78">
        <v>9.2999999999999992E-3</v>
      </c>
      <c r="N34" s="77">
        <v>7062000.0099999998</v>
      </c>
      <c r="O34" s="77">
        <v>107.4</v>
      </c>
      <c r="P34" s="77">
        <v>7584.5880107399998</v>
      </c>
      <c r="Q34" s="78">
        <v>2.5100000000000001E-2</v>
      </c>
      <c r="R34" s="78">
        <v>3.2199999999999999E-2</v>
      </c>
      <c r="S34" s="78">
        <v>2.9999999999999997E-4</v>
      </c>
    </row>
    <row r="35" spans="2:19">
      <c r="B35" t="s">
        <v>3241</v>
      </c>
      <c r="C35" t="s">
        <v>3242</v>
      </c>
      <c r="D35" t="s">
        <v>123</v>
      </c>
      <c r="E35" t="s">
        <v>3243</v>
      </c>
      <c r="F35" t="s">
        <v>757</v>
      </c>
      <c r="G35" t="s">
        <v>735</v>
      </c>
      <c r="H35" t="s">
        <v>150</v>
      </c>
      <c r="I35" t="s">
        <v>3244</v>
      </c>
      <c r="J35" s="77">
        <v>2.98</v>
      </c>
      <c r="K35" t="s">
        <v>102</v>
      </c>
      <c r="L35" s="78">
        <v>2.1000000000000001E-2</v>
      </c>
      <c r="M35" s="78">
        <v>1.84E-2</v>
      </c>
      <c r="N35" s="77">
        <v>5000000</v>
      </c>
      <c r="O35" s="77">
        <v>102.54</v>
      </c>
      <c r="P35" s="77">
        <v>5127</v>
      </c>
      <c r="Q35" s="78">
        <v>4.1700000000000001E-2</v>
      </c>
      <c r="R35" s="78">
        <v>2.1700000000000001E-2</v>
      </c>
      <c r="S35" s="78">
        <v>2.0000000000000001E-4</v>
      </c>
    </row>
    <row r="36" spans="2:19">
      <c r="B36" t="s">
        <v>3245</v>
      </c>
      <c r="C36" t="s">
        <v>3246</v>
      </c>
      <c r="D36" t="s">
        <v>123</v>
      </c>
      <c r="E36" t="s">
        <v>3247</v>
      </c>
      <c r="F36" t="s">
        <v>964</v>
      </c>
      <c r="G36" t="s">
        <v>766</v>
      </c>
      <c r="H36" t="s">
        <v>150</v>
      </c>
      <c r="I36" t="s">
        <v>1562</v>
      </c>
      <c r="J36" s="77">
        <v>1.27</v>
      </c>
      <c r="K36" t="s">
        <v>102</v>
      </c>
      <c r="L36" s="78">
        <v>3.4200000000000001E-2</v>
      </c>
      <c r="M36" s="78">
        <v>1.5100000000000001E-2</v>
      </c>
      <c r="N36" s="77">
        <v>36608</v>
      </c>
      <c r="O36" s="77">
        <v>103.16</v>
      </c>
      <c r="P36" s="77">
        <v>37.764812800000001</v>
      </c>
      <c r="Q36" s="78">
        <v>5.0000000000000001E-4</v>
      </c>
      <c r="R36" s="78">
        <v>2.0000000000000001E-4</v>
      </c>
      <c r="S36" s="78">
        <v>0</v>
      </c>
    </row>
    <row r="37" spans="2:19">
      <c r="B37" t="s">
        <v>3248</v>
      </c>
      <c r="C37" t="s">
        <v>3249</v>
      </c>
      <c r="D37" t="s">
        <v>123</v>
      </c>
      <c r="E37" t="s">
        <v>3250</v>
      </c>
      <c r="F37" t="s">
        <v>668</v>
      </c>
      <c r="G37" t="s">
        <v>766</v>
      </c>
      <c r="H37" t="s">
        <v>150</v>
      </c>
      <c r="I37" t="s">
        <v>3251</v>
      </c>
      <c r="J37" s="77">
        <v>2.4500000000000002</v>
      </c>
      <c r="K37" t="s">
        <v>102</v>
      </c>
      <c r="L37" s="78">
        <v>4.1000000000000002E-2</v>
      </c>
      <c r="M37" s="78">
        <v>3.0300000000000001E-2</v>
      </c>
      <c r="N37" s="77">
        <v>15921156.189999999</v>
      </c>
      <c r="O37" s="77">
        <v>103.59</v>
      </c>
      <c r="P37" s="77">
        <v>16492.725697221002</v>
      </c>
      <c r="Q37" s="78">
        <v>1.83E-2</v>
      </c>
      <c r="R37" s="78">
        <v>6.9900000000000004E-2</v>
      </c>
      <c r="S37" s="78">
        <v>6.9999999999999999E-4</v>
      </c>
    </row>
    <row r="38" spans="2:19">
      <c r="B38" t="s">
        <v>3252</v>
      </c>
      <c r="C38" t="s">
        <v>3253</v>
      </c>
      <c r="D38" t="s">
        <v>123</v>
      </c>
      <c r="E38" t="s">
        <v>3254</v>
      </c>
      <c r="F38" t="s">
        <v>757</v>
      </c>
      <c r="G38" t="s">
        <v>766</v>
      </c>
      <c r="H38" t="s">
        <v>150</v>
      </c>
      <c r="I38" t="s">
        <v>3255</v>
      </c>
      <c r="J38" s="77">
        <v>3.8</v>
      </c>
      <c r="K38" t="s">
        <v>102</v>
      </c>
      <c r="L38" s="78">
        <v>4.5999999999999999E-2</v>
      </c>
      <c r="M38" s="78">
        <v>2.1600000000000001E-2</v>
      </c>
      <c r="N38" s="77">
        <v>2810243.9</v>
      </c>
      <c r="O38" s="77">
        <v>109.48</v>
      </c>
      <c r="P38" s="77">
        <v>3076.6550217200001</v>
      </c>
      <c r="Q38" s="78">
        <v>4.8999999999999998E-3</v>
      </c>
      <c r="R38" s="78">
        <v>1.2999999999999999E-2</v>
      </c>
      <c r="S38" s="78">
        <v>1E-4</v>
      </c>
    </row>
    <row r="39" spans="2:19">
      <c r="B39" t="s">
        <v>3256</v>
      </c>
      <c r="C39" t="s">
        <v>3257</v>
      </c>
      <c r="D39" t="s">
        <v>123</v>
      </c>
      <c r="E39" t="s">
        <v>3258</v>
      </c>
      <c r="F39" t="s">
        <v>757</v>
      </c>
      <c r="G39" t="s">
        <v>774</v>
      </c>
      <c r="H39" t="s">
        <v>211</v>
      </c>
      <c r="I39" t="s">
        <v>581</v>
      </c>
      <c r="J39" s="77">
        <v>3.78</v>
      </c>
      <c r="K39" t="s">
        <v>102</v>
      </c>
      <c r="L39" s="78">
        <v>2.86E-2</v>
      </c>
      <c r="M39" s="78">
        <v>2.8500000000000001E-2</v>
      </c>
      <c r="N39" s="77">
        <v>5000000</v>
      </c>
      <c r="O39" s="77">
        <v>100.42</v>
      </c>
      <c r="P39" s="77">
        <v>5021</v>
      </c>
      <c r="Q39" s="78">
        <v>3.1199999999999999E-2</v>
      </c>
      <c r="R39" s="78">
        <v>2.1299999999999999E-2</v>
      </c>
      <c r="S39" s="78">
        <v>2.0000000000000001E-4</v>
      </c>
    </row>
    <row r="40" spans="2:19">
      <c r="B40" t="s">
        <v>3259</v>
      </c>
      <c r="C40" t="s">
        <v>3260</v>
      </c>
      <c r="D40" t="s">
        <v>123</v>
      </c>
      <c r="E40" t="s">
        <v>3261</v>
      </c>
      <c r="F40" t="s">
        <v>757</v>
      </c>
      <c r="G40" t="s">
        <v>766</v>
      </c>
      <c r="H40" t="s">
        <v>150</v>
      </c>
      <c r="I40" t="s">
        <v>3262</v>
      </c>
      <c r="J40" s="77">
        <v>3.81</v>
      </c>
      <c r="K40" t="s">
        <v>102</v>
      </c>
      <c r="L40" s="78">
        <v>4.4699999999999997E-2</v>
      </c>
      <c r="M40" s="78">
        <v>2.69E-2</v>
      </c>
      <c r="N40" s="77">
        <v>18703490.440000001</v>
      </c>
      <c r="O40" s="77">
        <v>106.89</v>
      </c>
      <c r="P40" s="77">
        <v>19992.160931316001</v>
      </c>
      <c r="Q40" s="78">
        <v>3.1E-2</v>
      </c>
      <c r="R40" s="78">
        <v>8.48E-2</v>
      </c>
      <c r="S40" s="78">
        <v>8.0000000000000004E-4</v>
      </c>
    </row>
    <row r="41" spans="2:19">
      <c r="B41" t="s">
        <v>3263</v>
      </c>
      <c r="C41" t="s">
        <v>3264</v>
      </c>
      <c r="D41" t="s">
        <v>123</v>
      </c>
      <c r="E41" t="s">
        <v>3265</v>
      </c>
      <c r="F41" t="s">
        <v>673</v>
      </c>
      <c r="G41" t="s">
        <v>1358</v>
      </c>
      <c r="H41" t="s">
        <v>150</v>
      </c>
      <c r="I41" t="s">
        <v>3266</v>
      </c>
      <c r="J41" s="77">
        <v>3.39</v>
      </c>
      <c r="K41" t="s">
        <v>102</v>
      </c>
      <c r="L41" s="78">
        <v>4.2999999999999997E-2</v>
      </c>
      <c r="M41" s="78">
        <v>2.0500000000000001E-2</v>
      </c>
      <c r="N41" s="77">
        <v>10350000</v>
      </c>
      <c r="O41" s="77">
        <v>107.79</v>
      </c>
      <c r="P41" s="77">
        <v>11156.264999999999</v>
      </c>
      <c r="Q41" s="78">
        <v>5.6300000000000003E-2</v>
      </c>
      <c r="R41" s="78">
        <v>4.7300000000000002E-2</v>
      </c>
      <c r="S41" s="78">
        <v>5.0000000000000001E-4</v>
      </c>
    </row>
    <row r="42" spans="2:19">
      <c r="B42" t="s">
        <v>3267</v>
      </c>
      <c r="C42" t="s">
        <v>3268</v>
      </c>
      <c r="D42" t="s">
        <v>123</v>
      </c>
      <c r="E42" t="s">
        <v>545</v>
      </c>
      <c r="F42" t="s">
        <v>488</v>
      </c>
      <c r="G42" t="s">
        <v>814</v>
      </c>
      <c r="H42" t="s">
        <v>211</v>
      </c>
      <c r="I42" t="s">
        <v>3269</v>
      </c>
      <c r="K42" t="s">
        <v>102</v>
      </c>
      <c r="L42" s="78">
        <v>6.0000000000000001E-3</v>
      </c>
      <c r="M42" s="78">
        <v>0</v>
      </c>
      <c r="N42" s="77">
        <v>6000000</v>
      </c>
      <c r="O42" s="77">
        <v>99.95</v>
      </c>
      <c r="P42" s="77">
        <v>5997</v>
      </c>
      <c r="Q42" s="78">
        <v>0</v>
      </c>
      <c r="R42" s="78">
        <v>2.5399999999999999E-2</v>
      </c>
      <c r="S42" s="78">
        <v>2.0000000000000001E-4</v>
      </c>
    </row>
    <row r="43" spans="2:19">
      <c r="B43" t="s">
        <v>3270</v>
      </c>
      <c r="C43" t="s">
        <v>3271</v>
      </c>
      <c r="D43" t="s">
        <v>123</v>
      </c>
      <c r="E43" t="s">
        <v>3272</v>
      </c>
      <c r="F43" t="s">
        <v>791</v>
      </c>
      <c r="G43" t="s">
        <v>217</v>
      </c>
      <c r="H43" t="s">
        <v>218</v>
      </c>
      <c r="I43" t="s">
        <v>3273</v>
      </c>
      <c r="J43" s="77">
        <v>0</v>
      </c>
      <c r="K43" t="s">
        <v>102</v>
      </c>
      <c r="L43" s="78">
        <v>8.6499999999999994E-2</v>
      </c>
      <c r="M43" s="78">
        <v>0</v>
      </c>
      <c r="N43" s="77">
        <v>54194.6</v>
      </c>
      <c r="O43" s="77">
        <v>81.75</v>
      </c>
      <c r="P43" s="77">
        <v>44.304085499999999</v>
      </c>
      <c r="Q43" s="78">
        <v>2E-3</v>
      </c>
      <c r="R43" s="78">
        <v>2.0000000000000001E-4</v>
      </c>
      <c r="S43" s="78">
        <v>0</v>
      </c>
    </row>
    <row r="44" spans="2:19">
      <c r="B44" t="s">
        <v>3274</v>
      </c>
      <c r="C44" t="s">
        <v>3275</v>
      </c>
      <c r="D44" t="s">
        <v>123</v>
      </c>
      <c r="E44" t="s">
        <v>3276</v>
      </c>
      <c r="F44" t="s">
        <v>799</v>
      </c>
      <c r="G44" t="s">
        <v>217</v>
      </c>
      <c r="H44" t="s">
        <v>218</v>
      </c>
      <c r="I44" t="s">
        <v>3277</v>
      </c>
      <c r="J44" s="77">
        <v>1.36</v>
      </c>
      <c r="K44" t="s">
        <v>102</v>
      </c>
      <c r="L44" s="78">
        <v>4.1500000000000002E-2</v>
      </c>
      <c r="M44" s="78">
        <v>4.1000000000000002E-2</v>
      </c>
      <c r="N44" s="77">
        <v>3800000</v>
      </c>
      <c r="O44" s="77">
        <v>101.65</v>
      </c>
      <c r="P44" s="77">
        <v>3862.7</v>
      </c>
      <c r="Q44" s="78">
        <v>2.3800000000000002E-2</v>
      </c>
      <c r="R44" s="78">
        <v>1.6400000000000001E-2</v>
      </c>
      <c r="S44" s="78">
        <v>2.0000000000000001E-4</v>
      </c>
    </row>
    <row r="45" spans="2:19">
      <c r="B45" s="79" t="s">
        <v>398</v>
      </c>
      <c r="C45" s="16"/>
      <c r="D45" s="16"/>
      <c r="E45" s="16"/>
      <c r="J45" s="81">
        <v>0</v>
      </c>
      <c r="M45" s="80">
        <v>0</v>
      </c>
      <c r="N45" s="81">
        <v>0</v>
      </c>
      <c r="P45" s="81">
        <v>0</v>
      </c>
      <c r="R45" s="80">
        <v>0</v>
      </c>
      <c r="S45" s="80">
        <v>0</v>
      </c>
    </row>
    <row r="46" spans="2:19">
      <c r="B46" t="s">
        <v>217</v>
      </c>
      <c r="C46" t="s">
        <v>217</v>
      </c>
      <c r="D46" s="16"/>
      <c r="E46" s="16"/>
      <c r="F46" t="s">
        <v>217</v>
      </c>
      <c r="G46" t="s">
        <v>217</v>
      </c>
      <c r="J46" s="77">
        <v>0</v>
      </c>
      <c r="K46" t="s">
        <v>217</v>
      </c>
      <c r="L46" s="78">
        <v>0</v>
      </c>
      <c r="M46" s="78">
        <v>0</v>
      </c>
      <c r="N46" s="77">
        <v>0</v>
      </c>
      <c r="O46" s="77">
        <v>0</v>
      </c>
      <c r="P46" s="77">
        <v>0</v>
      </c>
      <c r="Q46" s="78">
        <v>0</v>
      </c>
      <c r="R46" s="78">
        <v>0</v>
      </c>
      <c r="S46" s="78">
        <v>0</v>
      </c>
    </row>
    <row r="47" spans="2:19">
      <c r="B47" s="79" t="s">
        <v>1648</v>
      </c>
      <c r="C47" s="16"/>
      <c r="D47" s="16"/>
      <c r="E47" s="16"/>
      <c r="J47" s="81">
        <v>0.7</v>
      </c>
      <c r="M47" s="80">
        <v>3.0499999999999999E-2</v>
      </c>
      <c r="N47" s="81">
        <v>1250000</v>
      </c>
      <c r="P47" s="81">
        <v>3976.5237499999998</v>
      </c>
      <c r="R47" s="80">
        <v>1.6899999999999998E-2</v>
      </c>
      <c r="S47" s="80">
        <v>2.0000000000000001E-4</v>
      </c>
    </row>
    <row r="48" spans="2:19">
      <c r="B48" t="s">
        <v>3278</v>
      </c>
      <c r="C48" t="s">
        <v>3279</v>
      </c>
      <c r="D48" t="s">
        <v>123</v>
      </c>
      <c r="E48" t="s">
        <v>1864</v>
      </c>
      <c r="F48" t="s">
        <v>849</v>
      </c>
      <c r="G48" t="s">
        <v>627</v>
      </c>
      <c r="H48" t="s">
        <v>211</v>
      </c>
      <c r="I48" t="s">
        <v>3280</v>
      </c>
      <c r="J48" s="77">
        <v>0.7</v>
      </c>
      <c r="K48" t="s">
        <v>106</v>
      </c>
      <c r="L48" s="78">
        <v>4.4499999999999998E-2</v>
      </c>
      <c r="M48" s="78">
        <v>3.0499999999999999E-2</v>
      </c>
      <c r="N48" s="77">
        <v>1250000</v>
      </c>
      <c r="O48" s="77">
        <v>102.29</v>
      </c>
      <c r="P48" s="77">
        <v>3976.5237499999998</v>
      </c>
      <c r="Q48" s="78">
        <v>5.7000000000000002E-3</v>
      </c>
      <c r="R48" s="78">
        <v>1.6899999999999998E-2</v>
      </c>
      <c r="S48" s="78">
        <v>2.0000000000000001E-4</v>
      </c>
    </row>
    <row r="49" spans="2:19">
      <c r="B49" s="79" t="s">
        <v>259</v>
      </c>
      <c r="C49" s="16"/>
      <c r="D49" s="16"/>
      <c r="E49" s="16"/>
      <c r="J49" s="81">
        <v>0</v>
      </c>
      <c r="M49" s="80">
        <v>0</v>
      </c>
      <c r="N49" s="81">
        <v>0</v>
      </c>
      <c r="P49" s="81">
        <v>0</v>
      </c>
      <c r="R49" s="80">
        <v>0</v>
      </c>
      <c r="S49" s="80">
        <v>0</v>
      </c>
    </row>
    <row r="50" spans="2:19">
      <c r="B50" s="79" t="s">
        <v>399</v>
      </c>
      <c r="C50" s="16"/>
      <c r="D50" s="16"/>
      <c r="E50" s="16"/>
      <c r="J50" s="81">
        <v>0</v>
      </c>
      <c r="M50" s="80">
        <v>0</v>
      </c>
      <c r="N50" s="81">
        <v>0</v>
      </c>
      <c r="P50" s="81">
        <v>0</v>
      </c>
      <c r="R50" s="80">
        <v>0</v>
      </c>
      <c r="S50" s="80">
        <v>0</v>
      </c>
    </row>
    <row r="51" spans="2:19">
      <c r="B51" t="s">
        <v>217</v>
      </c>
      <c r="C51" t="s">
        <v>217</v>
      </c>
      <c r="D51" s="16"/>
      <c r="E51" s="16"/>
      <c r="F51" t="s">
        <v>217</v>
      </c>
      <c r="G51" t="s">
        <v>217</v>
      </c>
      <c r="J51" s="77">
        <v>0</v>
      </c>
      <c r="K51" t="s">
        <v>217</v>
      </c>
      <c r="L51" s="78">
        <v>0</v>
      </c>
      <c r="M51" s="78">
        <v>0</v>
      </c>
      <c r="N51" s="77">
        <v>0</v>
      </c>
      <c r="O51" s="77">
        <v>0</v>
      </c>
      <c r="P51" s="77">
        <v>0</v>
      </c>
      <c r="Q51" s="78">
        <v>0</v>
      </c>
      <c r="R51" s="78">
        <v>0</v>
      </c>
      <c r="S51" s="78">
        <v>0</v>
      </c>
    </row>
    <row r="52" spans="2:19">
      <c r="B52" s="79" t="s">
        <v>400</v>
      </c>
      <c r="C52" s="16"/>
      <c r="D52" s="16"/>
      <c r="E52" s="16"/>
      <c r="J52" s="81">
        <v>0</v>
      </c>
      <c r="M52" s="80">
        <v>0</v>
      </c>
      <c r="N52" s="81">
        <v>0</v>
      </c>
      <c r="P52" s="81">
        <v>0</v>
      </c>
      <c r="R52" s="80">
        <v>0</v>
      </c>
      <c r="S52" s="80">
        <v>0</v>
      </c>
    </row>
    <row r="53" spans="2:19">
      <c r="B53" t="s">
        <v>217</v>
      </c>
      <c r="C53" t="s">
        <v>217</v>
      </c>
      <c r="D53" s="16"/>
      <c r="E53" s="16"/>
      <c r="F53" t="s">
        <v>217</v>
      </c>
      <c r="G53" t="s">
        <v>217</v>
      </c>
      <c r="J53" s="77">
        <v>0</v>
      </c>
      <c r="K53" t="s">
        <v>217</v>
      </c>
      <c r="L53" s="78">
        <v>0</v>
      </c>
      <c r="M53" s="78">
        <v>0</v>
      </c>
      <c r="N53" s="77">
        <v>0</v>
      </c>
      <c r="O53" s="77">
        <v>0</v>
      </c>
      <c r="P53" s="77">
        <v>0</v>
      </c>
      <c r="Q53" s="78">
        <v>0</v>
      </c>
      <c r="R53" s="78">
        <v>0</v>
      </c>
      <c r="S53" s="78">
        <v>0</v>
      </c>
    </row>
    <row r="54" spans="2:19">
      <c r="B54" t="s">
        <v>261</v>
      </c>
      <c r="C54" s="16"/>
      <c r="D54" s="16"/>
      <c r="E54" s="16"/>
    </row>
    <row r="55" spans="2:19">
      <c r="B55" t="s">
        <v>393</v>
      </c>
      <c r="C55" s="16"/>
      <c r="D55" s="16"/>
      <c r="E55" s="16"/>
    </row>
    <row r="56" spans="2:19">
      <c r="B56" t="s">
        <v>394</v>
      </c>
      <c r="C56" s="16"/>
      <c r="D56" s="16"/>
      <c r="E56" s="16"/>
    </row>
    <row r="57" spans="2:19">
      <c r="B57" t="s">
        <v>395</v>
      </c>
      <c r="C57" s="16"/>
      <c r="D57" s="16"/>
      <c r="E57" s="16"/>
    </row>
    <row r="58" spans="2:19">
      <c r="C58" s="16"/>
      <c r="D58" s="16"/>
      <c r="E58" s="16"/>
    </row>
    <row r="59" spans="2:19">
      <c r="C59" s="16"/>
      <c r="D59" s="16"/>
      <c r="E59" s="16"/>
    </row>
    <row r="60" spans="2:19">
      <c r="C60" s="16"/>
      <c r="D60" s="16"/>
      <c r="E60" s="16"/>
    </row>
    <row r="61" spans="2:19">
      <c r="C61" s="16"/>
      <c r="D61" s="16"/>
      <c r="E61" s="16"/>
    </row>
    <row r="62" spans="2:19">
      <c r="C62" s="16"/>
      <c r="D62" s="16"/>
      <c r="E62" s="16"/>
    </row>
    <row r="63" spans="2:19">
      <c r="C63" s="16"/>
      <c r="D63" s="16"/>
      <c r="E63" s="16"/>
    </row>
    <row r="64" spans="2:19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3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2"/>
  <sheetViews>
    <sheetView rightToLeft="1" tabSelected="1" workbookViewId="0">
      <selection activeCell="B16" sqref="B16"/>
    </sheetView>
  </sheetViews>
  <sheetFormatPr defaultColWidth="9.140625" defaultRowHeight="18"/>
  <cols>
    <col min="1" max="1" width="6.28515625" style="16" customWidth="1"/>
    <col min="2" max="2" width="44.85546875" style="15" bestFit="1" customWidth="1"/>
    <col min="3" max="5" width="10.7109375" style="15" customWidth="1"/>
    <col min="6" max="7" width="10.7109375" style="16" customWidth="1"/>
    <col min="8" max="8" width="14.7109375" style="16" customWidth="1"/>
    <col min="9" max="9" width="12.7109375" style="16" bestFit="1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7"/>
    </row>
    <row r="7" spans="2:98" ht="26.25" customHeight="1">
      <c r="B7" s="115" t="s">
        <v>91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f>H12+H22</f>
        <v>24346374.59</v>
      </c>
      <c r="I11" s="7"/>
      <c r="J11" s="75">
        <f>J12+J22</f>
        <v>272575.60899245238</v>
      </c>
      <c r="K11" s="7"/>
      <c r="L11" s="76">
        <f>J11/$J$11</f>
        <v>1</v>
      </c>
      <c r="M11" s="76">
        <f>J11/'סכום נכסי הקרן'!$C$42</f>
        <v>1.1008080812831436E-2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f>SUM(H13:H21)</f>
        <v>4844973</v>
      </c>
      <c r="J12" s="81">
        <f>SUM(J13:J21)</f>
        <v>201431.2480263855</v>
      </c>
      <c r="L12" s="80">
        <f t="shared" ref="L12:L28" si="0">J12/$J$11</f>
        <v>0.73899219659071957</v>
      </c>
      <c r="M12" s="80">
        <f>J12/'סכום נכסי הקרן'!$C$42</f>
        <v>8.1348858201224575E-3</v>
      </c>
    </row>
    <row r="13" spans="2:98">
      <c r="B13" t="s">
        <v>3281</v>
      </c>
      <c r="C13" t="s">
        <v>3282</v>
      </c>
      <c r="D13" t="s">
        <v>123</v>
      </c>
      <c r="E13" t="s">
        <v>3283</v>
      </c>
      <c r="F13" t="s">
        <v>930</v>
      </c>
      <c r="G13" t="s">
        <v>106</v>
      </c>
      <c r="H13" s="77">
        <v>891003</v>
      </c>
      <c r="I13" s="77">
        <v>361.52859999999998</v>
      </c>
      <c r="J13" s="77">
        <v>10018.0273894784</v>
      </c>
      <c r="K13" s="78">
        <v>0.11559999999999999</v>
      </c>
      <c r="L13" s="78">
        <f t="shared" si="0"/>
        <v>3.6753205565637381E-2</v>
      </c>
      <c r="M13" s="78">
        <f>J13/'סכום נכסי הקרן'!$C$42</f>
        <v>4.0458225699714244E-4</v>
      </c>
    </row>
    <row r="14" spans="2:98">
      <c r="B14" t="s">
        <v>3284</v>
      </c>
      <c r="C14" t="s">
        <v>3285</v>
      </c>
      <c r="D14" t="s">
        <v>123</v>
      </c>
      <c r="E14" t="s">
        <v>3286</v>
      </c>
      <c r="F14" t="s">
        <v>757</v>
      </c>
      <c r="G14" t="s">
        <v>102</v>
      </c>
      <c r="H14" s="77">
        <v>115593</v>
      </c>
      <c r="I14" s="77">
        <v>42747.408785</v>
      </c>
      <c r="J14" s="77">
        <v>49413.012236845003</v>
      </c>
      <c r="K14" s="78">
        <v>8.2199999999999995E-2</v>
      </c>
      <c r="L14" s="78">
        <f t="shared" si="0"/>
        <v>0.18128185577387171</v>
      </c>
      <c r="M14" s="78">
        <f>J14/'סכום נכסי הקרן'!$C$42</f>
        <v>1.9955653182588328E-3</v>
      </c>
    </row>
    <row r="15" spans="2:98">
      <c r="B15" t="s">
        <v>3287</v>
      </c>
      <c r="C15" t="s">
        <v>3288</v>
      </c>
      <c r="D15" t="s">
        <v>123</v>
      </c>
      <c r="E15" t="s">
        <v>3289</v>
      </c>
      <c r="F15" t="s">
        <v>2013</v>
      </c>
      <c r="G15" t="s">
        <v>102</v>
      </c>
      <c r="H15" s="77">
        <v>800</v>
      </c>
      <c r="I15" s="77">
        <v>500000</v>
      </c>
      <c r="J15" s="77">
        <v>4000</v>
      </c>
      <c r="K15" s="78">
        <v>1.61E-2</v>
      </c>
      <c r="L15" s="78">
        <f t="shared" si="0"/>
        <v>1.4674827343450087E-2</v>
      </c>
      <c r="M15" s="78">
        <f>J15/'סכום נכסי הקרן'!$C$42</f>
        <v>1.6154168531104702E-4</v>
      </c>
    </row>
    <row r="16" spans="2:98">
      <c r="B16" t="s">
        <v>3290</v>
      </c>
      <c r="C16" t="s">
        <v>3291</v>
      </c>
      <c r="D16" t="s">
        <v>123</v>
      </c>
      <c r="E16" t="s">
        <v>2292</v>
      </c>
      <c r="F16" t="s">
        <v>1895</v>
      </c>
      <c r="G16" t="s">
        <v>102</v>
      </c>
      <c r="H16" s="77">
        <v>25650</v>
      </c>
      <c r="I16" s="77">
        <v>389.86354799999998</v>
      </c>
      <c r="J16" s="77">
        <v>100.000000062</v>
      </c>
      <c r="K16" s="78">
        <v>0.1487</v>
      </c>
      <c r="L16" s="78">
        <f t="shared" si="0"/>
        <v>3.6687068381371202E-4</v>
      </c>
      <c r="M16" s="78">
        <f>J16/'סכום נכסי הקרן'!$C$42</f>
        <v>4.0385421352800719E-6</v>
      </c>
    </row>
    <row r="17" spans="2:16">
      <c r="B17" t="s">
        <v>3292</v>
      </c>
      <c r="C17" t="s">
        <v>3293</v>
      </c>
      <c r="D17" t="s">
        <v>123</v>
      </c>
      <c r="E17" t="s">
        <v>3294</v>
      </c>
      <c r="F17" t="s">
        <v>1411</v>
      </c>
      <c r="G17" t="s">
        <v>102</v>
      </c>
      <c r="H17" s="77">
        <v>174</v>
      </c>
      <c r="I17" s="77">
        <v>38276775.862069003</v>
      </c>
      <c r="J17" s="77">
        <v>66601.590000000098</v>
      </c>
      <c r="K17" s="78">
        <v>0.16500000000000001</v>
      </c>
      <c r="L17" s="78">
        <f t="shared" si="0"/>
        <v>0.24434170851231335</v>
      </c>
      <c r="M17" s="78">
        <f>J17/'סכום נכסי הקרן'!$C$42</f>
        <v>2.6897332732488482E-3</v>
      </c>
    </row>
    <row r="18" spans="2:16">
      <c r="B18" t="s">
        <v>3295</v>
      </c>
      <c r="C18" t="s">
        <v>3296</v>
      </c>
      <c r="D18" t="s">
        <v>123</v>
      </c>
      <c r="E18" t="s">
        <v>3265</v>
      </c>
      <c r="F18" t="s">
        <v>673</v>
      </c>
      <c r="G18" t="s">
        <v>106</v>
      </c>
      <c r="H18" s="77">
        <v>80000</v>
      </c>
      <c r="I18" s="77">
        <v>10000</v>
      </c>
      <c r="J18" s="77">
        <v>24880</v>
      </c>
      <c r="K18" s="78">
        <v>2.8000000000000001E-2</v>
      </c>
      <c r="L18" s="78">
        <f t="shared" si="0"/>
        <v>9.1277426076259549E-2</v>
      </c>
      <c r="M18" s="78">
        <f>J18/'סכום נכסי הקרן'!$C$42</f>
        <v>1.0047892826347126E-3</v>
      </c>
    </row>
    <row r="19" spans="2:16">
      <c r="B19" t="s">
        <v>3297</v>
      </c>
      <c r="C19" t="s">
        <v>3298</v>
      </c>
      <c r="D19" t="s">
        <v>123</v>
      </c>
      <c r="E19" t="s">
        <v>3299</v>
      </c>
      <c r="F19" t="s">
        <v>488</v>
      </c>
      <c r="G19" t="s">
        <v>110</v>
      </c>
      <c r="H19" s="77">
        <v>500000</v>
      </c>
      <c r="I19" s="77">
        <v>1E-26</v>
      </c>
      <c r="J19" s="77">
        <v>1.7600000000000001E-25</v>
      </c>
      <c r="K19" s="78">
        <v>0</v>
      </c>
      <c r="L19" s="78">
        <f t="shared" si="0"/>
        <v>6.4569240311180387E-31</v>
      </c>
      <c r="M19" s="78">
        <f>J19/'סכום נכסי הקרן'!$C$42</f>
        <v>7.1078341536860687E-33</v>
      </c>
    </row>
    <row r="20" spans="2:16">
      <c r="B20" t="s">
        <v>3300</v>
      </c>
      <c r="C20" t="s">
        <v>3301</v>
      </c>
      <c r="D20" t="s">
        <v>123</v>
      </c>
      <c r="E20" t="s">
        <v>3302</v>
      </c>
      <c r="F20" t="s">
        <v>1928</v>
      </c>
      <c r="G20" t="s">
        <v>102</v>
      </c>
      <c r="H20" s="77">
        <v>3231018</v>
      </c>
      <c r="I20" s="77">
        <v>380</v>
      </c>
      <c r="J20" s="77">
        <v>12277.868399999999</v>
      </c>
      <c r="K20" s="78">
        <v>5.5999999999999999E-3</v>
      </c>
      <c r="L20" s="78">
        <f t="shared" si="0"/>
        <v>4.5043899728900445E-2</v>
      </c>
      <c r="M20" s="78">
        <f>J20/'סכום נכסי הקרן'!$C$42</f>
        <v>4.9584688834081203E-4</v>
      </c>
    </row>
    <row r="21" spans="2:16">
      <c r="B21" t="s">
        <v>3576</v>
      </c>
      <c r="C21" s="97">
        <v>74209</v>
      </c>
      <c r="D21" t="s">
        <v>123</v>
      </c>
      <c r="E21">
        <v>514829126</v>
      </c>
      <c r="F21" t="s">
        <v>3577</v>
      </c>
      <c r="G21" t="s">
        <v>102</v>
      </c>
      <c r="H21" s="77">
        <v>735</v>
      </c>
      <c r="I21" s="77">
        <v>4645000</v>
      </c>
      <c r="J21" s="77">
        <f>34140750/1000</f>
        <v>34140.75</v>
      </c>
      <c r="K21" s="78">
        <v>0.36749999999999999</v>
      </c>
      <c r="L21" s="78">
        <f t="shared" si="0"/>
        <v>0.12525240290647341</v>
      </c>
      <c r="M21" s="78">
        <f>J21/'סכום נכסי הקרן'!$C$42</f>
        <v>1.3787885731957822E-3</v>
      </c>
      <c r="P21"/>
    </row>
    <row r="22" spans="2:16">
      <c r="B22" s="79" t="s">
        <v>259</v>
      </c>
      <c r="C22" s="16"/>
      <c r="D22" s="16"/>
      <c r="E22" s="16"/>
      <c r="H22" s="81">
        <v>19501401.59</v>
      </c>
      <c r="J22" s="81">
        <v>71144.360966066859</v>
      </c>
      <c r="L22" s="80">
        <f t="shared" si="0"/>
        <v>0.26100780340928026</v>
      </c>
      <c r="M22" s="80">
        <f>J22/'סכום נכסי הקרן'!$C$42</f>
        <v>2.8731949927089774E-3</v>
      </c>
    </row>
    <row r="23" spans="2:16">
      <c r="B23" s="79" t="s">
        <v>399</v>
      </c>
      <c r="C23" s="16"/>
      <c r="D23" s="16"/>
      <c r="E23" s="16"/>
      <c r="H23" s="81">
        <v>0</v>
      </c>
      <c r="J23" s="81">
        <v>0</v>
      </c>
      <c r="L23" s="80">
        <f t="shared" si="0"/>
        <v>0</v>
      </c>
      <c r="M23" s="80">
        <f>J23/'סכום נכסי הקרן'!$C$42</f>
        <v>0</v>
      </c>
    </row>
    <row r="24" spans="2:16">
      <c r="B24" t="s">
        <v>217</v>
      </c>
      <c r="C24" t="s">
        <v>217</v>
      </c>
      <c r="D24" s="16"/>
      <c r="E24" s="16"/>
      <c r="F24" t="s">
        <v>217</v>
      </c>
      <c r="G24" t="s">
        <v>217</v>
      </c>
      <c r="H24" s="77">
        <v>0</v>
      </c>
      <c r="I24" s="77">
        <v>0</v>
      </c>
      <c r="J24" s="77">
        <v>0</v>
      </c>
      <c r="K24" s="78">
        <v>0</v>
      </c>
      <c r="L24" s="78">
        <f t="shared" si="0"/>
        <v>0</v>
      </c>
      <c r="M24" s="78">
        <f>J24/'סכום נכסי הקרן'!$C$42</f>
        <v>0</v>
      </c>
    </row>
    <row r="25" spans="2:16">
      <c r="B25" s="79" t="s">
        <v>400</v>
      </c>
      <c r="C25" s="16"/>
      <c r="D25" s="16"/>
      <c r="E25" s="16"/>
      <c r="H25" s="81">
        <v>19501401.59</v>
      </c>
      <c r="J25" s="81">
        <v>71144.360966066859</v>
      </c>
      <c r="L25" s="80">
        <f t="shared" si="0"/>
        <v>0.26100780340928026</v>
      </c>
      <c r="M25" s="80">
        <f>J25/'סכום נכסי הקרן'!$C$42</f>
        <v>2.8731949927089774E-3</v>
      </c>
    </row>
    <row r="26" spans="2:16">
      <c r="B26" t="s">
        <v>3303</v>
      </c>
      <c r="C26" t="s">
        <v>3304</v>
      </c>
      <c r="D26" t="s">
        <v>123</v>
      </c>
      <c r="E26" t="s">
        <v>3305</v>
      </c>
      <c r="F26" t="s">
        <v>1727</v>
      </c>
      <c r="G26" t="s">
        <v>110</v>
      </c>
      <c r="H26" s="77">
        <v>10000000</v>
      </c>
      <c r="I26" s="77">
        <v>100</v>
      </c>
      <c r="J26" s="77">
        <v>35199</v>
      </c>
      <c r="K26" s="78">
        <v>7.2700000000000001E-2</v>
      </c>
      <c r="L26" s="78">
        <f t="shared" si="0"/>
        <v>0.12913481191552492</v>
      </c>
      <c r="M26" s="78">
        <f>J26/'סכום נכסי הקרן'!$C$42</f>
        <v>1.4215264453158859E-3</v>
      </c>
    </row>
    <row r="27" spans="2:16">
      <c r="B27" t="s">
        <v>3306</v>
      </c>
      <c r="C27" t="s">
        <v>3307</v>
      </c>
      <c r="D27" t="s">
        <v>123</v>
      </c>
      <c r="E27" t="s">
        <v>3308</v>
      </c>
      <c r="F27" t="s">
        <v>1727</v>
      </c>
      <c r="G27" t="s">
        <v>110</v>
      </c>
      <c r="H27" s="77">
        <v>7999999</v>
      </c>
      <c r="I27" s="77">
        <v>112.47516299999998</v>
      </c>
      <c r="J27" s="77">
        <v>31672.102140482701</v>
      </c>
      <c r="K27" s="78">
        <v>6.1499999999999999E-2</v>
      </c>
      <c r="L27" s="78">
        <f t="shared" si="0"/>
        <v>0.11619565762892491</v>
      </c>
      <c r="M27" s="78">
        <f>J27/'סכום נכסי הקרן'!$C$42</f>
        <v>1.2790911892792988E-3</v>
      </c>
    </row>
    <row r="28" spans="2:16">
      <c r="B28" t="s">
        <v>3309</v>
      </c>
      <c r="C28" t="s">
        <v>3310</v>
      </c>
      <c r="D28" t="s">
        <v>123</v>
      </c>
      <c r="E28" t="s">
        <v>3294</v>
      </c>
      <c r="F28" t="s">
        <v>1727</v>
      </c>
      <c r="G28" t="s">
        <v>110</v>
      </c>
      <c r="H28" s="77">
        <v>1501402.59</v>
      </c>
      <c r="I28" s="77">
        <v>80.859622999999957</v>
      </c>
      <c r="J28" s="77">
        <v>4273.2588255841601</v>
      </c>
      <c r="K28" s="78">
        <v>0.14000000000000001</v>
      </c>
      <c r="L28" s="78">
        <f t="shared" si="0"/>
        <v>1.5677333864830462E-2</v>
      </c>
      <c r="M28" s="78">
        <f>J28/'סכום נכסי הקרן'!$C$42</f>
        <v>1.725773581137927E-4</v>
      </c>
    </row>
    <row r="29" spans="2:16">
      <c r="B29" t="s">
        <v>261</v>
      </c>
      <c r="C29" s="16"/>
      <c r="D29" s="16"/>
      <c r="E29" s="16"/>
    </row>
    <row r="30" spans="2:16">
      <c r="B30" t="s">
        <v>393</v>
      </c>
      <c r="C30" s="16"/>
      <c r="D30" s="16"/>
      <c r="E30" s="16"/>
    </row>
    <row r="31" spans="2:16">
      <c r="B31" t="s">
        <v>394</v>
      </c>
      <c r="C31" s="16"/>
      <c r="D31" s="16"/>
      <c r="E31" s="16"/>
    </row>
    <row r="32" spans="2:16">
      <c r="B32" t="s">
        <v>395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6"/>
      <c r="C391" s="16"/>
      <c r="D391" s="16"/>
      <c r="E391" s="16"/>
    </row>
    <row r="392" spans="2:5">
      <c r="B392" s="19"/>
      <c r="C392" s="16"/>
      <c r="D392" s="16"/>
      <c r="E392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1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X586"/>
  <sheetViews>
    <sheetView rightToLeft="1" topLeftCell="A52" workbookViewId="0">
      <selection activeCell="U73" sqref="U7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6.28515625" style="19" customWidth="1"/>
    <col min="15" max="15" width="8" style="19" customWidth="1"/>
    <col min="16" max="16" width="8.7109375" style="19" customWidth="1"/>
    <col min="17" max="17" width="10" style="19" customWidth="1"/>
    <col min="18" max="18" width="9.5703125" style="16" customWidth="1"/>
    <col min="19" max="19" width="6.140625" style="16" customWidth="1"/>
    <col min="20" max="21" width="5.7109375" style="16" customWidth="1"/>
    <col min="22" max="22" width="6.85546875" style="16" customWidth="1"/>
    <col min="23" max="23" width="6.42578125" style="16" customWidth="1"/>
    <col min="24" max="24" width="6.7109375" style="16" customWidth="1"/>
    <col min="25" max="25" width="7.28515625" style="16" customWidth="1"/>
    <col min="26" max="37" width="5.7109375" style="16" customWidth="1"/>
    <col min="38" max="16384" width="9.140625" style="16"/>
  </cols>
  <sheetData>
    <row r="1" spans="2:50">
      <c r="B1" s="2" t="s">
        <v>0</v>
      </c>
      <c r="C1" t="s">
        <v>197</v>
      </c>
    </row>
    <row r="2" spans="2:50">
      <c r="B2" s="2" t="s">
        <v>1</v>
      </c>
    </row>
    <row r="3" spans="2:50">
      <c r="B3" s="2" t="s">
        <v>2</v>
      </c>
      <c r="C3" t="s">
        <v>198</v>
      </c>
    </row>
    <row r="4" spans="2:50">
      <c r="B4" s="2" t="s">
        <v>3</v>
      </c>
    </row>
    <row r="6" spans="2:50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50" ht="26.25" customHeight="1">
      <c r="B7" s="115" t="s">
        <v>139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50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AX8" s="16"/>
    </row>
    <row r="9" spans="2:50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AX9" s="16"/>
    </row>
    <row r="10" spans="2:50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AX10" s="16"/>
    </row>
    <row r="11" spans="2:50" s="23" customFormat="1" ht="18" customHeight="1">
      <c r="B11" s="24" t="s">
        <v>140</v>
      </c>
      <c r="C11" s="7"/>
      <c r="D11" s="7"/>
      <c r="E11" s="7"/>
      <c r="F11" s="75">
        <v>474247659.01999998</v>
      </c>
      <c r="G11" s="7"/>
      <c r="H11" s="75">
        <v>973795.17448899883</v>
      </c>
      <c r="I11" s="7"/>
      <c r="J11" s="76">
        <v>1</v>
      </c>
      <c r="K11" s="76">
        <v>3.9399999999999998E-2</v>
      </c>
      <c r="L11" s="19"/>
      <c r="M11" s="19"/>
      <c r="N11" s="19"/>
      <c r="O11" s="19"/>
      <c r="P11" s="19"/>
      <c r="AX11" s="16"/>
    </row>
    <row r="12" spans="2:50">
      <c r="B12" s="79" t="s">
        <v>205</v>
      </c>
      <c r="C12" s="16"/>
      <c r="F12" s="81">
        <v>361618788.13999999</v>
      </c>
      <c r="H12" s="81">
        <v>514021.64340595965</v>
      </c>
      <c r="J12" s="80">
        <v>0.52790000000000004</v>
      </c>
      <c r="K12" s="80">
        <v>2.0799999999999999E-2</v>
      </c>
    </row>
    <row r="13" spans="2:50">
      <c r="B13" s="79" t="s">
        <v>3311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0">
      <c r="B14" t="s">
        <v>217</v>
      </c>
      <c r="C14" t="s">
        <v>217</v>
      </c>
      <c r="D14" t="s">
        <v>217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0">
      <c r="B15" s="79" t="s">
        <v>3312</v>
      </c>
      <c r="C15" s="16"/>
      <c r="F15" s="81">
        <v>34436411.200000003</v>
      </c>
      <c r="H15" s="81">
        <v>52606.1783120084</v>
      </c>
      <c r="J15" s="80">
        <v>5.3999999999999999E-2</v>
      </c>
      <c r="K15" s="80">
        <v>2.0999999999999999E-3</v>
      </c>
    </row>
    <row r="16" spans="2:50">
      <c r="B16" t="s">
        <v>3313</v>
      </c>
      <c r="C16">
        <v>74176</v>
      </c>
      <c r="D16" t="s">
        <v>102</v>
      </c>
      <c r="E16" t="s">
        <v>3314</v>
      </c>
      <c r="F16" s="77">
        <v>14441114</v>
      </c>
      <c r="G16" s="77">
        <v>155.69257999999999</v>
      </c>
      <c r="H16" s="77">
        <v>22483.742967341201</v>
      </c>
      <c r="I16" s="78">
        <v>1.7999999999999999E-2</v>
      </c>
      <c r="J16" s="78">
        <v>2.3099999999999999E-2</v>
      </c>
      <c r="K16" s="78">
        <v>8.9999999999999998E-4</v>
      </c>
    </row>
    <row r="17" spans="2:11">
      <c r="B17" t="s">
        <v>3315</v>
      </c>
      <c r="C17">
        <v>74177</v>
      </c>
      <c r="D17" t="s">
        <v>102</v>
      </c>
      <c r="E17" t="s">
        <v>3316</v>
      </c>
      <c r="F17" s="77">
        <v>19995297.199999999</v>
      </c>
      <c r="G17" s="77">
        <v>150.64760000000001</v>
      </c>
      <c r="H17" s="77">
        <v>30122.435344667199</v>
      </c>
      <c r="I17" s="78">
        <v>0.06</v>
      </c>
      <c r="J17" s="78">
        <v>3.09E-2</v>
      </c>
      <c r="K17" s="78">
        <v>1.1999999999999999E-3</v>
      </c>
    </row>
    <row r="18" spans="2:11">
      <c r="B18" s="79" t="s">
        <v>3317</v>
      </c>
      <c r="C18" s="16"/>
      <c r="F18" s="81">
        <v>77240325.349999994</v>
      </c>
      <c r="H18" s="81">
        <v>96202.918154790794</v>
      </c>
      <c r="J18" s="80">
        <v>9.8799999999999999E-2</v>
      </c>
      <c r="K18" s="80">
        <v>3.8999999999999998E-3</v>
      </c>
    </row>
    <row r="19" spans="2:11">
      <c r="B19" t="s">
        <v>3318</v>
      </c>
      <c r="C19">
        <v>74204</v>
      </c>
      <c r="D19" t="s">
        <v>102</v>
      </c>
      <c r="E19" t="s">
        <v>500</v>
      </c>
      <c r="F19" s="77">
        <v>18707768.170000002</v>
      </c>
      <c r="G19" s="77">
        <v>225.43576300000001</v>
      </c>
      <c r="H19" s="77">
        <v>42173.999914310603</v>
      </c>
      <c r="I19" s="78">
        <v>7.8700000000000006E-2</v>
      </c>
      <c r="J19" s="78">
        <v>4.3299999999999998E-2</v>
      </c>
      <c r="K19" s="78">
        <v>1.6999999999999999E-3</v>
      </c>
    </row>
    <row r="20" spans="2:11">
      <c r="B20" t="s">
        <v>3319</v>
      </c>
      <c r="C20">
        <v>74186</v>
      </c>
      <c r="D20" t="s">
        <v>102</v>
      </c>
      <c r="E20" t="s">
        <v>500</v>
      </c>
      <c r="F20" s="77">
        <v>58532557.18</v>
      </c>
      <c r="G20" s="77">
        <v>92.305753999999851</v>
      </c>
      <c r="H20" s="77">
        <v>54028.918240480198</v>
      </c>
      <c r="I20" s="78">
        <v>7.8700000000000006E-2</v>
      </c>
      <c r="J20" s="78">
        <v>5.5500000000000001E-2</v>
      </c>
      <c r="K20" s="78">
        <v>2.2000000000000001E-3</v>
      </c>
    </row>
    <row r="21" spans="2:11">
      <c r="B21" s="79" t="s">
        <v>3320</v>
      </c>
      <c r="C21" s="16"/>
      <c r="F21" s="81">
        <v>249942051.59</v>
      </c>
      <c r="H21" s="81">
        <v>365212.54693916044</v>
      </c>
      <c r="J21" s="80">
        <v>0.375</v>
      </c>
      <c r="K21" s="80">
        <v>1.4800000000000001E-2</v>
      </c>
    </row>
    <row r="22" spans="2:11">
      <c r="B22" t="s">
        <v>3321</v>
      </c>
      <c r="C22">
        <v>74221</v>
      </c>
      <c r="D22" t="s">
        <v>106</v>
      </c>
      <c r="E22" t="s">
        <v>1541</v>
      </c>
      <c r="F22" s="77">
        <v>3200000</v>
      </c>
      <c r="G22" s="77">
        <v>95.744938000000005</v>
      </c>
      <c r="H22" s="77">
        <v>9528.5362297600004</v>
      </c>
      <c r="I22" s="78">
        <v>9.8699999999999996E-2</v>
      </c>
      <c r="J22" s="78">
        <v>9.7999999999999997E-3</v>
      </c>
      <c r="K22" s="78">
        <v>4.0000000000000002E-4</v>
      </c>
    </row>
    <row r="23" spans="2:11">
      <c r="B23" t="s">
        <v>3322</v>
      </c>
      <c r="C23">
        <v>74173</v>
      </c>
      <c r="D23" t="s">
        <v>106</v>
      </c>
      <c r="E23" t="s">
        <v>615</v>
      </c>
      <c r="F23" s="77">
        <v>4109394.78</v>
      </c>
      <c r="G23" s="77">
        <v>68.352182000000141</v>
      </c>
      <c r="H23" s="77">
        <v>8735.5577072759497</v>
      </c>
      <c r="I23" s="78">
        <v>0.10349999999999999</v>
      </c>
      <c r="J23" s="78">
        <v>8.9999999999999993E-3</v>
      </c>
      <c r="K23" s="78">
        <v>4.0000000000000002E-4</v>
      </c>
    </row>
    <row r="24" spans="2:11">
      <c r="B24" t="s">
        <v>3323</v>
      </c>
      <c r="C24">
        <v>74168</v>
      </c>
      <c r="D24" t="s">
        <v>106</v>
      </c>
      <c r="E24" t="s">
        <v>405</v>
      </c>
      <c r="F24" s="77">
        <v>9495032.9800000004</v>
      </c>
      <c r="G24" s="77">
        <v>146.46469399999995</v>
      </c>
      <c r="H24" s="77">
        <v>43250.368807997402</v>
      </c>
      <c r="I24" s="78">
        <v>1.09E-2</v>
      </c>
      <c r="J24" s="78">
        <v>4.4400000000000002E-2</v>
      </c>
      <c r="K24" s="78">
        <v>1.6999999999999999E-3</v>
      </c>
    </row>
    <row r="25" spans="2:11">
      <c r="B25" t="s">
        <v>3324</v>
      </c>
      <c r="C25">
        <v>74166</v>
      </c>
      <c r="D25" t="s">
        <v>102</v>
      </c>
      <c r="E25" t="s">
        <v>3200</v>
      </c>
      <c r="F25" s="77">
        <v>9702104.2400000002</v>
      </c>
      <c r="G25" s="77">
        <v>105.81413800000009</v>
      </c>
      <c r="H25" s="77">
        <v>10266.197969417501</v>
      </c>
      <c r="I25" s="78">
        <v>0.16389999999999999</v>
      </c>
      <c r="J25" s="78">
        <v>1.0500000000000001E-2</v>
      </c>
      <c r="K25" s="78">
        <v>4.0000000000000002E-4</v>
      </c>
    </row>
    <row r="26" spans="2:11">
      <c r="B26" t="s">
        <v>3325</v>
      </c>
      <c r="C26">
        <v>74167</v>
      </c>
      <c r="D26" t="s">
        <v>102</v>
      </c>
      <c r="E26" t="s">
        <v>3326</v>
      </c>
      <c r="F26" s="77">
        <v>66851743.57</v>
      </c>
      <c r="G26" s="77">
        <v>70.887033000000102</v>
      </c>
      <c r="H26" s="77">
        <v>47389.217525541302</v>
      </c>
      <c r="I26" s="78">
        <v>0.30430000000000001</v>
      </c>
      <c r="J26" s="78">
        <v>4.87E-2</v>
      </c>
      <c r="K26" s="78">
        <v>1.9E-3</v>
      </c>
    </row>
    <row r="27" spans="2:11">
      <c r="B27" t="s">
        <v>3327</v>
      </c>
      <c r="C27">
        <v>74217</v>
      </c>
      <c r="D27" t="s">
        <v>102</v>
      </c>
      <c r="E27" t="s">
        <v>414</v>
      </c>
      <c r="F27" s="77">
        <v>3789883</v>
      </c>
      <c r="G27" s="77">
        <v>91.861309000000006</v>
      </c>
      <c r="H27" s="77">
        <v>3481.4361333684701</v>
      </c>
      <c r="I27" s="78">
        <v>0.15770000000000001</v>
      </c>
      <c r="J27" s="78">
        <v>3.5999999999999999E-3</v>
      </c>
      <c r="K27" s="78">
        <v>1E-4</v>
      </c>
    </row>
    <row r="28" spans="2:11">
      <c r="B28" t="s">
        <v>3328</v>
      </c>
      <c r="C28">
        <v>74171</v>
      </c>
      <c r="D28" t="s">
        <v>102</v>
      </c>
      <c r="E28" t="s">
        <v>775</v>
      </c>
      <c r="F28" s="77">
        <v>44673098.359999999</v>
      </c>
      <c r="G28" s="77">
        <v>13.257426000000015</v>
      </c>
      <c r="H28" s="77">
        <v>5922.50295698422</v>
      </c>
      <c r="I28" s="78">
        <v>8.1039999999999987E-2</v>
      </c>
      <c r="J28" s="78">
        <v>6.1000000000000004E-3</v>
      </c>
      <c r="K28" s="78">
        <v>2.0000000000000001E-4</v>
      </c>
    </row>
    <row r="29" spans="2:11">
      <c r="B29" t="s">
        <v>3329</v>
      </c>
      <c r="C29">
        <v>74201</v>
      </c>
      <c r="D29" t="s">
        <v>102</v>
      </c>
      <c r="E29" t="s">
        <v>451</v>
      </c>
      <c r="F29" s="77">
        <v>9107474.0600000005</v>
      </c>
      <c r="G29" s="77">
        <v>124.3</v>
      </c>
      <c r="H29" s="77">
        <v>11320.590256580001</v>
      </c>
      <c r="I29" s="78">
        <v>2.2400000000000003E-2</v>
      </c>
      <c r="J29" s="78">
        <v>1.1599999999999999E-2</v>
      </c>
      <c r="K29" s="78">
        <v>5.0000000000000001E-4</v>
      </c>
    </row>
    <row r="30" spans="2:11">
      <c r="B30" t="s">
        <v>3330</v>
      </c>
      <c r="C30">
        <v>74170</v>
      </c>
      <c r="D30" t="s">
        <v>102</v>
      </c>
      <c r="E30" t="s">
        <v>451</v>
      </c>
      <c r="F30" s="77">
        <v>23161273.68</v>
      </c>
      <c r="G30" s="77">
        <v>26.07461099999998</v>
      </c>
      <c r="H30" s="77">
        <v>6039.2120147053802</v>
      </c>
      <c r="I30" s="78">
        <v>4.0399999999999998E-2</v>
      </c>
      <c r="J30" s="78">
        <v>6.1999999999999998E-3</v>
      </c>
      <c r="K30" s="78">
        <v>2.0000000000000001E-4</v>
      </c>
    </row>
    <row r="31" spans="2:11">
      <c r="B31" t="s">
        <v>3331</v>
      </c>
      <c r="C31">
        <v>74228</v>
      </c>
      <c r="D31" t="s">
        <v>106</v>
      </c>
      <c r="E31" t="s">
        <v>276</v>
      </c>
      <c r="F31" s="77">
        <v>6100000</v>
      </c>
      <c r="G31" s="77">
        <v>100</v>
      </c>
      <c r="H31" s="77">
        <v>18971</v>
      </c>
      <c r="I31" s="78">
        <v>7.6999999999999999E-2</v>
      </c>
      <c r="J31" s="78">
        <v>1.95E-2</v>
      </c>
      <c r="K31" s="78">
        <v>8.0000000000000004E-4</v>
      </c>
    </row>
    <row r="32" spans="2:11">
      <c r="B32" t="s">
        <v>3332</v>
      </c>
      <c r="C32">
        <v>74196</v>
      </c>
      <c r="D32" t="s">
        <v>102</v>
      </c>
      <c r="E32" t="s">
        <v>3333</v>
      </c>
      <c r="F32" s="77">
        <v>152180</v>
      </c>
      <c r="G32" s="77">
        <v>71207.360000000001</v>
      </c>
      <c r="H32" s="77">
        <v>108363.36044800001</v>
      </c>
      <c r="I32" s="78">
        <v>5.6399999999999999E-2</v>
      </c>
      <c r="J32" s="78">
        <v>0.1113</v>
      </c>
      <c r="K32" s="78">
        <v>4.4000000000000003E-3</v>
      </c>
    </row>
    <row r="33" spans="2:11">
      <c r="B33" t="s">
        <v>3334</v>
      </c>
      <c r="C33">
        <v>74185</v>
      </c>
      <c r="D33" t="s">
        <v>102</v>
      </c>
      <c r="E33" t="s">
        <v>3335</v>
      </c>
      <c r="F33" s="77">
        <v>44118540</v>
      </c>
      <c r="G33" s="77">
        <v>125.741491</v>
      </c>
      <c r="H33" s="77">
        <v>55475.310003431397</v>
      </c>
      <c r="I33" s="78">
        <v>0.12670000000000001</v>
      </c>
      <c r="J33" s="78">
        <v>5.7000000000000002E-2</v>
      </c>
      <c r="K33" s="78">
        <v>2.2000000000000001E-3</v>
      </c>
    </row>
    <row r="34" spans="2:11">
      <c r="B34" t="s">
        <v>3336</v>
      </c>
      <c r="C34">
        <v>74202</v>
      </c>
      <c r="D34" t="s">
        <v>102</v>
      </c>
      <c r="E34" t="s">
        <v>3337</v>
      </c>
      <c r="F34" s="77">
        <v>17501039</v>
      </c>
      <c r="G34" s="77">
        <v>172.064527</v>
      </c>
      <c r="H34" s="77">
        <v>30113.079975435499</v>
      </c>
      <c r="I34" s="78">
        <v>0.10299999999999999</v>
      </c>
      <c r="J34" s="78">
        <v>3.09E-2</v>
      </c>
      <c r="K34" s="78">
        <v>1.1999999999999999E-3</v>
      </c>
    </row>
    <row r="35" spans="2:11">
      <c r="B35" t="s">
        <v>3338</v>
      </c>
      <c r="C35">
        <v>74179</v>
      </c>
      <c r="D35" t="s">
        <v>102</v>
      </c>
      <c r="E35" t="s">
        <v>3339</v>
      </c>
      <c r="F35" s="77">
        <v>7980287.9199999999</v>
      </c>
      <c r="G35" s="77">
        <v>79.648466000000155</v>
      </c>
      <c r="H35" s="77">
        <v>6356.1769106633101</v>
      </c>
      <c r="I35" s="78">
        <v>0.11990000000000001</v>
      </c>
      <c r="J35" s="78">
        <v>6.4999999999999997E-3</v>
      </c>
      <c r="K35" s="78">
        <v>2.9999999999999997E-4</v>
      </c>
    </row>
    <row r="36" spans="2:11">
      <c r="B36" s="79" t="s">
        <v>259</v>
      </c>
      <c r="C36" s="16"/>
      <c r="F36" s="81">
        <v>112628870.88</v>
      </c>
      <c r="H36" s="81">
        <v>459773.53108303924</v>
      </c>
      <c r="J36" s="80">
        <v>0.47210000000000002</v>
      </c>
      <c r="K36" s="80">
        <v>1.8599999999999998E-2</v>
      </c>
    </row>
    <row r="37" spans="2:11">
      <c r="B37" s="79" t="s">
        <v>3340</v>
      </c>
      <c r="C37" s="16"/>
      <c r="F37" s="81">
        <v>0</v>
      </c>
      <c r="H37" s="81">
        <v>0</v>
      </c>
      <c r="J37" s="80">
        <v>0</v>
      </c>
      <c r="K37" s="80">
        <v>0</v>
      </c>
    </row>
    <row r="38" spans="2:11">
      <c r="B38" t="s">
        <v>217</v>
      </c>
      <c r="C38" t="s">
        <v>217</v>
      </c>
      <c r="D38" t="s">
        <v>217</v>
      </c>
      <c r="F38" s="77">
        <v>0</v>
      </c>
      <c r="G38" s="77">
        <v>0</v>
      </c>
      <c r="H38" s="77">
        <v>0</v>
      </c>
      <c r="I38" s="78">
        <v>0</v>
      </c>
      <c r="J38" s="78">
        <v>0</v>
      </c>
      <c r="K38" s="78">
        <v>0</v>
      </c>
    </row>
    <row r="39" spans="2:11">
      <c r="B39" s="79" t="s">
        <v>3341</v>
      </c>
      <c r="C39" s="16"/>
      <c r="F39" s="81">
        <v>6860093.7699999996</v>
      </c>
      <c r="H39" s="81">
        <v>51026.248726170299</v>
      </c>
      <c r="J39" s="80">
        <v>5.2400000000000002E-2</v>
      </c>
      <c r="K39" s="80">
        <v>2.0999999999999999E-3</v>
      </c>
    </row>
    <row r="40" spans="2:11">
      <c r="B40" t="s">
        <v>3342</v>
      </c>
      <c r="C40">
        <v>74188</v>
      </c>
      <c r="D40" t="s">
        <v>106</v>
      </c>
      <c r="E40" t="s">
        <v>3343</v>
      </c>
      <c r="F40" s="77">
        <v>624618.30000000005</v>
      </c>
      <c r="G40" s="77">
        <v>1303.6944499999966</v>
      </c>
      <c r="H40" s="77">
        <v>25325.084884539199</v>
      </c>
      <c r="I40" s="78">
        <v>1.7000000000000001E-2</v>
      </c>
      <c r="J40" s="78">
        <v>2.5999999999999999E-2</v>
      </c>
      <c r="K40" s="78">
        <v>1E-3</v>
      </c>
    </row>
    <row r="41" spans="2:11">
      <c r="B41" t="s">
        <v>3344</v>
      </c>
      <c r="C41">
        <v>74189</v>
      </c>
      <c r="D41" t="s">
        <v>106</v>
      </c>
      <c r="E41" t="s">
        <v>3345</v>
      </c>
      <c r="F41" s="77">
        <v>6235475.4699999997</v>
      </c>
      <c r="G41" s="77">
        <v>132.53263299999992</v>
      </c>
      <c r="H41" s="77">
        <v>25701.1638416311</v>
      </c>
      <c r="I41" s="78">
        <v>6.1199999999999997E-2</v>
      </c>
      <c r="J41" s="78">
        <v>2.64E-2</v>
      </c>
      <c r="K41" s="78">
        <v>1E-3</v>
      </c>
    </row>
    <row r="42" spans="2:11">
      <c r="B42" s="79" t="s">
        <v>3346</v>
      </c>
      <c r="C42" s="16"/>
      <c r="F42" s="81">
        <v>48359630</v>
      </c>
      <c r="H42" s="81">
        <v>144085.08837454629</v>
      </c>
      <c r="J42" s="80">
        <v>0.14799999999999999</v>
      </c>
      <c r="K42" s="80">
        <v>5.7999999999999996E-3</v>
      </c>
    </row>
    <row r="43" spans="2:11">
      <c r="B43" t="s">
        <v>3347</v>
      </c>
      <c r="C43">
        <v>74192</v>
      </c>
      <c r="D43" t="s">
        <v>106</v>
      </c>
      <c r="E43" t="s">
        <v>3348</v>
      </c>
      <c r="F43" s="77">
        <v>5000000</v>
      </c>
      <c r="G43" s="77">
        <v>109.35776</v>
      </c>
      <c r="H43" s="77">
        <v>17005.131679999999</v>
      </c>
      <c r="I43" s="78">
        <v>3.5400000000000001E-2</v>
      </c>
      <c r="J43" s="78">
        <v>1.7500000000000002E-2</v>
      </c>
      <c r="K43" s="78">
        <v>6.9999999999999999E-4</v>
      </c>
    </row>
    <row r="44" spans="2:11">
      <c r="B44" t="s">
        <v>3349</v>
      </c>
      <c r="C44">
        <v>74178</v>
      </c>
      <c r="D44" t="s">
        <v>106</v>
      </c>
      <c r="E44" t="s">
        <v>3350</v>
      </c>
      <c r="F44" s="77">
        <v>10906992.550000001</v>
      </c>
      <c r="G44" s="77">
        <v>108.60298999999985</v>
      </c>
      <c r="H44" s="77">
        <v>36838.945288253199</v>
      </c>
      <c r="I44" s="78">
        <v>3.4639999999999997E-2</v>
      </c>
      <c r="J44" s="78">
        <v>3.78E-2</v>
      </c>
      <c r="K44" s="78">
        <v>1.5E-3</v>
      </c>
    </row>
    <row r="45" spans="2:11">
      <c r="B45" t="s">
        <v>3351</v>
      </c>
      <c r="C45">
        <v>74208</v>
      </c>
      <c r="D45" t="s">
        <v>106</v>
      </c>
      <c r="E45" t="s">
        <v>1501</v>
      </c>
      <c r="F45" s="77">
        <v>4723368.5199999996</v>
      </c>
      <c r="G45" s="77">
        <v>90.963849000000053</v>
      </c>
      <c r="H45" s="77">
        <v>13362.294783646101</v>
      </c>
      <c r="I45" s="78">
        <v>7.7000000000000002E-3</v>
      </c>
      <c r="J45" s="78">
        <v>1.37E-2</v>
      </c>
      <c r="K45" s="78">
        <v>5.0000000000000001E-4</v>
      </c>
    </row>
    <row r="46" spans="2:11">
      <c r="B46" t="s">
        <v>3352</v>
      </c>
      <c r="C46">
        <v>74172</v>
      </c>
      <c r="D46" t="s">
        <v>106</v>
      </c>
      <c r="E46" t="s">
        <v>3353</v>
      </c>
      <c r="F46" s="77">
        <v>12385777.25</v>
      </c>
      <c r="G46" s="77">
        <v>102.08318600000023</v>
      </c>
      <c r="H46" s="77">
        <v>39322.205646032497</v>
      </c>
      <c r="I46" s="78">
        <v>5.1310000000000001E-2</v>
      </c>
      <c r="J46" s="78">
        <v>4.0399999999999998E-2</v>
      </c>
      <c r="K46" s="78">
        <v>1.6000000000000001E-3</v>
      </c>
    </row>
    <row r="47" spans="2:11">
      <c r="B47" t="s">
        <v>3354</v>
      </c>
      <c r="C47">
        <v>74169</v>
      </c>
      <c r="D47" t="s">
        <v>106</v>
      </c>
      <c r="E47" t="s">
        <v>500</v>
      </c>
      <c r="F47" s="77">
        <v>6343491.6799999997</v>
      </c>
      <c r="G47" s="77">
        <v>97.910934999999967</v>
      </c>
      <c r="H47" s="77">
        <v>19316.122968314499</v>
      </c>
      <c r="I47" s="78">
        <v>0.02</v>
      </c>
      <c r="J47" s="78">
        <v>1.9800000000000002E-2</v>
      </c>
      <c r="K47" s="78">
        <v>8.0000000000000004E-4</v>
      </c>
    </row>
    <row r="48" spans="2:11">
      <c r="B48" t="s">
        <v>3355</v>
      </c>
      <c r="C48">
        <v>74181</v>
      </c>
      <c r="D48" t="s">
        <v>106</v>
      </c>
      <c r="E48" t="s">
        <v>3356</v>
      </c>
      <c r="F48" s="77">
        <v>9000000</v>
      </c>
      <c r="G48" s="77">
        <v>65.167517000000032</v>
      </c>
      <c r="H48" s="77">
        <v>18240.3880083</v>
      </c>
      <c r="I48" s="78">
        <v>0.19900000000000001</v>
      </c>
      <c r="J48" s="78">
        <v>1.8700000000000001E-2</v>
      </c>
      <c r="K48" s="78">
        <v>6.9999999999999999E-4</v>
      </c>
    </row>
    <row r="49" spans="2:11">
      <c r="B49" s="79" t="s">
        <v>3357</v>
      </c>
      <c r="C49" s="16"/>
      <c r="F49" s="81">
        <v>57409147.109999999</v>
      </c>
      <c r="H49" s="81">
        <v>264662.19398232264</v>
      </c>
      <c r="J49" s="80">
        <v>0.27179999999999999</v>
      </c>
      <c r="K49" s="80">
        <v>1.0699999999999999E-2</v>
      </c>
    </row>
    <row r="50" spans="2:11">
      <c r="B50" t="s">
        <v>3358</v>
      </c>
      <c r="C50">
        <v>74180</v>
      </c>
      <c r="D50" t="s">
        <v>106</v>
      </c>
      <c r="E50" t="s">
        <v>3359</v>
      </c>
      <c r="F50" s="77">
        <v>3149563.07</v>
      </c>
      <c r="G50" s="77">
        <v>454.53771900000112</v>
      </c>
      <c r="H50" s="77">
        <v>44522.611145586001</v>
      </c>
      <c r="I50" s="78">
        <v>7.8478000000000006E-2</v>
      </c>
      <c r="J50" s="78">
        <v>4.5699999999999998E-2</v>
      </c>
      <c r="K50" s="78">
        <v>1.8E-3</v>
      </c>
    </row>
    <row r="51" spans="2:11">
      <c r="B51" t="s">
        <v>3360</v>
      </c>
      <c r="C51">
        <v>74200</v>
      </c>
      <c r="D51" t="s">
        <v>106</v>
      </c>
      <c r="E51" t="s">
        <v>615</v>
      </c>
      <c r="F51" s="77">
        <v>5905828.1699999999</v>
      </c>
      <c r="G51" s="77">
        <v>250.19636299999993</v>
      </c>
      <c r="H51" s="77">
        <v>45953.880260609003</v>
      </c>
      <c r="I51" s="78">
        <v>5.6800000000000003E-2</v>
      </c>
      <c r="J51" s="78">
        <v>4.7199999999999999E-2</v>
      </c>
      <c r="K51" s="78">
        <v>1.9E-3</v>
      </c>
    </row>
    <row r="52" spans="2:11">
      <c r="B52" t="s">
        <v>3361</v>
      </c>
      <c r="C52">
        <v>74215</v>
      </c>
      <c r="D52" t="s">
        <v>106</v>
      </c>
      <c r="E52" t="s">
        <v>3362</v>
      </c>
      <c r="F52" s="77">
        <v>7020885.8300000001</v>
      </c>
      <c r="G52" s="77">
        <v>98.513150999999894</v>
      </c>
      <c r="H52" s="77">
        <v>21510.302122253499</v>
      </c>
      <c r="I52" s="78">
        <v>3.7499999999999999E-2</v>
      </c>
      <c r="J52" s="78">
        <v>2.2100000000000002E-2</v>
      </c>
      <c r="K52" s="78">
        <v>8.9999999999999998E-4</v>
      </c>
    </row>
    <row r="53" spans="2:11">
      <c r="B53" t="s">
        <v>3363</v>
      </c>
      <c r="C53" t="s">
        <v>3364</v>
      </c>
      <c r="D53" t="s">
        <v>110</v>
      </c>
      <c r="E53" t="s">
        <v>3365</v>
      </c>
      <c r="F53" s="77">
        <v>1500000</v>
      </c>
      <c r="G53" s="77">
        <v>99.49</v>
      </c>
      <c r="H53" s="77">
        <v>5252.9227650000003</v>
      </c>
      <c r="I53" s="78">
        <v>2.6100000000000002E-2</v>
      </c>
      <c r="J53" s="78">
        <v>5.4000000000000003E-3</v>
      </c>
      <c r="K53" s="78">
        <v>2.0000000000000001E-4</v>
      </c>
    </row>
    <row r="54" spans="2:11">
      <c r="B54" t="s">
        <v>3366</v>
      </c>
      <c r="C54">
        <v>74187</v>
      </c>
      <c r="D54" t="s">
        <v>106</v>
      </c>
      <c r="E54" t="s">
        <v>3367</v>
      </c>
      <c r="F54" s="77">
        <v>2100012.02</v>
      </c>
      <c r="G54" s="77">
        <v>92.026521000000287</v>
      </c>
      <c r="H54" s="77">
        <v>6010.2864880481302</v>
      </c>
      <c r="I54" s="78">
        <v>3.3300000000000003E-2</v>
      </c>
      <c r="J54" s="78">
        <v>6.1999999999999998E-3</v>
      </c>
      <c r="K54" s="78">
        <v>2.0000000000000001E-4</v>
      </c>
    </row>
    <row r="55" spans="2:11">
      <c r="B55" t="s">
        <v>3368</v>
      </c>
      <c r="C55">
        <v>74207</v>
      </c>
      <c r="D55" t="s">
        <v>106</v>
      </c>
      <c r="E55" t="s">
        <v>525</v>
      </c>
      <c r="F55" s="77">
        <v>3178733.48</v>
      </c>
      <c r="G55" s="77">
        <v>129.25361700000002</v>
      </c>
      <c r="H55" s="77">
        <v>12777.8330728158</v>
      </c>
      <c r="I55" s="78">
        <v>1.1111111111111111E-3</v>
      </c>
      <c r="J55" s="78">
        <v>1.3100000000000001E-2</v>
      </c>
      <c r="K55" s="78">
        <v>5.0000000000000001E-4</v>
      </c>
    </row>
    <row r="56" spans="2:11">
      <c r="B56" t="s">
        <v>3369</v>
      </c>
      <c r="C56">
        <v>74205</v>
      </c>
      <c r="D56" t="s">
        <v>110</v>
      </c>
      <c r="E56" t="s">
        <v>3370</v>
      </c>
      <c r="F56" s="77">
        <v>4060000</v>
      </c>
      <c r="G56" s="77">
        <v>133.51329999999973</v>
      </c>
      <c r="H56" s="77">
        <v>19080.110665601998</v>
      </c>
      <c r="I56" s="78">
        <v>0.19639999999999999</v>
      </c>
      <c r="J56" s="78">
        <v>1.9599999999999999E-2</v>
      </c>
      <c r="K56" s="78">
        <v>8.0000000000000004E-4</v>
      </c>
    </row>
    <row r="57" spans="2:11">
      <c r="B57" t="s">
        <v>3371</v>
      </c>
      <c r="C57">
        <v>74199</v>
      </c>
      <c r="D57" t="s">
        <v>106</v>
      </c>
      <c r="E57" t="s">
        <v>3372</v>
      </c>
      <c r="F57" s="77">
        <v>5152824.0999999996</v>
      </c>
      <c r="G57" s="77">
        <v>78.965796999999995</v>
      </c>
      <c r="H57" s="77">
        <v>12654.4924037623</v>
      </c>
      <c r="I57" s="78">
        <v>2.6270000000000002E-2</v>
      </c>
      <c r="J57" s="78">
        <v>1.2999999999999999E-2</v>
      </c>
      <c r="K57" s="78">
        <v>5.0000000000000001E-4</v>
      </c>
    </row>
    <row r="58" spans="2:11">
      <c r="B58" t="s">
        <v>3373</v>
      </c>
      <c r="C58">
        <v>74203</v>
      </c>
      <c r="D58" t="s">
        <v>106</v>
      </c>
      <c r="E58" t="s">
        <v>3374</v>
      </c>
      <c r="F58" s="77">
        <v>5000000</v>
      </c>
      <c r="G58" s="77">
        <v>100</v>
      </c>
      <c r="H58" s="77">
        <v>15550</v>
      </c>
      <c r="I58" s="78">
        <v>6.2100000000000002E-2</v>
      </c>
      <c r="J58" s="78">
        <v>1.6E-2</v>
      </c>
      <c r="K58" s="78">
        <v>5.9999999999999995E-4</v>
      </c>
    </row>
    <row r="59" spans="2:11">
      <c r="B59" t="s">
        <v>3375</v>
      </c>
      <c r="C59">
        <v>74193</v>
      </c>
      <c r="D59" t="s">
        <v>106</v>
      </c>
      <c r="E59" t="s">
        <v>3376</v>
      </c>
      <c r="F59" s="77">
        <v>1177830.47</v>
      </c>
      <c r="G59" s="77">
        <v>30.875155999999944</v>
      </c>
      <c r="H59" s="77">
        <v>1130.9732545371901</v>
      </c>
      <c r="I59" s="78">
        <v>1.0200000000000001E-2</v>
      </c>
      <c r="J59" s="78">
        <v>1.1999999999999999E-3</v>
      </c>
      <c r="K59" s="78">
        <v>0</v>
      </c>
    </row>
    <row r="60" spans="2:11">
      <c r="B60" t="s">
        <v>3377</v>
      </c>
      <c r="C60">
        <v>74190</v>
      </c>
      <c r="D60" t="s">
        <v>106</v>
      </c>
      <c r="E60" t="s">
        <v>3378</v>
      </c>
      <c r="F60" s="77">
        <v>6574251.2199999997</v>
      </c>
      <c r="G60" s="77">
        <v>106.24622899999999</v>
      </c>
      <c r="H60" s="77">
        <v>21723.020359395501</v>
      </c>
      <c r="I60" s="78">
        <v>0.19874</v>
      </c>
      <c r="J60" s="78">
        <v>2.23E-2</v>
      </c>
      <c r="K60" s="78">
        <v>8.9999999999999998E-4</v>
      </c>
    </row>
    <row r="61" spans="2:11">
      <c r="B61" t="s">
        <v>3379</v>
      </c>
      <c r="C61">
        <v>74197</v>
      </c>
      <c r="D61" t="s">
        <v>106</v>
      </c>
      <c r="E61" t="s">
        <v>1501</v>
      </c>
      <c r="F61" s="77">
        <v>4504536.63</v>
      </c>
      <c r="G61" s="77">
        <v>45.08260599999997</v>
      </c>
      <c r="H61" s="77">
        <v>6315.6713781988801</v>
      </c>
      <c r="I61" s="78">
        <v>3.9600000000000003E-2</v>
      </c>
      <c r="J61" s="78">
        <v>6.4999999999999997E-3</v>
      </c>
      <c r="K61" s="78">
        <v>2.9999999999999997E-4</v>
      </c>
    </row>
    <row r="62" spans="2:11">
      <c r="B62" t="s">
        <v>3380</v>
      </c>
      <c r="C62">
        <v>74183</v>
      </c>
      <c r="D62" t="s">
        <v>106</v>
      </c>
      <c r="E62" t="s">
        <v>3381</v>
      </c>
      <c r="F62" s="77">
        <v>3800485.85</v>
      </c>
      <c r="G62" s="77">
        <v>351.66453800000016</v>
      </c>
      <c r="H62" s="77">
        <v>41565.028729151003</v>
      </c>
      <c r="I62" s="78">
        <v>5.1900000000000002E-2</v>
      </c>
      <c r="J62" s="78">
        <v>4.2700000000000002E-2</v>
      </c>
      <c r="K62" s="78">
        <v>1.6999999999999999E-3</v>
      </c>
    </row>
    <row r="63" spans="2:11">
      <c r="B63" t="s">
        <v>3382</v>
      </c>
      <c r="C63">
        <v>74216</v>
      </c>
      <c r="D63" t="s">
        <v>106</v>
      </c>
      <c r="E63" t="s">
        <v>1290</v>
      </c>
      <c r="F63" s="77">
        <v>3339403.27</v>
      </c>
      <c r="G63" s="77">
        <v>84.05468799999997</v>
      </c>
      <c r="H63" s="77">
        <v>8729.5367489435193</v>
      </c>
      <c r="I63" s="78">
        <v>1.6E-2</v>
      </c>
      <c r="J63" s="78">
        <v>8.9999999999999993E-3</v>
      </c>
      <c r="K63" s="78">
        <v>4.0000000000000002E-4</v>
      </c>
    </row>
    <row r="64" spans="2:11">
      <c r="B64" t="s">
        <v>3383</v>
      </c>
      <c r="C64">
        <v>74165</v>
      </c>
      <c r="D64" t="s">
        <v>106</v>
      </c>
      <c r="E64" t="s">
        <v>3200</v>
      </c>
      <c r="F64" s="77">
        <v>682102</v>
      </c>
      <c r="G64" s="77">
        <v>63.779610999999804</v>
      </c>
      <c r="H64" s="77">
        <v>1352.98062691421</v>
      </c>
      <c r="I64" s="78">
        <v>0.106</v>
      </c>
      <c r="J64" s="78">
        <v>1.4E-3</v>
      </c>
      <c r="K64" s="78">
        <v>1E-4</v>
      </c>
    </row>
    <row r="65" spans="2:11">
      <c r="B65" t="s">
        <v>3384</v>
      </c>
      <c r="C65">
        <v>74163</v>
      </c>
      <c r="D65" t="s">
        <v>106</v>
      </c>
      <c r="E65" t="s">
        <v>3200</v>
      </c>
      <c r="F65" s="77">
        <v>262691</v>
      </c>
      <c r="G65" s="77">
        <v>65.185331999999974</v>
      </c>
      <c r="H65" s="77">
        <v>532.54396150561297</v>
      </c>
      <c r="I65" s="91">
        <f>2.95/100</f>
        <v>2.9500000000000002E-2</v>
      </c>
      <c r="J65" s="78">
        <v>5.0000000000000001E-4</v>
      </c>
      <c r="K65" s="78">
        <v>0</v>
      </c>
    </row>
    <row r="66" spans="2:11">
      <c r="B66" t="s">
        <v>261</v>
      </c>
      <c r="C66" s="16"/>
    </row>
    <row r="67" spans="2:11">
      <c r="B67" t="s">
        <v>393</v>
      </c>
      <c r="C67" s="16"/>
    </row>
    <row r="68" spans="2:11">
      <c r="B68" t="s">
        <v>394</v>
      </c>
      <c r="C68" s="16"/>
    </row>
    <row r="69" spans="2:11">
      <c r="B69" t="s">
        <v>395</v>
      </c>
      <c r="C69" s="16"/>
    </row>
    <row r="70" spans="2:11">
      <c r="C70" s="16"/>
    </row>
    <row r="71" spans="2:11"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autoFilter ref="A11:AX69"/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topLeftCell="A25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59" ht="26.25" customHeight="1">
      <c r="B7" s="115" t="s">
        <v>141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8833177.7699999996</v>
      </c>
      <c r="H11" s="7"/>
      <c r="I11" s="75">
        <v>2302.1718847698826</v>
      </c>
      <c r="J11" s="7"/>
      <c r="K11" s="76">
        <v>1</v>
      </c>
      <c r="L11" s="76">
        <v>1E-4</v>
      </c>
      <c r="M11" s="16"/>
      <c r="N11" s="16"/>
      <c r="O11" s="16"/>
      <c r="P11" s="16"/>
      <c r="BG11" s="16"/>
    </row>
    <row r="12" spans="2:59">
      <c r="B12" s="79" t="s">
        <v>3385</v>
      </c>
      <c r="C12" s="16"/>
      <c r="D12" s="16"/>
      <c r="G12" s="81">
        <v>8833177.7699999996</v>
      </c>
      <c r="I12" s="81">
        <v>2302.1718847698826</v>
      </c>
      <c r="K12" s="80">
        <v>1</v>
      </c>
      <c r="L12" s="80">
        <v>1E-4</v>
      </c>
    </row>
    <row r="13" spans="2:59">
      <c r="B13" t="s">
        <v>3386</v>
      </c>
      <c r="C13" t="s">
        <v>3387</v>
      </c>
      <c r="D13" t="s">
        <v>2524</v>
      </c>
      <c r="E13" t="s">
        <v>106</v>
      </c>
      <c r="F13" t="s">
        <v>3388</v>
      </c>
      <c r="G13" s="77">
        <v>55000</v>
      </c>
      <c r="H13" s="77">
        <v>6.6E-3</v>
      </c>
      <c r="I13" s="77">
        <v>1.12893E-2</v>
      </c>
      <c r="J13" s="78">
        <v>0</v>
      </c>
      <c r="K13" s="78">
        <v>0</v>
      </c>
      <c r="L13" s="78">
        <v>0</v>
      </c>
    </row>
    <row r="14" spans="2:59">
      <c r="B14" t="s">
        <v>2551</v>
      </c>
      <c r="C14" t="s">
        <v>2552</v>
      </c>
      <c r="D14" t="s">
        <v>1831</v>
      </c>
      <c r="E14" t="s">
        <v>106</v>
      </c>
      <c r="F14" t="s">
        <v>3376</v>
      </c>
      <c r="G14" s="77">
        <v>190000</v>
      </c>
      <c r="H14" s="77">
        <v>0.26939999999999997</v>
      </c>
      <c r="I14" s="77">
        <v>1.5918846</v>
      </c>
      <c r="J14" s="78">
        <v>0</v>
      </c>
      <c r="K14" s="78">
        <v>6.9999999999999999E-4</v>
      </c>
      <c r="L14" s="78">
        <v>0</v>
      </c>
    </row>
    <row r="15" spans="2:59">
      <c r="B15" t="s">
        <v>3389</v>
      </c>
      <c r="C15" t="s">
        <v>3390</v>
      </c>
      <c r="D15" t="s">
        <v>1945</v>
      </c>
      <c r="E15" t="s">
        <v>102</v>
      </c>
      <c r="F15" t="s">
        <v>3391</v>
      </c>
      <c r="G15" s="77">
        <v>56218</v>
      </c>
      <c r="H15" s="77">
        <v>159.40163999999999</v>
      </c>
      <c r="I15" s="77">
        <v>89.612413975199999</v>
      </c>
      <c r="J15" s="78">
        <v>0</v>
      </c>
      <c r="K15" s="78">
        <v>3.8899999999999997E-2</v>
      </c>
      <c r="L15" s="78">
        <v>0</v>
      </c>
    </row>
    <row r="16" spans="2:59">
      <c r="B16" t="s">
        <v>3392</v>
      </c>
      <c r="C16" t="s">
        <v>3393</v>
      </c>
      <c r="D16" t="s">
        <v>849</v>
      </c>
      <c r="E16" t="s">
        <v>102</v>
      </c>
      <c r="F16" t="s">
        <v>3339</v>
      </c>
      <c r="G16" s="77">
        <v>7350</v>
      </c>
      <c r="H16" s="77">
        <v>8.7658854999999994E-2</v>
      </c>
      <c r="I16" s="77">
        <v>6.4429258424999998E-3</v>
      </c>
      <c r="J16" s="78">
        <v>0</v>
      </c>
      <c r="K16" s="78">
        <v>0</v>
      </c>
      <c r="L16" s="78">
        <v>0</v>
      </c>
    </row>
    <row r="17" spans="2:12">
      <c r="B17" t="s">
        <v>3394</v>
      </c>
      <c r="C17" t="s">
        <v>3395</v>
      </c>
      <c r="D17" t="s">
        <v>930</v>
      </c>
      <c r="E17" t="s">
        <v>106</v>
      </c>
      <c r="F17" t="s">
        <v>3396</v>
      </c>
      <c r="G17" s="77">
        <v>891003</v>
      </c>
      <c r="H17" s="77">
        <v>17.4255</v>
      </c>
      <c r="I17" s="77">
        <v>482.86397334915</v>
      </c>
      <c r="J17" s="78">
        <v>0</v>
      </c>
      <c r="K17" s="78">
        <v>0.2097</v>
      </c>
      <c r="L17" s="78">
        <v>0</v>
      </c>
    </row>
    <row r="18" spans="2:12">
      <c r="B18" t="s">
        <v>3397</v>
      </c>
      <c r="C18" t="s">
        <v>3398</v>
      </c>
      <c r="D18" t="s">
        <v>1411</v>
      </c>
      <c r="E18" t="s">
        <v>102</v>
      </c>
      <c r="F18" t="s">
        <v>3399</v>
      </c>
      <c r="G18" s="77">
        <v>8250</v>
      </c>
      <c r="H18" s="77">
        <v>4052.9582049999999</v>
      </c>
      <c r="I18" s="77">
        <v>334.36905191250003</v>
      </c>
      <c r="J18" s="78">
        <v>0</v>
      </c>
      <c r="K18" s="78">
        <v>0.1452</v>
      </c>
      <c r="L18" s="78">
        <v>0</v>
      </c>
    </row>
    <row r="19" spans="2:12">
      <c r="B19" t="s">
        <v>3400</v>
      </c>
      <c r="C19" t="s">
        <v>3401</v>
      </c>
      <c r="D19" t="s">
        <v>673</v>
      </c>
      <c r="E19" t="s">
        <v>102</v>
      </c>
      <c r="F19" t="s">
        <v>3402</v>
      </c>
      <c r="G19" s="77">
        <v>2686717.77</v>
      </c>
      <c r="H19" s="77">
        <v>41.297521600000017</v>
      </c>
      <c r="I19" s="77">
        <v>1109.5478513967901</v>
      </c>
      <c r="J19" s="78">
        <v>0</v>
      </c>
      <c r="K19" s="78">
        <v>0.48199999999999998</v>
      </c>
      <c r="L19" s="78">
        <v>0</v>
      </c>
    </row>
    <row r="20" spans="2:12">
      <c r="B20" t="s">
        <v>3403</v>
      </c>
      <c r="C20" t="s">
        <v>3404</v>
      </c>
      <c r="D20" t="s">
        <v>1921</v>
      </c>
      <c r="E20" t="s">
        <v>102</v>
      </c>
      <c r="F20" t="s">
        <v>3405</v>
      </c>
      <c r="G20" s="77">
        <v>4100000</v>
      </c>
      <c r="H20" s="77">
        <v>1.7E-5</v>
      </c>
      <c r="I20" s="77">
        <v>6.9700000000000003E-4</v>
      </c>
      <c r="J20" s="78">
        <v>0</v>
      </c>
      <c r="K20" s="78">
        <v>0</v>
      </c>
      <c r="L20" s="78">
        <v>0</v>
      </c>
    </row>
    <row r="21" spans="2:12">
      <c r="B21" t="s">
        <v>3406</v>
      </c>
      <c r="C21" t="s">
        <v>3407</v>
      </c>
      <c r="D21" t="s">
        <v>2418</v>
      </c>
      <c r="E21" t="s">
        <v>102</v>
      </c>
      <c r="F21" t="s">
        <v>3408</v>
      </c>
      <c r="G21" s="77">
        <v>344000</v>
      </c>
      <c r="H21" s="77">
        <v>1.9999999999999999E-6</v>
      </c>
      <c r="I21" s="77">
        <v>6.8800000000000002E-6</v>
      </c>
      <c r="J21" s="78">
        <v>0</v>
      </c>
      <c r="K21" s="78">
        <v>0</v>
      </c>
      <c r="L21" s="78">
        <v>0</v>
      </c>
    </row>
    <row r="22" spans="2:12">
      <c r="B22" t="s">
        <v>3409</v>
      </c>
      <c r="C22" t="s">
        <v>3410</v>
      </c>
      <c r="D22" t="s">
        <v>1083</v>
      </c>
      <c r="E22" t="s">
        <v>102</v>
      </c>
      <c r="F22" t="s">
        <v>3411</v>
      </c>
      <c r="G22" s="77">
        <v>155469</v>
      </c>
      <c r="H22" s="77">
        <v>178.76012</v>
      </c>
      <c r="I22" s="77">
        <v>277.91657096279999</v>
      </c>
      <c r="J22" s="78">
        <v>0</v>
      </c>
      <c r="K22" s="78">
        <v>0.1207</v>
      </c>
      <c r="L22" s="78">
        <v>0</v>
      </c>
    </row>
    <row r="23" spans="2:12">
      <c r="B23" t="s">
        <v>3412</v>
      </c>
      <c r="C23" t="s">
        <v>3413</v>
      </c>
      <c r="D23" t="s">
        <v>459</v>
      </c>
      <c r="E23" t="s">
        <v>102</v>
      </c>
      <c r="F23" t="s">
        <v>3414</v>
      </c>
      <c r="G23" s="77">
        <v>125000</v>
      </c>
      <c r="H23" s="77">
        <v>5.0013139999999998</v>
      </c>
      <c r="I23" s="77">
        <v>6.2516425</v>
      </c>
      <c r="J23" s="78">
        <v>0</v>
      </c>
      <c r="K23" s="78">
        <v>2.7000000000000001E-3</v>
      </c>
      <c r="L23" s="78">
        <v>0</v>
      </c>
    </row>
    <row r="24" spans="2:12">
      <c r="B24" t="s">
        <v>3415</v>
      </c>
      <c r="C24" t="s">
        <v>3416</v>
      </c>
      <c r="D24" t="s">
        <v>132</v>
      </c>
      <c r="E24" t="s">
        <v>102</v>
      </c>
      <c r="F24" t="s">
        <v>1708</v>
      </c>
      <c r="G24" s="77">
        <v>214170</v>
      </c>
      <c r="H24" s="77">
        <v>2.8E-5</v>
      </c>
      <c r="I24" s="77">
        <v>5.9967599999999998E-5</v>
      </c>
      <c r="J24" s="78">
        <v>0</v>
      </c>
      <c r="K24" s="78">
        <v>0</v>
      </c>
      <c r="L24" s="78">
        <v>0</v>
      </c>
    </row>
    <row r="25" spans="2:12">
      <c r="B25" s="79" t="s">
        <v>3073</v>
      </c>
      <c r="C25" s="16"/>
      <c r="D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217</v>
      </c>
      <c r="C26" t="s">
        <v>217</v>
      </c>
      <c r="D26" t="s">
        <v>217</v>
      </c>
      <c r="E26" t="s">
        <v>217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t="s">
        <v>261</v>
      </c>
      <c r="C27" s="16"/>
      <c r="D27" s="16"/>
    </row>
    <row r="28" spans="2:12">
      <c r="B28" t="s">
        <v>393</v>
      </c>
      <c r="C28" s="16"/>
      <c r="D28" s="16"/>
    </row>
    <row r="29" spans="2:12">
      <c r="B29" t="s">
        <v>394</v>
      </c>
      <c r="C29" s="16"/>
      <c r="D29" s="16"/>
    </row>
    <row r="30" spans="2:12">
      <c r="B30" t="s">
        <v>395</v>
      </c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2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topLeftCell="A22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52" ht="26.25" customHeight="1">
      <c r="B7" s="115" t="s">
        <v>142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3074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217</v>
      </c>
      <c r="C14" t="s">
        <v>217</v>
      </c>
      <c r="D14" t="s">
        <v>217</v>
      </c>
      <c r="E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3075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217</v>
      </c>
      <c r="C16" t="s">
        <v>217</v>
      </c>
      <c r="D16" t="s">
        <v>217</v>
      </c>
      <c r="E16" t="s">
        <v>217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3417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217</v>
      </c>
      <c r="C18" t="s">
        <v>217</v>
      </c>
      <c r="D18" t="s">
        <v>217</v>
      </c>
      <c r="E18" t="s">
        <v>217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3076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217</v>
      </c>
      <c r="C20" t="s">
        <v>217</v>
      </c>
      <c r="D20" t="s">
        <v>217</v>
      </c>
      <c r="E20" t="s">
        <v>217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1648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217</v>
      </c>
      <c r="C22" t="s">
        <v>217</v>
      </c>
      <c r="D22" t="s">
        <v>217</v>
      </c>
      <c r="E22" t="s">
        <v>217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259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3074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217</v>
      </c>
      <c r="C25" t="s">
        <v>217</v>
      </c>
      <c r="D25" t="s">
        <v>217</v>
      </c>
      <c r="E25" t="s">
        <v>217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3081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217</v>
      </c>
      <c r="C27" t="s">
        <v>217</v>
      </c>
      <c r="D27" t="s">
        <v>217</v>
      </c>
      <c r="E27" t="s">
        <v>217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3076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217</v>
      </c>
      <c r="C29" t="s">
        <v>217</v>
      </c>
      <c r="D29" t="s">
        <v>217</v>
      </c>
      <c r="E29" t="s">
        <v>217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3082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217</v>
      </c>
      <c r="C31" t="s">
        <v>217</v>
      </c>
      <c r="D31" t="s">
        <v>217</v>
      </c>
      <c r="E31" t="s">
        <v>217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1648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217</v>
      </c>
      <c r="C33" t="s">
        <v>217</v>
      </c>
      <c r="D33" t="s">
        <v>217</v>
      </c>
      <c r="E33" t="s">
        <v>217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261</v>
      </c>
      <c r="C34" s="16"/>
      <c r="D34" s="16"/>
    </row>
    <row r="35" spans="2:12">
      <c r="B35" t="s">
        <v>393</v>
      </c>
      <c r="C35" s="16"/>
      <c r="D35" s="16"/>
    </row>
    <row r="36" spans="2:12">
      <c r="B36" t="s">
        <v>394</v>
      </c>
      <c r="C36" s="16"/>
      <c r="D36" s="16"/>
    </row>
    <row r="37" spans="2:12">
      <c r="B37" t="s">
        <v>395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35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105" t="s">
        <v>47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2728571.793365587</v>
      </c>
      <c r="K11" s="76">
        <f>J11/$J$11</f>
        <v>1</v>
      </c>
      <c r="L11" s="76">
        <f>J11/'סכום נכסי הקרן'!$C$42</f>
        <v>0.11019452149811572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f>J13+J17+J34</f>
        <v>2728571.793365587</v>
      </c>
      <c r="K12" s="80">
        <f t="shared" ref="K12:K35" si="0">J12/$J$11</f>
        <v>1</v>
      </c>
      <c r="L12" s="80">
        <f>J12/'סכום נכסי הקרן'!$C$42</f>
        <v>0.11019452149811572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f>J14+J15+J16</f>
        <v>2034389.2710651145</v>
      </c>
      <c r="K13" s="80">
        <f t="shared" si="0"/>
        <v>0.74558759128554009</v>
      </c>
      <c r="L13" s="80">
        <f>J13/'סכום נכסי הקרן'!$C$42</f>
        <v>8.2159667856642762E-2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8">
        <v>0</v>
      </c>
      <c r="I14" s="78">
        <v>0</v>
      </c>
      <c r="J14" s="77">
        <v>7069.71857</v>
      </c>
      <c r="K14" s="78">
        <f t="shared" si="0"/>
        <v>2.590995988153853E-3</v>
      </c>
      <c r="L14" s="78">
        <f>J14/'סכום נכסי הקרן'!$C$42</f>
        <v>2.8551356311815133E-4</v>
      </c>
    </row>
    <row r="15" spans="2:13">
      <c r="B15" t="s">
        <v>212</v>
      </c>
      <c r="C15" t="s">
        <v>213</v>
      </c>
      <c r="D15" t="s">
        <v>214</v>
      </c>
      <c r="E15" t="s">
        <v>210</v>
      </c>
      <c r="F15" t="s">
        <v>211</v>
      </c>
      <c r="G15" t="s">
        <v>102</v>
      </c>
      <c r="H15" s="78">
        <v>0</v>
      </c>
      <c r="I15" s="78">
        <v>0</v>
      </c>
      <c r="J15" s="77">
        <f>2005062.69127+22004.33</f>
        <v>2027067.0212700001</v>
      </c>
      <c r="K15" s="78">
        <f t="shared" si="0"/>
        <v>0.74290404459898485</v>
      </c>
      <c r="L15" s="78">
        <f>J15/'סכום נכסי הקרן'!$C$42</f>
        <v>8.1863955713599959E-2</v>
      </c>
    </row>
    <row r="16" spans="2:13">
      <c r="B16" t="s">
        <v>215</v>
      </c>
      <c r="C16" t="s">
        <v>216</v>
      </c>
      <c r="D16" t="s">
        <v>214</v>
      </c>
      <c r="E16" t="s">
        <v>217</v>
      </c>
      <c r="F16" t="s">
        <v>218</v>
      </c>
      <c r="G16" t="s">
        <v>102</v>
      </c>
      <c r="H16" s="78">
        <v>0</v>
      </c>
      <c r="I16" s="78">
        <v>0</v>
      </c>
      <c r="J16" s="77">
        <v>252.53122511430001</v>
      </c>
      <c r="K16" s="78">
        <f t="shared" si="0"/>
        <v>9.2550698401383302E-5</v>
      </c>
      <c r="L16" s="78">
        <f>J16/'סכום נכסי הקרן'!$C$42</f>
        <v>1.0198579924656858E-5</v>
      </c>
    </row>
    <row r="17" spans="2:12">
      <c r="B17" s="79" t="s">
        <v>219</v>
      </c>
      <c r="D17" s="16"/>
      <c r="I17" s="80">
        <v>0</v>
      </c>
      <c r="J17" s="81">
        <v>686986.01024047262</v>
      </c>
      <c r="K17" s="80">
        <f t="shared" si="0"/>
        <v>0.25177494391419408</v>
      </c>
      <c r="L17" s="80">
        <f>J17/'סכום נכסי הקרן'!$C$42</f>
        <v>2.7744219469839539E-2</v>
      </c>
    </row>
    <row r="18" spans="2:12">
      <c r="B18" t="s">
        <v>220</v>
      </c>
      <c r="C18" t="s">
        <v>221</v>
      </c>
      <c r="D18" t="s">
        <v>209</v>
      </c>
      <c r="E18" t="s">
        <v>210</v>
      </c>
      <c r="F18" t="s">
        <v>211</v>
      </c>
      <c r="G18" t="s">
        <v>110</v>
      </c>
      <c r="H18" s="78">
        <v>0</v>
      </c>
      <c r="I18" s="78">
        <v>0</v>
      </c>
      <c r="J18" s="77">
        <v>1.0376665199999999</v>
      </c>
      <c r="K18" s="78">
        <f t="shared" si="0"/>
        <v>3.8029657952304736E-7</v>
      </c>
      <c r="L18" s="78">
        <f>J18/'סכום נכסי הקרן'!$C$42</f>
        <v>4.1906599607912317E-8</v>
      </c>
    </row>
    <row r="19" spans="2:12">
      <c r="B19" t="s">
        <v>222</v>
      </c>
      <c r="C19" t="s">
        <v>223</v>
      </c>
      <c r="D19" t="s">
        <v>214</v>
      </c>
      <c r="E19" t="s">
        <v>210</v>
      </c>
      <c r="F19" t="s">
        <v>211</v>
      </c>
      <c r="G19" t="s">
        <v>110</v>
      </c>
      <c r="H19" s="78">
        <v>0</v>
      </c>
      <c r="I19" s="78">
        <v>0</v>
      </c>
      <c r="J19" s="77">
        <v>21835.176839252999</v>
      </c>
      <c r="K19" s="78">
        <f t="shared" si="0"/>
        <v>8.0024197612627804E-3</v>
      </c>
      <c r="L19" s="78">
        <f>J19/'סכום נכסי הקרן'!$C$42</f>
        <v>8.8182281641941763E-4</v>
      </c>
    </row>
    <row r="20" spans="2:12">
      <c r="B20" t="s">
        <v>224</v>
      </c>
      <c r="C20" t="s">
        <v>223</v>
      </c>
      <c r="D20" t="s">
        <v>214</v>
      </c>
      <c r="E20" t="s">
        <v>210</v>
      </c>
      <c r="F20" t="s">
        <v>211</v>
      </c>
      <c r="G20" t="s">
        <v>110</v>
      </c>
      <c r="H20" s="78">
        <v>0</v>
      </c>
      <c r="I20" s="78">
        <v>0</v>
      </c>
      <c r="J20" s="77">
        <v>56.812664357999999</v>
      </c>
      <c r="K20" s="78">
        <f t="shared" si="0"/>
        <v>2.0821392530750965E-5</v>
      </c>
      <c r="L20" s="78">
        <f>J20/'סכום נכסי הקרן'!$C$42</f>
        <v>2.2944033868505433E-6</v>
      </c>
    </row>
    <row r="21" spans="2:12">
      <c r="B21" t="s">
        <v>225</v>
      </c>
      <c r="C21" t="s">
        <v>226</v>
      </c>
      <c r="D21" t="s">
        <v>227</v>
      </c>
      <c r="E21" t="s">
        <v>210</v>
      </c>
      <c r="F21" t="s">
        <v>211</v>
      </c>
      <c r="G21" t="s">
        <v>106</v>
      </c>
      <c r="H21" s="78">
        <v>0</v>
      </c>
      <c r="I21" s="78">
        <v>0</v>
      </c>
      <c r="J21" s="77">
        <v>353.45656930000001</v>
      </c>
      <c r="K21" s="78">
        <f t="shared" si="0"/>
        <v>1.2953903949290083E-4</v>
      </c>
      <c r="L21" s="78">
        <f>J21/'סכום נכסי הקרן'!$C$42</f>
        <v>1.4274492472245722E-5</v>
      </c>
    </row>
    <row r="22" spans="2:12">
      <c r="B22" t="s">
        <v>228</v>
      </c>
      <c r="C22" t="s">
        <v>229</v>
      </c>
      <c r="D22" t="s">
        <v>209</v>
      </c>
      <c r="E22" t="s">
        <v>210</v>
      </c>
      <c r="F22" t="s">
        <v>211</v>
      </c>
      <c r="G22" t="s">
        <v>106</v>
      </c>
      <c r="H22" s="78">
        <v>0</v>
      </c>
      <c r="I22" s="78">
        <v>0</v>
      </c>
      <c r="J22" s="77">
        <v>6403.9645860000001</v>
      </c>
      <c r="K22" s="78">
        <f t="shared" si="0"/>
        <v>2.3470024140728068E-3</v>
      </c>
      <c r="L22" s="78">
        <f>J22/'סכום נכסי הקרן'!$C$42</f>
        <v>2.5862680797367541E-4</v>
      </c>
    </row>
    <row r="23" spans="2:12">
      <c r="B23" t="s">
        <v>230</v>
      </c>
      <c r="C23" t="s">
        <v>231</v>
      </c>
      <c r="D23" t="s">
        <v>214</v>
      </c>
      <c r="E23" t="s">
        <v>210</v>
      </c>
      <c r="F23" t="s">
        <v>211</v>
      </c>
      <c r="G23" t="s">
        <v>106</v>
      </c>
      <c r="H23" s="78">
        <v>0</v>
      </c>
      <c r="I23" s="78">
        <v>0</v>
      </c>
      <c r="J23" s="77">
        <v>604067.40073009999</v>
      </c>
      <c r="K23" s="78">
        <f t="shared" si="0"/>
        <v>0.22138592878474581</v>
      </c>
      <c r="L23" s="78">
        <f>J23/'סכום נכסי הקרן'!$C$42</f>
        <v>2.4395516488850987E-2</v>
      </c>
    </row>
    <row r="24" spans="2:12">
      <c r="B24" t="s">
        <v>232</v>
      </c>
      <c r="C24" t="s">
        <v>231</v>
      </c>
      <c r="D24" t="s">
        <v>214</v>
      </c>
      <c r="E24" t="s">
        <v>210</v>
      </c>
      <c r="F24" t="s">
        <v>211</v>
      </c>
      <c r="G24" t="s">
        <v>106</v>
      </c>
      <c r="H24" s="78">
        <v>0</v>
      </c>
      <c r="I24" s="78">
        <v>0</v>
      </c>
      <c r="J24" s="77">
        <v>19238.009858599999</v>
      </c>
      <c r="K24" s="78">
        <f t="shared" si="0"/>
        <v>7.0505785867084197E-3</v>
      </c>
      <c r="L24" s="78">
        <f>J24/'סכום נכסי הקרן'!$C$42</f>
        <v>7.7693513364719528E-4</v>
      </c>
    </row>
    <row r="25" spans="2:12">
      <c r="B25" t="s">
        <v>233</v>
      </c>
      <c r="C25" t="s">
        <v>231</v>
      </c>
      <c r="D25" t="s">
        <v>214</v>
      </c>
      <c r="E25" t="s">
        <v>210</v>
      </c>
      <c r="F25" t="s">
        <v>211</v>
      </c>
      <c r="G25" t="s">
        <v>106</v>
      </c>
      <c r="H25" s="78">
        <v>0</v>
      </c>
      <c r="I25" s="78">
        <v>0</v>
      </c>
      <c r="J25" s="77">
        <v>-39.549869999999999</v>
      </c>
      <c r="K25" s="78">
        <f t="shared" si="0"/>
        <v>-1.4494714816067483E-5</v>
      </c>
      <c r="L25" s="78">
        <f>J25/'סכום נכסי הקרן'!$C$42</f>
        <v>-1.5972381634082049E-6</v>
      </c>
    </row>
    <row r="26" spans="2:12">
      <c r="B26" t="s">
        <v>234</v>
      </c>
      <c r="C26" t="s">
        <v>235</v>
      </c>
      <c r="D26" t="s">
        <v>214</v>
      </c>
      <c r="E26" t="s">
        <v>210</v>
      </c>
      <c r="F26" t="s">
        <v>211</v>
      </c>
      <c r="G26" t="s">
        <v>120</v>
      </c>
      <c r="H26" s="78">
        <v>0</v>
      </c>
      <c r="I26" s="78">
        <v>0</v>
      </c>
      <c r="J26" s="77">
        <v>29669.345866995998</v>
      </c>
      <c r="K26" s="78">
        <f t="shared" si="0"/>
        <v>1.0873580801185376E-2</v>
      </c>
      <c r="L26" s="78">
        <f>J26/'סכום נכסי הקרן'!$C$42</f>
        <v>1.1982090333577202E-3</v>
      </c>
    </row>
    <row r="27" spans="2:12">
      <c r="B27" t="s">
        <v>236</v>
      </c>
      <c r="C27" t="s">
        <v>237</v>
      </c>
      <c r="D27" t="s">
        <v>214</v>
      </c>
      <c r="E27" t="s">
        <v>210</v>
      </c>
      <c r="F27" t="s">
        <v>211</v>
      </c>
      <c r="G27" t="s">
        <v>204</v>
      </c>
      <c r="H27" s="78">
        <v>0</v>
      </c>
      <c r="I27" s="78">
        <v>0</v>
      </c>
      <c r="J27" s="77">
        <v>29.867733235999999</v>
      </c>
      <c r="K27" s="78">
        <f t="shared" si="0"/>
        <v>1.0946288204188797E-5</v>
      </c>
      <c r="L27" s="78">
        <f>J27/'סכום נכסי הקרן'!$C$42</f>
        <v>1.206220990841053E-6</v>
      </c>
    </row>
    <row r="28" spans="2:12">
      <c r="B28" t="s">
        <v>238</v>
      </c>
      <c r="C28" t="s">
        <v>239</v>
      </c>
      <c r="D28" t="s">
        <v>214</v>
      </c>
      <c r="E28" t="s">
        <v>210</v>
      </c>
      <c r="F28" t="s">
        <v>211</v>
      </c>
      <c r="G28" t="s">
        <v>123</v>
      </c>
      <c r="H28" s="78">
        <v>0</v>
      </c>
      <c r="I28" s="78">
        <v>0</v>
      </c>
      <c r="J28" s="77">
        <v>58.158238976</v>
      </c>
      <c r="K28" s="78">
        <f t="shared" si="0"/>
        <v>2.1314534994977748E-5</v>
      </c>
      <c r="L28" s="78">
        <f>J28/'סכום נכסי הקרן'!$C$42</f>
        <v>2.3487449847264152E-6</v>
      </c>
    </row>
    <row r="29" spans="2:12">
      <c r="B29" t="s">
        <v>240</v>
      </c>
      <c r="C29" t="s">
        <v>241</v>
      </c>
      <c r="D29" t="s">
        <v>214</v>
      </c>
      <c r="E29" t="s">
        <v>210</v>
      </c>
      <c r="F29" t="s">
        <v>211</v>
      </c>
      <c r="G29" t="s">
        <v>203</v>
      </c>
      <c r="H29" s="78">
        <v>0</v>
      </c>
      <c r="I29" s="78">
        <v>0</v>
      </c>
      <c r="J29" s="77">
        <v>2.1346589999999999E-5</v>
      </c>
      <c r="K29" s="78">
        <f t="shared" si="0"/>
        <v>7.8233565456856868E-12</v>
      </c>
      <c r="L29" s="78">
        <f>J29/'סכום נכסי הקרן'!$C$42</f>
        <v>8.620910310609858E-13</v>
      </c>
    </row>
    <row r="30" spans="2:12">
      <c r="B30" t="s">
        <v>242</v>
      </c>
      <c r="C30" t="s">
        <v>243</v>
      </c>
      <c r="D30" t="s">
        <v>214</v>
      </c>
      <c r="E30" t="s">
        <v>210</v>
      </c>
      <c r="F30" t="s">
        <v>211</v>
      </c>
      <c r="G30" t="s">
        <v>201</v>
      </c>
      <c r="H30" s="78">
        <v>0</v>
      </c>
      <c r="I30" s="78">
        <v>0</v>
      </c>
      <c r="J30" s="77">
        <v>85.859064200000006</v>
      </c>
      <c r="K30" s="78">
        <f t="shared" si="0"/>
        <v>3.1466668536544605E-5</v>
      </c>
      <c r="L30" s="78">
        <f>J30/'סכום נכסי הקרן'!$C$42</f>
        <v>3.4674544825243461E-6</v>
      </c>
    </row>
    <row r="31" spans="2:12">
      <c r="B31" t="s">
        <v>244</v>
      </c>
      <c r="C31" t="s">
        <v>245</v>
      </c>
      <c r="D31" t="s">
        <v>214</v>
      </c>
      <c r="E31" t="s">
        <v>210</v>
      </c>
      <c r="F31" t="s">
        <v>211</v>
      </c>
      <c r="G31" t="s">
        <v>202</v>
      </c>
      <c r="H31" s="78">
        <v>0</v>
      </c>
      <c r="I31" s="78">
        <v>0</v>
      </c>
      <c r="J31" s="77">
        <v>1.0575E-5</v>
      </c>
      <c r="K31" s="78">
        <f t="shared" si="0"/>
        <v>3.8756539321093506E-12</v>
      </c>
      <c r="L31" s="78">
        <f>J31/'סכום נכסי הקרן'!$C$42</f>
        <v>4.2707583054108057E-13</v>
      </c>
    </row>
    <row r="32" spans="2:12">
      <c r="B32" t="s">
        <v>246</v>
      </c>
      <c r="C32" t="s">
        <v>247</v>
      </c>
      <c r="D32" t="s">
        <v>214</v>
      </c>
      <c r="E32" t="s">
        <v>210</v>
      </c>
      <c r="F32" t="s">
        <v>211</v>
      </c>
      <c r="G32" t="s">
        <v>113</v>
      </c>
      <c r="H32" s="78">
        <v>0</v>
      </c>
      <c r="I32" s="78">
        <v>0</v>
      </c>
      <c r="J32" s="77">
        <v>1571.470453377</v>
      </c>
      <c r="K32" s="78">
        <f t="shared" si="0"/>
        <v>5.7593150277297723E-4</v>
      </c>
      <c r="L32" s="78">
        <f>J32/'סכום נכסי הקרן'!$C$42</f>
        <v>6.3464496363758934E-5</v>
      </c>
    </row>
    <row r="33" spans="2:12">
      <c r="B33" t="s">
        <v>248</v>
      </c>
      <c r="C33" t="s">
        <v>249</v>
      </c>
      <c r="D33" t="s">
        <v>214</v>
      </c>
      <c r="E33" t="s">
        <v>210</v>
      </c>
      <c r="F33" t="s">
        <v>211</v>
      </c>
      <c r="G33" t="s">
        <v>200</v>
      </c>
      <c r="H33" s="78">
        <v>0</v>
      </c>
      <c r="I33" s="78">
        <v>0</v>
      </c>
      <c r="J33" s="77">
        <v>3654.9998076349998</v>
      </c>
      <c r="K33" s="78">
        <f t="shared" si="0"/>
        <v>1.3395285462240668E-3</v>
      </c>
      <c r="L33" s="78">
        <f>J33/'סכום נכסי הקרן'!$C$42</f>
        <v>1.4760870718422763E-4</v>
      </c>
    </row>
    <row r="34" spans="2:12">
      <c r="B34" s="79" t="s">
        <v>250</v>
      </c>
      <c r="D34" s="16"/>
      <c r="I34" s="80">
        <v>0</v>
      </c>
      <c r="J34" s="81">
        <v>7196.51206</v>
      </c>
      <c r="K34" s="80">
        <f t="shared" si="0"/>
        <v>2.6374648002658501E-3</v>
      </c>
      <c r="L34" s="80">
        <f>J34/'סכום נכסי הקרן'!$C$42</f>
        <v>2.906341716334187E-4</v>
      </c>
    </row>
    <row r="35" spans="2:12">
      <c r="B35" t="s">
        <v>251</v>
      </c>
      <c r="C35" t="s">
        <v>252</v>
      </c>
      <c r="D35" t="s">
        <v>227</v>
      </c>
      <c r="E35" t="s">
        <v>210</v>
      </c>
      <c r="F35" t="s">
        <v>211</v>
      </c>
      <c r="G35" t="s">
        <v>102</v>
      </c>
      <c r="H35" s="78">
        <v>0</v>
      </c>
      <c r="I35" s="78">
        <v>0</v>
      </c>
      <c r="J35" s="77">
        <v>7192.3908600000004</v>
      </c>
      <c r="K35" s="78">
        <f t="shared" si="0"/>
        <v>2.6359544130332251E-3</v>
      </c>
      <c r="L35" s="78">
        <f>J35/'סכום נכסי הקרן'!$C$42</f>
        <v>2.9046773523504275E-4</v>
      </c>
    </row>
    <row r="36" spans="2:12">
      <c r="B36" t="s">
        <v>253</v>
      </c>
      <c r="C36" t="s">
        <v>254</v>
      </c>
      <c r="D36" t="s">
        <v>209</v>
      </c>
      <c r="E36" t="s">
        <v>210</v>
      </c>
      <c r="F36" t="s">
        <v>211</v>
      </c>
      <c r="G36" t="s">
        <v>102</v>
      </c>
      <c r="H36" s="78">
        <v>0</v>
      </c>
      <c r="I36" s="78">
        <v>0</v>
      </c>
      <c r="J36" s="77">
        <v>4.1212</v>
      </c>
      <c r="K36" s="78">
        <v>0</v>
      </c>
      <c r="L36" s="78">
        <v>0</v>
      </c>
    </row>
    <row r="37" spans="2:12">
      <c r="B37" s="79" t="s">
        <v>255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217</v>
      </c>
      <c r="C38" t="s">
        <v>217</v>
      </c>
      <c r="D38" s="16"/>
      <c r="E38" t="s">
        <v>217</v>
      </c>
      <c r="G38" t="s">
        <v>217</v>
      </c>
      <c r="H38" s="78">
        <v>0</v>
      </c>
      <c r="I38" s="78">
        <v>0</v>
      </c>
      <c r="J38" s="77">
        <v>0</v>
      </c>
      <c r="K38" s="78">
        <v>0</v>
      </c>
      <c r="L38" s="78">
        <v>0</v>
      </c>
    </row>
    <row r="39" spans="2:12">
      <c r="B39" s="79" t="s">
        <v>256</v>
      </c>
      <c r="D39" s="16"/>
      <c r="I39" s="80">
        <v>0</v>
      </c>
      <c r="J39" s="81">
        <v>0</v>
      </c>
      <c r="K39" s="80">
        <v>0</v>
      </c>
      <c r="L39" s="80">
        <v>0</v>
      </c>
    </row>
    <row r="40" spans="2:12">
      <c r="B40" t="s">
        <v>217</v>
      </c>
      <c r="C40" t="s">
        <v>217</v>
      </c>
      <c r="D40" s="16"/>
      <c r="E40" t="s">
        <v>217</v>
      </c>
      <c r="G40" t="s">
        <v>217</v>
      </c>
      <c r="H40" s="78">
        <v>0</v>
      </c>
      <c r="I40" s="78">
        <v>0</v>
      </c>
      <c r="J40" s="77">
        <v>0</v>
      </c>
      <c r="K40" s="78">
        <v>0</v>
      </c>
      <c r="L40" s="78">
        <v>0</v>
      </c>
    </row>
    <row r="41" spans="2:12">
      <c r="B41" s="79" t="s">
        <v>257</v>
      </c>
      <c r="D41" s="16"/>
      <c r="I41" s="80">
        <v>0</v>
      </c>
      <c r="J41" s="81">
        <v>0</v>
      </c>
      <c r="K41" s="80">
        <v>0</v>
      </c>
      <c r="L41" s="80">
        <v>0</v>
      </c>
    </row>
    <row r="42" spans="2:12">
      <c r="B42" t="s">
        <v>217</v>
      </c>
      <c r="C42" t="s">
        <v>217</v>
      </c>
      <c r="D42" s="16"/>
      <c r="E42" t="s">
        <v>217</v>
      </c>
      <c r="G42" t="s">
        <v>217</v>
      </c>
      <c r="H42" s="78">
        <v>0</v>
      </c>
      <c r="I42" s="78">
        <v>0</v>
      </c>
      <c r="J42" s="77">
        <v>0</v>
      </c>
      <c r="K42" s="78">
        <v>0</v>
      </c>
      <c r="L42" s="78">
        <v>0</v>
      </c>
    </row>
    <row r="43" spans="2:12">
      <c r="B43" s="79" t="s">
        <v>258</v>
      </c>
      <c r="D43" s="16"/>
      <c r="I43" s="80">
        <v>0</v>
      </c>
      <c r="J43" s="81">
        <v>0</v>
      </c>
      <c r="K43" s="80">
        <v>0</v>
      </c>
      <c r="L43" s="80">
        <v>0</v>
      </c>
    </row>
    <row r="44" spans="2:12">
      <c r="B44" t="s">
        <v>217</v>
      </c>
      <c r="C44" t="s">
        <v>217</v>
      </c>
      <c r="D44" s="16"/>
      <c r="E44" t="s">
        <v>217</v>
      </c>
      <c r="G44" t="s">
        <v>217</v>
      </c>
      <c r="H44" s="78">
        <v>0</v>
      </c>
      <c r="I44" s="78">
        <v>0</v>
      </c>
      <c r="J44" s="77">
        <v>0</v>
      </c>
      <c r="K44" s="78">
        <v>0</v>
      </c>
      <c r="L44" s="78">
        <v>0</v>
      </c>
    </row>
    <row r="45" spans="2:12">
      <c r="B45" s="79" t="s">
        <v>259</v>
      </c>
      <c r="D45" s="16"/>
      <c r="I45" s="80">
        <v>0</v>
      </c>
      <c r="J45" s="81">
        <v>0</v>
      </c>
      <c r="K45" s="80">
        <v>0</v>
      </c>
      <c r="L45" s="80">
        <v>0</v>
      </c>
    </row>
    <row r="46" spans="2:12">
      <c r="B46" s="79" t="s">
        <v>260</v>
      </c>
      <c r="D46" s="16"/>
      <c r="I46" s="80">
        <v>0</v>
      </c>
      <c r="J46" s="81">
        <v>0</v>
      </c>
      <c r="K46" s="80">
        <v>0</v>
      </c>
      <c r="L46" s="80">
        <v>0</v>
      </c>
    </row>
    <row r="47" spans="2:12">
      <c r="B47" t="s">
        <v>217</v>
      </c>
      <c r="C47" t="s">
        <v>217</v>
      </c>
      <c r="D47" s="16"/>
      <c r="E47" t="s">
        <v>217</v>
      </c>
      <c r="G47" t="s">
        <v>217</v>
      </c>
      <c r="H47" s="78">
        <v>0</v>
      </c>
      <c r="I47" s="78">
        <v>0</v>
      </c>
      <c r="J47" s="77">
        <v>0</v>
      </c>
      <c r="K47" s="78">
        <v>0</v>
      </c>
      <c r="L47" s="78">
        <v>0</v>
      </c>
    </row>
    <row r="48" spans="2:12">
      <c r="B48" s="79" t="s">
        <v>258</v>
      </c>
      <c r="D48" s="16"/>
      <c r="I48" s="80">
        <v>0</v>
      </c>
      <c r="J48" s="81">
        <v>0</v>
      </c>
      <c r="K48" s="80">
        <v>0</v>
      </c>
      <c r="L48" s="80">
        <v>0</v>
      </c>
    </row>
    <row r="49" spans="2:12">
      <c r="B49" t="s">
        <v>217</v>
      </c>
      <c r="C49" t="s">
        <v>217</v>
      </c>
      <c r="D49" s="16"/>
      <c r="E49" t="s">
        <v>217</v>
      </c>
      <c r="G49" t="s">
        <v>217</v>
      </c>
      <c r="H49" s="78">
        <v>0</v>
      </c>
      <c r="I49" s="78">
        <v>0</v>
      </c>
      <c r="J49" s="77">
        <v>0</v>
      </c>
      <c r="K49" s="78">
        <v>0</v>
      </c>
      <c r="L49" s="78">
        <v>0</v>
      </c>
    </row>
    <row r="50" spans="2:12">
      <c r="B50" t="s">
        <v>261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topLeftCell="A34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7"/>
    </row>
    <row r="7" spans="2:49" ht="26.25" customHeight="1">
      <c r="B7" s="115" t="s">
        <v>143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-728755461.63999999</v>
      </c>
      <c r="H11" s="7"/>
      <c r="I11" s="75">
        <v>97574.733193790351</v>
      </c>
      <c r="J11" s="76">
        <v>1</v>
      </c>
      <c r="K11" s="76">
        <v>3.8999999999999998E-3</v>
      </c>
      <c r="AW11" s="16"/>
    </row>
    <row r="12" spans="2:49">
      <c r="B12" s="79" t="s">
        <v>205</v>
      </c>
      <c r="C12" s="16"/>
      <c r="D12" s="16"/>
      <c r="G12" s="81">
        <v>-728755461.63999999</v>
      </c>
      <c r="I12" s="81">
        <v>97574.733193790351</v>
      </c>
      <c r="J12" s="80">
        <v>1</v>
      </c>
      <c r="K12" s="80">
        <v>3.8999999999999998E-3</v>
      </c>
    </row>
    <row r="13" spans="2:49">
      <c r="B13" s="79" t="s">
        <v>3074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217</v>
      </c>
      <c r="C14" t="s">
        <v>217</v>
      </c>
      <c r="D14" t="s">
        <v>217</v>
      </c>
      <c r="E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3075</v>
      </c>
      <c r="C15" s="16"/>
      <c r="D15" s="16"/>
      <c r="G15" s="81">
        <v>-842752461.63999999</v>
      </c>
      <c r="I15" s="81">
        <v>98086.101893790357</v>
      </c>
      <c r="J15" s="80">
        <v>1.0052000000000001</v>
      </c>
      <c r="K15" s="80">
        <v>4.0000000000000001E-3</v>
      </c>
    </row>
    <row r="16" spans="2:49">
      <c r="B16" t="s">
        <v>3418</v>
      </c>
      <c r="C16" t="s">
        <v>3419</v>
      </c>
      <c r="D16" t="s">
        <v>123</v>
      </c>
      <c r="E16" t="s">
        <v>110</v>
      </c>
      <c r="F16" t="s">
        <v>1666</v>
      </c>
      <c r="G16" s="77">
        <v>-10000000</v>
      </c>
      <c r="H16" s="77">
        <v>-11.420090025303097</v>
      </c>
      <c r="I16" s="77">
        <v>1142.00900253031</v>
      </c>
      <c r="J16" s="78">
        <v>1.17E-2</v>
      </c>
      <c r="K16" s="78">
        <v>0</v>
      </c>
    </row>
    <row r="17" spans="2:11">
      <c r="B17" t="s">
        <v>3420</v>
      </c>
      <c r="C17" t="s">
        <v>3421</v>
      </c>
      <c r="D17" t="s">
        <v>123</v>
      </c>
      <c r="E17" t="s">
        <v>110</v>
      </c>
      <c r="F17" t="s">
        <v>3422</v>
      </c>
      <c r="G17" s="77">
        <v>-52122000</v>
      </c>
      <c r="H17" s="77">
        <v>-22.739841882800128</v>
      </c>
      <c r="I17" s="77">
        <v>11852.4603861531</v>
      </c>
      <c r="J17" s="78">
        <v>0.1215</v>
      </c>
      <c r="K17" s="78">
        <v>5.0000000000000001E-4</v>
      </c>
    </row>
    <row r="18" spans="2:11">
      <c r="B18" t="s">
        <v>3423</v>
      </c>
      <c r="C18" t="s">
        <v>3424</v>
      </c>
      <c r="D18" t="s">
        <v>123</v>
      </c>
      <c r="E18" t="s">
        <v>110</v>
      </c>
      <c r="F18" t="s">
        <v>3425</v>
      </c>
      <c r="G18" s="77">
        <v>-50100000</v>
      </c>
      <c r="H18" s="77">
        <v>-28.110490144551793</v>
      </c>
      <c r="I18" s="77">
        <v>14083.3555624205</v>
      </c>
      <c r="J18" s="78">
        <v>0.14430000000000001</v>
      </c>
      <c r="K18" s="78">
        <v>5.9999999999999995E-4</v>
      </c>
    </row>
    <row r="19" spans="2:11">
      <c r="B19" t="s">
        <v>3426</v>
      </c>
      <c r="C19" t="s">
        <v>3427</v>
      </c>
      <c r="D19" t="s">
        <v>123</v>
      </c>
      <c r="E19" t="s">
        <v>106</v>
      </c>
      <c r="F19" t="s">
        <v>542</v>
      </c>
      <c r="G19" s="77">
        <v>-1200000</v>
      </c>
      <c r="H19" s="77">
        <v>-9.6751355789514175</v>
      </c>
      <c r="I19" s="77">
        <v>116.101626947417</v>
      </c>
      <c r="J19" s="78">
        <v>1.1999999999999999E-3</v>
      </c>
      <c r="K19" s="78">
        <v>0</v>
      </c>
    </row>
    <row r="20" spans="2:11">
      <c r="B20" t="s">
        <v>3428</v>
      </c>
      <c r="C20" t="s">
        <v>3429</v>
      </c>
      <c r="D20" t="s">
        <v>123</v>
      </c>
      <c r="E20" t="s">
        <v>106</v>
      </c>
      <c r="F20" t="s">
        <v>3136</v>
      </c>
      <c r="G20" s="77">
        <v>-68925000</v>
      </c>
      <c r="H20" s="77">
        <v>-14.072947506840956</v>
      </c>
      <c r="I20" s="77">
        <v>9699.7790690901293</v>
      </c>
      <c r="J20" s="78">
        <v>9.9400000000000002E-2</v>
      </c>
      <c r="K20" s="78">
        <v>4.0000000000000002E-4</v>
      </c>
    </row>
    <row r="21" spans="2:11">
      <c r="B21" t="s">
        <v>3430</v>
      </c>
      <c r="C21" t="s">
        <v>3431</v>
      </c>
      <c r="D21" t="s">
        <v>123</v>
      </c>
      <c r="E21" t="s">
        <v>110</v>
      </c>
      <c r="F21" t="s">
        <v>309</v>
      </c>
      <c r="G21" s="77">
        <v>-5550000</v>
      </c>
      <c r="H21" s="77">
        <v>-28.39048120253107</v>
      </c>
      <c r="I21" s="77">
        <v>1575.67170674047</v>
      </c>
      <c r="J21" s="78">
        <v>1.61E-2</v>
      </c>
      <c r="K21" s="78">
        <v>1E-4</v>
      </c>
    </row>
    <row r="22" spans="2:11">
      <c r="B22" t="s">
        <v>3432</v>
      </c>
      <c r="C22" t="s">
        <v>3433</v>
      </c>
      <c r="D22" t="s">
        <v>123</v>
      </c>
      <c r="E22" t="s">
        <v>110</v>
      </c>
      <c r="F22" t="s">
        <v>276</v>
      </c>
      <c r="G22" s="77">
        <v>-20000</v>
      </c>
      <c r="H22" s="77">
        <v>2.8750400704639498E-2</v>
      </c>
      <c r="I22" s="77">
        <v>-5.7500801409278999E-3</v>
      </c>
      <c r="J22" s="78">
        <v>0</v>
      </c>
      <c r="K22" s="78">
        <v>0</v>
      </c>
    </row>
    <row r="23" spans="2:11">
      <c r="B23" t="s">
        <v>3434</v>
      </c>
      <c r="C23" t="s">
        <v>3435</v>
      </c>
      <c r="D23" t="s">
        <v>123</v>
      </c>
      <c r="E23" t="s">
        <v>110</v>
      </c>
      <c r="F23" t="s">
        <v>3436</v>
      </c>
      <c r="G23" s="77">
        <v>20865000</v>
      </c>
      <c r="H23" s="77">
        <v>-0.56135928986349759</v>
      </c>
      <c r="I23" s="77">
        <v>-117.127615830015</v>
      </c>
      <c r="J23" s="78">
        <v>-1.1999999999999999E-3</v>
      </c>
      <c r="K23" s="78">
        <v>0</v>
      </c>
    </row>
    <row r="24" spans="2:11">
      <c r="B24" t="s">
        <v>3437</v>
      </c>
      <c r="C24" t="s">
        <v>3438</v>
      </c>
      <c r="D24" t="s">
        <v>123</v>
      </c>
      <c r="E24" t="s">
        <v>110</v>
      </c>
      <c r="F24" t="s">
        <v>267</v>
      </c>
      <c r="G24" s="77">
        <v>-20000</v>
      </c>
      <c r="H24" s="77">
        <v>-2.4211567687344848</v>
      </c>
      <c r="I24" s="77">
        <v>0.48423135374689702</v>
      </c>
      <c r="J24" s="78">
        <v>0</v>
      </c>
      <c r="K24" s="78">
        <v>0</v>
      </c>
    </row>
    <row r="25" spans="2:11">
      <c r="B25" t="s">
        <v>3439</v>
      </c>
      <c r="C25" t="s">
        <v>3440</v>
      </c>
      <c r="D25" t="s">
        <v>123</v>
      </c>
      <c r="E25" t="s">
        <v>110</v>
      </c>
      <c r="F25" t="s">
        <v>474</v>
      </c>
      <c r="G25" s="77">
        <v>-450000</v>
      </c>
      <c r="H25" s="77">
        <v>-3.5710383967724</v>
      </c>
      <c r="I25" s="77">
        <v>16.069672785475799</v>
      </c>
      <c r="J25" s="78">
        <v>2.0000000000000001E-4</v>
      </c>
      <c r="K25" s="78">
        <v>0</v>
      </c>
    </row>
    <row r="26" spans="2:11">
      <c r="B26" t="s">
        <v>3441</v>
      </c>
      <c r="C26" t="s">
        <v>3442</v>
      </c>
      <c r="D26" t="s">
        <v>123</v>
      </c>
      <c r="E26" t="s">
        <v>110</v>
      </c>
      <c r="F26" t="s">
        <v>451</v>
      </c>
      <c r="G26" s="77">
        <v>-10000</v>
      </c>
      <c r="H26" s="77">
        <v>-4.72097996087507</v>
      </c>
      <c r="I26" s="77">
        <v>0.47209799608750702</v>
      </c>
      <c r="J26" s="78">
        <v>0</v>
      </c>
      <c r="K26" s="78">
        <v>0</v>
      </c>
    </row>
    <row r="27" spans="2:11">
      <c r="B27" t="s">
        <v>3443</v>
      </c>
      <c r="C27" t="s">
        <v>3444</v>
      </c>
      <c r="D27" t="s">
        <v>123</v>
      </c>
      <c r="E27" t="s">
        <v>106</v>
      </c>
      <c r="F27" t="s">
        <v>276</v>
      </c>
      <c r="G27" s="77">
        <v>-40000</v>
      </c>
      <c r="H27" s="77">
        <v>0.40142018876942248</v>
      </c>
      <c r="I27" s="77">
        <v>-0.160568075507769</v>
      </c>
      <c r="J27" s="78">
        <v>0</v>
      </c>
      <c r="K27" s="78">
        <v>0</v>
      </c>
    </row>
    <row r="28" spans="2:11">
      <c r="B28" t="s">
        <v>3445</v>
      </c>
      <c r="C28" t="s">
        <v>3446</v>
      </c>
      <c r="D28" t="s">
        <v>123</v>
      </c>
      <c r="E28" t="s">
        <v>106</v>
      </c>
      <c r="F28" t="s">
        <v>1501</v>
      </c>
      <c r="G28" s="77">
        <v>-58500000</v>
      </c>
      <c r="H28" s="77">
        <v>-4.0003185709065603</v>
      </c>
      <c r="I28" s="77">
        <v>2340.18636398034</v>
      </c>
      <c r="J28" s="78">
        <v>2.4E-2</v>
      </c>
      <c r="K28" s="78">
        <v>1E-4</v>
      </c>
    </row>
    <row r="29" spans="2:11">
      <c r="B29" t="s">
        <v>3447</v>
      </c>
      <c r="C29" t="s">
        <v>3448</v>
      </c>
      <c r="D29" t="s">
        <v>123</v>
      </c>
      <c r="E29" t="s">
        <v>106</v>
      </c>
      <c r="F29" t="s">
        <v>856</v>
      </c>
      <c r="G29" s="77">
        <v>-48400000</v>
      </c>
      <c r="H29" s="77">
        <v>-9.7725636727168865</v>
      </c>
      <c r="I29" s="77">
        <v>4729.9208175949698</v>
      </c>
      <c r="J29" s="78">
        <v>4.8500000000000001E-2</v>
      </c>
      <c r="K29" s="78">
        <v>2.0000000000000001E-4</v>
      </c>
    </row>
    <row r="30" spans="2:11">
      <c r="B30" t="s">
        <v>3449</v>
      </c>
      <c r="C30" t="s">
        <v>3450</v>
      </c>
      <c r="D30" t="s">
        <v>123</v>
      </c>
      <c r="E30" t="s">
        <v>106</v>
      </c>
      <c r="F30" t="s">
        <v>3451</v>
      </c>
      <c r="G30" s="77">
        <v>-70750000</v>
      </c>
      <c r="H30" s="77">
        <v>-7.8347970623950598</v>
      </c>
      <c r="I30" s="77">
        <v>5543.1189216445</v>
      </c>
      <c r="J30" s="78">
        <v>5.6800000000000003E-2</v>
      </c>
      <c r="K30" s="78">
        <v>2.0000000000000001E-4</v>
      </c>
    </row>
    <row r="31" spans="2:11">
      <c r="B31" t="s">
        <v>3452</v>
      </c>
      <c r="C31" t="s">
        <v>3453</v>
      </c>
      <c r="D31" t="s">
        <v>123</v>
      </c>
      <c r="E31" t="s">
        <v>106</v>
      </c>
      <c r="F31" t="s">
        <v>1501</v>
      </c>
      <c r="G31" s="77">
        <v>1280000</v>
      </c>
      <c r="H31" s="77">
        <v>-3.4052734484165392</v>
      </c>
      <c r="I31" s="77">
        <v>-43.587500139731702</v>
      </c>
      <c r="J31" s="78">
        <v>-4.0000000000000002E-4</v>
      </c>
      <c r="K31" s="78">
        <v>0</v>
      </c>
    </row>
    <row r="32" spans="2:11">
      <c r="B32" t="s">
        <v>3454</v>
      </c>
      <c r="C32" t="s">
        <v>3455</v>
      </c>
      <c r="D32" t="s">
        <v>123</v>
      </c>
      <c r="E32" t="s">
        <v>106</v>
      </c>
      <c r="F32" t="s">
        <v>3422</v>
      </c>
      <c r="G32" s="77">
        <v>-10359000</v>
      </c>
      <c r="H32" s="77">
        <v>-11.41024556863084</v>
      </c>
      <c r="I32" s="77">
        <v>1181.9873384544701</v>
      </c>
      <c r="J32" s="78">
        <v>1.21E-2</v>
      </c>
      <c r="K32" s="78">
        <v>0</v>
      </c>
    </row>
    <row r="33" spans="2:11">
      <c r="B33" t="s">
        <v>3456</v>
      </c>
      <c r="C33" t="s">
        <v>3457</v>
      </c>
      <c r="D33" t="s">
        <v>123</v>
      </c>
      <c r="E33" t="s">
        <v>106</v>
      </c>
      <c r="F33" t="s">
        <v>3422</v>
      </c>
      <c r="G33" s="77">
        <v>-305601000</v>
      </c>
      <c r="H33" s="77">
        <v>-11.440096565967032</v>
      </c>
      <c r="I33" s="77">
        <v>34961.049506560899</v>
      </c>
      <c r="J33" s="78">
        <v>0.35830000000000001</v>
      </c>
      <c r="K33" s="78">
        <v>1.4E-3</v>
      </c>
    </row>
    <row r="34" spans="2:11">
      <c r="B34" t="s">
        <v>3458</v>
      </c>
      <c r="C34" t="s">
        <v>3459</v>
      </c>
      <c r="D34" t="s">
        <v>123</v>
      </c>
      <c r="E34" t="s">
        <v>106</v>
      </c>
      <c r="F34" t="s">
        <v>3460</v>
      </c>
      <c r="G34" s="77">
        <v>2080000</v>
      </c>
      <c r="H34" s="77">
        <v>0.23464691448565289</v>
      </c>
      <c r="I34" s="77">
        <v>4.8806558213015796</v>
      </c>
      <c r="J34" s="78">
        <v>1E-4</v>
      </c>
      <c r="K34" s="78">
        <v>0</v>
      </c>
    </row>
    <row r="35" spans="2:11">
      <c r="B35" t="s">
        <v>3461</v>
      </c>
      <c r="C35" t="s">
        <v>3462</v>
      </c>
      <c r="D35" t="s">
        <v>123</v>
      </c>
      <c r="E35" t="s">
        <v>106</v>
      </c>
      <c r="F35" t="s">
        <v>555</v>
      </c>
      <c r="G35" s="77">
        <v>-20000000</v>
      </c>
      <c r="H35" s="77">
        <v>-5.4806015651987066</v>
      </c>
      <c r="I35" s="77">
        <v>1096.12031303974</v>
      </c>
      <c r="J35" s="78">
        <v>1.12E-2</v>
      </c>
      <c r="K35" s="78">
        <v>0</v>
      </c>
    </row>
    <row r="36" spans="2:11">
      <c r="B36" t="s">
        <v>3463</v>
      </c>
      <c r="C36" t="s">
        <v>3464</v>
      </c>
      <c r="D36" t="s">
        <v>123</v>
      </c>
      <c r="E36" t="s">
        <v>106</v>
      </c>
      <c r="F36" t="s">
        <v>3422</v>
      </c>
      <c r="G36" s="77">
        <v>-45000000</v>
      </c>
      <c r="H36" s="77">
        <v>-11.381005309949911</v>
      </c>
      <c r="I36" s="77">
        <v>5121.4523894774602</v>
      </c>
      <c r="J36" s="78">
        <v>5.2499999999999998E-2</v>
      </c>
      <c r="K36" s="78">
        <v>2.0000000000000001E-4</v>
      </c>
    </row>
    <row r="37" spans="2:11">
      <c r="B37" t="s">
        <v>3465</v>
      </c>
      <c r="C37" t="s">
        <v>3466</v>
      </c>
      <c r="D37" t="s">
        <v>123</v>
      </c>
      <c r="E37" t="s">
        <v>106</v>
      </c>
      <c r="F37" t="s">
        <v>489</v>
      </c>
      <c r="G37" s="77">
        <v>-52500000</v>
      </c>
      <c r="H37" s="77">
        <v>0.79088142017184448</v>
      </c>
      <c r="I37" s="77">
        <v>-415.21274559021498</v>
      </c>
      <c r="J37" s="78">
        <v>-4.3E-3</v>
      </c>
      <c r="K37" s="78">
        <v>0</v>
      </c>
    </row>
    <row r="38" spans="2:11">
      <c r="B38" t="s">
        <v>3467</v>
      </c>
      <c r="C38" t="s">
        <v>3468</v>
      </c>
      <c r="D38" t="s">
        <v>123</v>
      </c>
      <c r="E38" t="s">
        <v>106</v>
      </c>
      <c r="F38" t="s">
        <v>777</v>
      </c>
      <c r="G38" s="77">
        <v>-24250000</v>
      </c>
      <c r="H38" s="77">
        <v>2.9945871456585373</v>
      </c>
      <c r="I38" s="77">
        <v>-726.18738282220295</v>
      </c>
      <c r="J38" s="78">
        <v>-7.4000000000000003E-3</v>
      </c>
      <c r="K38" s="78">
        <v>0</v>
      </c>
    </row>
    <row r="39" spans="2:11">
      <c r="B39" t="s">
        <v>3469</v>
      </c>
      <c r="C39" t="s">
        <v>3470</v>
      </c>
      <c r="D39" t="s">
        <v>123</v>
      </c>
      <c r="E39" t="s">
        <v>106</v>
      </c>
      <c r="F39" t="s">
        <v>276</v>
      </c>
      <c r="G39" s="77">
        <v>7500000</v>
      </c>
      <c r="H39" s="77">
        <v>0.30146063611654134</v>
      </c>
      <c r="I39" s="77">
        <v>22.6095477087406</v>
      </c>
      <c r="J39" s="78">
        <v>2.0000000000000001E-4</v>
      </c>
      <c r="K39" s="78">
        <v>0</v>
      </c>
    </row>
    <row r="40" spans="2:11">
      <c r="B40" t="s">
        <v>3471</v>
      </c>
      <c r="C40" t="s">
        <v>3472</v>
      </c>
      <c r="D40" t="s">
        <v>123</v>
      </c>
      <c r="E40" t="s">
        <v>106</v>
      </c>
      <c r="F40" t="s">
        <v>276</v>
      </c>
      <c r="G40" s="77">
        <v>3000000</v>
      </c>
      <c r="H40" s="77">
        <v>0.290748171000897</v>
      </c>
      <c r="I40" s="77">
        <v>8.7224451300269106</v>
      </c>
      <c r="J40" s="78">
        <v>1E-4</v>
      </c>
      <c r="K40" s="78">
        <v>0</v>
      </c>
    </row>
    <row r="41" spans="2:11">
      <c r="B41" t="s">
        <v>3473</v>
      </c>
      <c r="C41" t="s">
        <v>3474</v>
      </c>
      <c r="D41" t="s">
        <v>123</v>
      </c>
      <c r="E41" t="s">
        <v>106</v>
      </c>
      <c r="F41" t="s">
        <v>565</v>
      </c>
      <c r="G41" s="77">
        <v>-40000</v>
      </c>
      <c r="H41" s="77">
        <v>3.1414039694708497E-2</v>
      </c>
      <c r="I41" s="77">
        <v>-1.25656158778834E-2</v>
      </c>
      <c r="J41" s="78">
        <v>0</v>
      </c>
      <c r="K41" s="78">
        <v>0</v>
      </c>
    </row>
    <row r="42" spans="2:11">
      <c r="B42" t="s">
        <v>3475</v>
      </c>
      <c r="C42" t="s">
        <v>3476</v>
      </c>
      <c r="D42" t="s">
        <v>123</v>
      </c>
      <c r="E42" t="s">
        <v>106</v>
      </c>
      <c r="F42" t="s">
        <v>3477</v>
      </c>
      <c r="G42" s="77">
        <v>-24600000</v>
      </c>
      <c r="H42" s="77">
        <v>-0.41533841975346458</v>
      </c>
      <c r="I42" s="77">
        <v>102.17325125935101</v>
      </c>
      <c r="J42" s="78">
        <v>1E-3</v>
      </c>
      <c r="K42" s="78">
        <v>0</v>
      </c>
    </row>
    <row r="43" spans="2:11">
      <c r="B43" t="s">
        <v>3478</v>
      </c>
      <c r="C43" t="s">
        <v>3479</v>
      </c>
      <c r="D43" t="s">
        <v>123</v>
      </c>
      <c r="E43" t="s">
        <v>106</v>
      </c>
      <c r="F43" t="s">
        <v>267</v>
      </c>
      <c r="G43" s="77">
        <v>-60000</v>
      </c>
      <c r="H43" s="77">
        <v>-2.3385022096506165</v>
      </c>
      <c r="I43" s="77">
        <v>1.4031013257903699</v>
      </c>
      <c r="J43" s="78">
        <v>0</v>
      </c>
      <c r="K43" s="78">
        <v>0</v>
      </c>
    </row>
    <row r="44" spans="2:11">
      <c r="B44" t="s">
        <v>3480</v>
      </c>
      <c r="C44" t="s">
        <v>3481</v>
      </c>
      <c r="D44" t="s">
        <v>123</v>
      </c>
      <c r="E44" t="s">
        <v>106</v>
      </c>
      <c r="F44" t="s">
        <v>474</v>
      </c>
      <c r="G44" s="77">
        <v>-2105000</v>
      </c>
      <c r="H44" s="77">
        <v>-4.3684234004724747</v>
      </c>
      <c r="I44" s="77">
        <v>91.955312579945598</v>
      </c>
      <c r="J44" s="78">
        <v>8.9999999999999998E-4</v>
      </c>
      <c r="K44" s="78">
        <v>0</v>
      </c>
    </row>
    <row r="45" spans="2:11">
      <c r="B45" t="s">
        <v>3482</v>
      </c>
      <c r="C45" t="s">
        <v>3483</v>
      </c>
      <c r="D45" t="s">
        <v>123</v>
      </c>
      <c r="E45" t="s">
        <v>106</v>
      </c>
      <c r="F45" t="s">
        <v>474</v>
      </c>
      <c r="G45" s="77">
        <v>1400000</v>
      </c>
      <c r="H45" s="77">
        <v>-4.5252481243040998</v>
      </c>
      <c r="I45" s="77">
        <v>-63.3534737402574</v>
      </c>
      <c r="J45" s="78">
        <v>-5.9999999999999995E-4</v>
      </c>
      <c r="K45" s="78">
        <v>0</v>
      </c>
    </row>
    <row r="46" spans="2:11">
      <c r="B46" t="s">
        <v>3484</v>
      </c>
      <c r="C46" t="s">
        <v>3485</v>
      </c>
      <c r="D46" t="s">
        <v>123</v>
      </c>
      <c r="E46" t="s">
        <v>106</v>
      </c>
      <c r="F46" t="s">
        <v>681</v>
      </c>
      <c r="G46" s="77">
        <v>888000</v>
      </c>
      <c r="H46" s="77">
        <v>-4.8852421405423874</v>
      </c>
      <c r="I46" s="77">
        <v>-43.380950208016401</v>
      </c>
      <c r="J46" s="78">
        <v>-4.0000000000000002E-4</v>
      </c>
      <c r="K46" s="78">
        <v>0</v>
      </c>
    </row>
    <row r="47" spans="2:11">
      <c r="B47" t="s">
        <v>3486</v>
      </c>
      <c r="C47" t="s">
        <v>3487</v>
      </c>
      <c r="D47" t="s">
        <v>123</v>
      </c>
      <c r="E47" t="s">
        <v>106</v>
      </c>
      <c r="F47" t="s">
        <v>555</v>
      </c>
      <c r="G47" s="77">
        <v>-4750000</v>
      </c>
      <c r="H47" s="77">
        <v>-5.3831182985465897</v>
      </c>
      <c r="I47" s="77">
        <v>255.698119180963</v>
      </c>
      <c r="J47" s="78">
        <v>2.5999999999999999E-3</v>
      </c>
      <c r="K47" s="78">
        <v>0</v>
      </c>
    </row>
    <row r="48" spans="2:11">
      <c r="B48" t="s">
        <v>3488</v>
      </c>
      <c r="C48" t="s">
        <v>3489</v>
      </c>
      <c r="D48" t="s">
        <v>123</v>
      </c>
      <c r="E48" t="s">
        <v>106</v>
      </c>
      <c r="F48" t="s">
        <v>555</v>
      </c>
      <c r="G48" s="77">
        <v>-500000</v>
      </c>
      <c r="H48" s="77">
        <v>-5.5131138371761397</v>
      </c>
      <c r="I48" s="77">
        <v>27.565569185880701</v>
      </c>
      <c r="J48" s="78">
        <v>2.9999999999999997E-4</v>
      </c>
      <c r="K48" s="78">
        <v>0</v>
      </c>
    </row>
    <row r="49" spans="2:11">
      <c r="B49" t="s">
        <v>3490</v>
      </c>
      <c r="C49" t="s">
        <v>3491</v>
      </c>
      <c r="D49" t="s">
        <v>123</v>
      </c>
      <c r="E49" t="s">
        <v>106</v>
      </c>
      <c r="F49" t="s">
        <v>3492</v>
      </c>
      <c r="G49" s="77">
        <v>-27800000</v>
      </c>
      <c r="H49" s="77">
        <v>-11.70509085031958</v>
      </c>
      <c r="I49" s="77">
        <v>3254.01525638885</v>
      </c>
      <c r="J49" s="78">
        <v>3.3300000000000003E-2</v>
      </c>
      <c r="K49" s="78">
        <v>1E-4</v>
      </c>
    </row>
    <row r="50" spans="2:11">
      <c r="B50" t="s">
        <v>3493</v>
      </c>
      <c r="C50" t="s">
        <v>3494</v>
      </c>
      <c r="D50" t="s">
        <v>123</v>
      </c>
      <c r="E50" t="s">
        <v>106</v>
      </c>
      <c r="F50" t="s">
        <v>276</v>
      </c>
      <c r="G50" s="77">
        <v>7500000</v>
      </c>
      <c r="H50" s="77">
        <v>0.31979545070056797</v>
      </c>
      <c r="I50" s="77">
        <v>23.984658802542601</v>
      </c>
      <c r="J50" s="78">
        <v>2.0000000000000001E-4</v>
      </c>
      <c r="K50" s="78">
        <v>0</v>
      </c>
    </row>
    <row r="51" spans="2:11">
      <c r="B51" t="s">
        <v>3495</v>
      </c>
      <c r="C51" t="s">
        <v>3496</v>
      </c>
      <c r="D51" t="s">
        <v>123</v>
      </c>
      <c r="E51" t="s">
        <v>113</v>
      </c>
      <c r="F51" t="s">
        <v>3497</v>
      </c>
      <c r="G51" s="77">
        <v>-3613461.64</v>
      </c>
      <c r="H51" s="77">
        <v>-62.042543828950357</v>
      </c>
      <c r="I51" s="77">
        <v>2241.8835217393098</v>
      </c>
      <c r="J51" s="78">
        <v>2.3E-2</v>
      </c>
      <c r="K51" s="78">
        <v>1E-4</v>
      </c>
    </row>
    <row r="52" spans="2:11">
      <c r="B52" s="79" t="s">
        <v>3417</v>
      </c>
      <c r="C52" s="16"/>
      <c r="D52" s="16"/>
      <c r="G52" s="81">
        <v>0</v>
      </c>
      <c r="I52" s="81">
        <v>0</v>
      </c>
      <c r="J52" s="80">
        <v>0</v>
      </c>
      <c r="K52" s="80">
        <v>0</v>
      </c>
    </row>
    <row r="53" spans="2:11">
      <c r="B53" t="s">
        <v>217</v>
      </c>
      <c r="C53" t="s">
        <v>217</v>
      </c>
      <c r="D53" t="s">
        <v>217</v>
      </c>
      <c r="E53" t="s">
        <v>217</v>
      </c>
      <c r="G53" s="77">
        <v>0</v>
      </c>
      <c r="H53" s="77">
        <v>0</v>
      </c>
      <c r="I53" s="77">
        <v>0</v>
      </c>
      <c r="J53" s="78">
        <v>0</v>
      </c>
      <c r="K53" s="78">
        <v>0</v>
      </c>
    </row>
    <row r="54" spans="2:11">
      <c r="B54" s="79" t="s">
        <v>3076</v>
      </c>
      <c r="C54" s="16"/>
      <c r="D54" s="16"/>
      <c r="G54" s="81">
        <v>0</v>
      </c>
      <c r="I54" s="81">
        <v>0</v>
      </c>
      <c r="J54" s="80">
        <v>0</v>
      </c>
      <c r="K54" s="80">
        <v>0</v>
      </c>
    </row>
    <row r="55" spans="2:11">
      <c r="B55" t="s">
        <v>217</v>
      </c>
      <c r="C55" t="s">
        <v>217</v>
      </c>
      <c r="D55" t="s">
        <v>217</v>
      </c>
      <c r="E55" t="s">
        <v>217</v>
      </c>
      <c r="G55" s="77">
        <v>0</v>
      </c>
      <c r="H55" s="77">
        <v>0</v>
      </c>
      <c r="I55" s="77">
        <v>0</v>
      </c>
      <c r="J55" s="78">
        <v>0</v>
      </c>
      <c r="K55" s="78">
        <v>0</v>
      </c>
    </row>
    <row r="56" spans="2:11">
      <c r="B56" s="79" t="s">
        <v>1648</v>
      </c>
      <c r="C56" s="16"/>
      <c r="D56" s="16"/>
      <c r="G56" s="81">
        <v>113997000</v>
      </c>
      <c r="I56" s="81">
        <v>-511.36870000000101</v>
      </c>
      <c r="J56" s="80">
        <v>-5.1999999999999998E-3</v>
      </c>
      <c r="K56" s="80">
        <v>0</v>
      </c>
    </row>
    <row r="57" spans="2:11">
      <c r="B57" t="s">
        <v>3498</v>
      </c>
      <c r="C57" t="s">
        <v>3499</v>
      </c>
      <c r="D57" t="s">
        <v>123</v>
      </c>
      <c r="E57" t="s">
        <v>102</v>
      </c>
      <c r="F57" t="s">
        <v>669</v>
      </c>
      <c r="G57" s="77">
        <v>113997000</v>
      </c>
      <c r="H57" s="77">
        <v>-0.44858083984666197</v>
      </c>
      <c r="I57" s="77">
        <v>-511.36870000000101</v>
      </c>
      <c r="J57" s="78">
        <v>-5.1999999999999998E-3</v>
      </c>
      <c r="K57" s="78">
        <v>0</v>
      </c>
    </row>
    <row r="58" spans="2:11">
      <c r="B58" s="79" t="s">
        <v>259</v>
      </c>
      <c r="C58" s="16"/>
      <c r="D58" s="16"/>
      <c r="G58" s="81">
        <v>0</v>
      </c>
      <c r="I58" s="81">
        <v>0</v>
      </c>
      <c r="J58" s="80">
        <v>0</v>
      </c>
      <c r="K58" s="80">
        <v>0</v>
      </c>
    </row>
    <row r="59" spans="2:11">
      <c r="B59" s="79" t="s">
        <v>3074</v>
      </c>
      <c r="C59" s="16"/>
      <c r="D59" s="16"/>
      <c r="G59" s="81">
        <v>0</v>
      </c>
      <c r="I59" s="81">
        <v>0</v>
      </c>
      <c r="J59" s="80">
        <v>0</v>
      </c>
      <c r="K59" s="80">
        <v>0</v>
      </c>
    </row>
    <row r="60" spans="2:11">
      <c r="B60" t="s">
        <v>217</v>
      </c>
      <c r="C60" t="s">
        <v>217</v>
      </c>
      <c r="D60" t="s">
        <v>217</v>
      </c>
      <c r="E60" t="s">
        <v>217</v>
      </c>
      <c r="G60" s="77">
        <v>0</v>
      </c>
      <c r="H60" s="77">
        <v>0</v>
      </c>
      <c r="I60" s="77">
        <v>0</v>
      </c>
      <c r="J60" s="78">
        <v>0</v>
      </c>
      <c r="K60" s="78">
        <v>0</v>
      </c>
    </row>
    <row r="61" spans="2:11">
      <c r="B61" s="79" t="s">
        <v>3081</v>
      </c>
      <c r="C61" s="16"/>
      <c r="D61" s="16"/>
      <c r="G61" s="81">
        <v>0</v>
      </c>
      <c r="I61" s="81">
        <v>0</v>
      </c>
      <c r="J61" s="80">
        <v>0</v>
      </c>
      <c r="K61" s="80">
        <v>0</v>
      </c>
    </row>
    <row r="62" spans="2:11">
      <c r="B62" t="s">
        <v>217</v>
      </c>
      <c r="C62" t="s">
        <v>217</v>
      </c>
      <c r="D62" t="s">
        <v>217</v>
      </c>
      <c r="E62" t="s">
        <v>217</v>
      </c>
      <c r="G62" s="77">
        <v>0</v>
      </c>
      <c r="H62" s="77">
        <v>0</v>
      </c>
      <c r="I62" s="77">
        <v>0</v>
      </c>
      <c r="J62" s="78">
        <v>0</v>
      </c>
      <c r="K62" s="78">
        <v>0</v>
      </c>
    </row>
    <row r="63" spans="2:11">
      <c r="B63" s="79" t="s">
        <v>3076</v>
      </c>
      <c r="C63" s="16"/>
      <c r="D63" s="16"/>
      <c r="G63" s="81">
        <v>0</v>
      </c>
      <c r="I63" s="81">
        <v>0</v>
      </c>
      <c r="J63" s="80">
        <v>0</v>
      </c>
      <c r="K63" s="80">
        <v>0</v>
      </c>
    </row>
    <row r="64" spans="2:11">
      <c r="B64" t="s">
        <v>217</v>
      </c>
      <c r="C64" t="s">
        <v>217</v>
      </c>
      <c r="D64" t="s">
        <v>217</v>
      </c>
      <c r="E64" t="s">
        <v>217</v>
      </c>
      <c r="G64" s="77">
        <v>0</v>
      </c>
      <c r="H64" s="77">
        <v>0</v>
      </c>
      <c r="I64" s="77">
        <v>0</v>
      </c>
      <c r="J64" s="78">
        <v>0</v>
      </c>
      <c r="K64" s="78">
        <v>0</v>
      </c>
    </row>
    <row r="65" spans="2:11">
      <c r="B65" s="79" t="s">
        <v>1648</v>
      </c>
      <c r="C65" s="16"/>
      <c r="D65" s="16"/>
      <c r="G65" s="81">
        <v>0</v>
      </c>
      <c r="I65" s="81">
        <v>0</v>
      </c>
      <c r="J65" s="80">
        <v>0</v>
      </c>
      <c r="K65" s="80">
        <v>0</v>
      </c>
    </row>
    <row r="66" spans="2:11">
      <c r="B66" t="s">
        <v>217</v>
      </c>
      <c r="C66" t="s">
        <v>217</v>
      </c>
      <c r="D66" t="s">
        <v>217</v>
      </c>
      <c r="E66" t="s">
        <v>217</v>
      </c>
      <c r="G66" s="77">
        <v>0</v>
      </c>
      <c r="H66" s="77">
        <v>0</v>
      </c>
      <c r="I66" s="77">
        <v>0</v>
      </c>
      <c r="J66" s="78">
        <v>0</v>
      </c>
      <c r="K66" s="78">
        <v>0</v>
      </c>
    </row>
    <row r="67" spans="2:11">
      <c r="B67" t="s">
        <v>261</v>
      </c>
      <c r="C67" s="16"/>
      <c r="D67" s="16"/>
    </row>
    <row r="68" spans="2:11">
      <c r="B68" t="s">
        <v>393</v>
      </c>
      <c r="C68" s="16"/>
      <c r="D68" s="16"/>
    </row>
    <row r="69" spans="2:11">
      <c r="B69" t="s">
        <v>394</v>
      </c>
      <c r="C69" s="16"/>
      <c r="D69" s="16"/>
    </row>
    <row r="70" spans="2:11">
      <c r="B70" t="s">
        <v>395</v>
      </c>
      <c r="C70" s="16"/>
      <c r="D70" s="16"/>
    </row>
    <row r="71" spans="2:11">
      <c r="C71" s="16"/>
      <c r="D71" s="16"/>
    </row>
    <row r="72" spans="2:11">
      <c r="C72" s="16"/>
      <c r="D72" s="16"/>
    </row>
    <row r="73" spans="2:11">
      <c r="C73" s="16"/>
      <c r="D73" s="16"/>
    </row>
    <row r="74" spans="2:11">
      <c r="C74" s="16"/>
      <c r="D74" s="16"/>
    </row>
    <row r="75" spans="2:11">
      <c r="C75" s="16"/>
      <c r="D75" s="16"/>
    </row>
    <row r="76" spans="2:11">
      <c r="C76" s="16"/>
      <c r="D76" s="16"/>
    </row>
    <row r="77" spans="2:11">
      <c r="C77" s="16"/>
      <c r="D77" s="16"/>
    </row>
    <row r="78" spans="2:11">
      <c r="C78" s="16"/>
      <c r="D78" s="16"/>
    </row>
    <row r="79" spans="2:11">
      <c r="C79" s="16"/>
      <c r="D79" s="16"/>
    </row>
    <row r="80" spans="2:11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22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15" t="s">
        <v>136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</row>
    <row r="7" spans="2:78" ht="26.25" customHeight="1">
      <c r="B7" s="115" t="s">
        <v>145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3121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217</v>
      </c>
      <c r="C14" t="s">
        <v>217</v>
      </c>
      <c r="D14" s="16"/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3122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217</v>
      </c>
      <c r="C16" t="s">
        <v>217</v>
      </c>
      <c r="D16" s="16"/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3123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3124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217</v>
      </c>
      <c r="C19" t="s">
        <v>217</v>
      </c>
      <c r="D19" s="16"/>
      <c r="E19" t="s">
        <v>217</v>
      </c>
      <c r="H19" s="77">
        <v>0</v>
      </c>
      <c r="I19" t="s">
        <v>217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3125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217</v>
      </c>
      <c r="C21" t="s">
        <v>217</v>
      </c>
      <c r="D21" s="16"/>
      <c r="E21" t="s">
        <v>217</v>
      </c>
      <c r="H21" s="77">
        <v>0</v>
      </c>
      <c r="I21" t="s">
        <v>217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3126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217</v>
      </c>
      <c r="C23" t="s">
        <v>217</v>
      </c>
      <c r="D23" s="16"/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3127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217</v>
      </c>
      <c r="C25" t="s">
        <v>217</v>
      </c>
      <c r="D25" s="16"/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259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3121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217</v>
      </c>
      <c r="C28" t="s">
        <v>217</v>
      </c>
      <c r="D28" s="16"/>
      <c r="E28" t="s">
        <v>217</v>
      </c>
      <c r="H28" s="77">
        <v>0</v>
      </c>
      <c r="I28" t="s">
        <v>217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3122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217</v>
      </c>
      <c r="C30" t="s">
        <v>217</v>
      </c>
      <c r="D30" s="16"/>
      <c r="E30" t="s">
        <v>217</v>
      </c>
      <c r="H30" s="77">
        <v>0</v>
      </c>
      <c r="I30" t="s">
        <v>217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3123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3124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217</v>
      </c>
      <c r="C33" t="s">
        <v>217</v>
      </c>
      <c r="D33" s="16"/>
      <c r="E33" t="s">
        <v>217</v>
      </c>
      <c r="H33" s="77">
        <v>0</v>
      </c>
      <c r="I33" t="s">
        <v>217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3125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217</v>
      </c>
      <c r="C35" t="s">
        <v>217</v>
      </c>
      <c r="D35" s="16"/>
      <c r="E35" t="s">
        <v>217</v>
      </c>
      <c r="H35" s="77">
        <v>0</v>
      </c>
      <c r="I35" t="s">
        <v>217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3126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217</v>
      </c>
      <c r="C37" t="s">
        <v>217</v>
      </c>
      <c r="D37" s="16"/>
      <c r="E37" t="s">
        <v>217</v>
      </c>
      <c r="H37" s="77">
        <v>0</v>
      </c>
      <c r="I37" t="s">
        <v>217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3127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217</v>
      </c>
      <c r="C39" t="s">
        <v>217</v>
      </c>
      <c r="D39" s="16"/>
      <c r="E39" t="s">
        <v>217</v>
      </c>
      <c r="H39" s="77">
        <v>0</v>
      </c>
      <c r="I39" t="s">
        <v>217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261</v>
      </c>
      <c r="D40" s="16"/>
    </row>
    <row r="41" spans="2:17">
      <c r="B41" t="s">
        <v>393</v>
      </c>
      <c r="D41" s="16"/>
    </row>
    <row r="42" spans="2:17">
      <c r="B42" t="s">
        <v>394</v>
      </c>
      <c r="D42" s="16"/>
    </row>
    <row r="43" spans="2:17">
      <c r="B43" t="s">
        <v>395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8"/>
  <sheetViews>
    <sheetView rightToLeft="1" topLeftCell="C26" workbookViewId="0">
      <selection activeCell="O15" sqref="O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18.85546875" style="16" bestFit="1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15" t="s">
        <v>146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36.85</v>
      </c>
      <c r="J11" s="18"/>
      <c r="K11" s="18"/>
      <c r="L11" s="18"/>
      <c r="M11" s="76">
        <v>7.1999999999999998E-3</v>
      </c>
      <c r="N11" s="75">
        <v>275660236.50999999</v>
      </c>
      <c r="O11" s="7"/>
      <c r="P11" s="75">
        <v>298623.11315822089</v>
      </c>
      <c r="Q11" s="76">
        <f>P11/$P$11</f>
        <v>1</v>
      </c>
      <c r="R11" s="76">
        <f>P11/'סכום נכסי הקרן'!$C$42</f>
        <v>1.2060020243102626E-2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36.85</v>
      </c>
      <c r="M12" s="80">
        <v>7.1999999999999998E-3</v>
      </c>
      <c r="N12" s="81">
        <v>275660236.50999999</v>
      </c>
      <c r="P12" s="81">
        <v>298623.11315822089</v>
      </c>
      <c r="Q12" s="80">
        <f t="shared" ref="Q12:Q44" si="0">P12/$P$11</f>
        <v>1</v>
      </c>
      <c r="R12" s="80">
        <f>P12/'סכום נכסי הקרן'!$C$42</f>
        <v>1.2060020243102626E-2</v>
      </c>
    </row>
    <row r="13" spans="2:60">
      <c r="B13" s="79" t="s">
        <v>3500</v>
      </c>
      <c r="I13" s="81">
        <v>47.07</v>
      </c>
      <c r="M13" s="80">
        <v>0</v>
      </c>
      <c r="N13" s="81">
        <v>217369111.94</v>
      </c>
      <c r="P13" s="81">
        <v>231943.31793470032</v>
      </c>
      <c r="Q13" s="80">
        <f t="shared" si="0"/>
        <v>0.77670919535223215</v>
      </c>
      <c r="R13" s="80">
        <f>P13/'סכום נכסי הקרן'!$C$42</f>
        <v>9.3671286189518713E-3</v>
      </c>
    </row>
    <row r="14" spans="2:60">
      <c r="B14" t="s">
        <v>3579</v>
      </c>
      <c r="C14" t="s">
        <v>3501</v>
      </c>
      <c r="D14" t="s">
        <v>3502</v>
      </c>
      <c r="F14" t="s">
        <v>1689</v>
      </c>
      <c r="G14" t="s">
        <v>318</v>
      </c>
      <c r="H14" t="s">
        <v>3503</v>
      </c>
      <c r="I14" s="77">
        <v>43.71</v>
      </c>
      <c r="J14" t="s">
        <v>3504</v>
      </c>
      <c r="K14" t="s">
        <v>102</v>
      </c>
      <c r="L14" s="78">
        <v>0</v>
      </c>
      <c r="M14" s="78">
        <v>0</v>
      </c>
      <c r="N14" s="77">
        <f>N13-N15</f>
        <v>216900865.97</v>
      </c>
      <c r="O14" s="77">
        <f>P14*1000/N14*100</f>
        <v>106.70638112768384</v>
      </c>
      <c r="P14" s="77">
        <f>P13-P15</f>
        <v>231447.06471119489</v>
      </c>
      <c r="Q14" s="78">
        <f t="shared" si="0"/>
        <v>0.77504739088486496</v>
      </c>
      <c r="R14" s="78">
        <f>P14/'סכום נכסי הקרן'!$C$42</f>
        <v>9.3470872234353453E-3</v>
      </c>
    </row>
    <row r="15" spans="2:60" s="98" customFormat="1">
      <c r="B15" s="99" t="s">
        <v>3578</v>
      </c>
      <c r="C15" s="99" t="s">
        <v>3501</v>
      </c>
      <c r="D15" s="99" t="s">
        <v>3505</v>
      </c>
      <c r="F15" s="99" t="s">
        <v>1689</v>
      </c>
      <c r="G15" s="99" t="s">
        <v>318</v>
      </c>
      <c r="H15" s="99" t="s">
        <v>3503</v>
      </c>
      <c r="I15" s="100">
        <v>19.670000000000002</v>
      </c>
      <c r="J15" s="99" t="s">
        <v>3504</v>
      </c>
      <c r="K15" s="99" t="s">
        <v>102</v>
      </c>
      <c r="L15" s="101">
        <v>0</v>
      </c>
      <c r="M15" s="101">
        <v>0</v>
      </c>
      <c r="N15" s="100">
        <f>24695.23+443550.74</f>
        <v>468245.97</v>
      </c>
      <c r="O15" s="77">
        <f>P15*1000/N15*100</f>
        <v>105.98131223754814</v>
      </c>
      <c r="P15" s="100">
        <f>24.663170652414+471.590052853022</f>
        <v>496.25322350543598</v>
      </c>
      <c r="Q15" s="101">
        <f t="shared" si="0"/>
        <v>1.6618044673672122E-3</v>
      </c>
      <c r="R15" s="101">
        <f>P15/'סכום נכסי הקרן'!$C$42</f>
        <v>2.0041395516526956E-5</v>
      </c>
    </row>
    <row r="16" spans="2:60">
      <c r="B16" s="79" t="s">
        <v>3506</v>
      </c>
      <c r="I16" s="81">
        <v>0</v>
      </c>
      <c r="M16" s="80">
        <v>0</v>
      </c>
      <c r="N16" s="81">
        <v>0</v>
      </c>
      <c r="P16" s="81">
        <v>0</v>
      </c>
      <c r="Q16" s="80">
        <f t="shared" si="0"/>
        <v>0</v>
      </c>
      <c r="R16" s="80">
        <f>P16/'סכום נכסי הקרן'!$C$42</f>
        <v>0</v>
      </c>
    </row>
    <row r="17" spans="2:18">
      <c r="B17" t="s">
        <v>217</v>
      </c>
      <c r="D17" t="s">
        <v>217</v>
      </c>
      <c r="F17" t="s">
        <v>217</v>
      </c>
      <c r="I17" s="77">
        <v>0</v>
      </c>
      <c r="J17" t="s">
        <v>217</v>
      </c>
      <c r="K17" t="s">
        <v>217</v>
      </c>
      <c r="L17" s="78">
        <v>0</v>
      </c>
      <c r="M17" s="78">
        <v>0</v>
      </c>
      <c r="N17" s="77">
        <v>0</v>
      </c>
      <c r="O17" s="77">
        <v>0</v>
      </c>
      <c r="P17" s="77">
        <v>0</v>
      </c>
      <c r="Q17" s="78">
        <f t="shared" si="0"/>
        <v>0</v>
      </c>
      <c r="R17" s="78">
        <f>P17/'סכום נכסי הקרן'!$C$42</f>
        <v>0</v>
      </c>
    </row>
    <row r="18" spans="2:18">
      <c r="B18" s="79" t="s">
        <v>3507</v>
      </c>
      <c r="I18" s="81">
        <v>0</v>
      </c>
      <c r="M18" s="80">
        <v>0</v>
      </c>
      <c r="N18" s="81">
        <v>0</v>
      </c>
      <c r="P18" s="81">
        <v>0</v>
      </c>
      <c r="Q18" s="80">
        <f t="shared" si="0"/>
        <v>0</v>
      </c>
      <c r="R18" s="80">
        <f>P18/'סכום נכסי הקרן'!$C$42</f>
        <v>0</v>
      </c>
    </row>
    <row r="19" spans="2:18">
      <c r="B19" t="s">
        <v>217</v>
      </c>
      <c r="D19" t="s">
        <v>217</v>
      </c>
      <c r="F19" t="s">
        <v>217</v>
      </c>
      <c r="I19" s="77">
        <v>0</v>
      </c>
      <c r="J19" t="s">
        <v>217</v>
      </c>
      <c r="K19" t="s">
        <v>217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f t="shared" si="0"/>
        <v>0</v>
      </c>
      <c r="R19" s="78">
        <f>P19/'סכום נכסי הקרן'!$C$42</f>
        <v>0</v>
      </c>
    </row>
    <row r="20" spans="2:18">
      <c r="B20" s="79" t="s">
        <v>3508</v>
      </c>
      <c r="I20" s="81">
        <v>0.86</v>
      </c>
      <c r="M20" s="80">
        <v>3.9800000000000002E-2</v>
      </c>
      <c r="N20" s="81">
        <v>38291124.57</v>
      </c>
      <c r="P20" s="81">
        <v>45143.795223520603</v>
      </c>
      <c r="Q20" s="80">
        <f t="shared" si="0"/>
        <v>0.15117314512625102</v>
      </c>
      <c r="R20" s="80">
        <f>P20/'סכום נכסי הקרן'!$C$42</f>
        <v>1.8231511904360782E-3</v>
      </c>
    </row>
    <row r="21" spans="2:18">
      <c r="B21" t="s">
        <v>3509</v>
      </c>
      <c r="C21" t="s">
        <v>3501</v>
      </c>
      <c r="D21" t="s">
        <v>3510</v>
      </c>
      <c r="E21" t="s">
        <v>3294</v>
      </c>
      <c r="F21" t="s">
        <v>3511</v>
      </c>
      <c r="G21" t="s">
        <v>3512</v>
      </c>
      <c r="H21" t="s">
        <v>3503</v>
      </c>
      <c r="J21" t="s">
        <v>1411</v>
      </c>
      <c r="K21" t="s">
        <v>102</v>
      </c>
      <c r="L21" s="78">
        <v>0</v>
      </c>
      <c r="M21" s="78">
        <v>0</v>
      </c>
      <c r="N21" s="77">
        <v>2550000</v>
      </c>
      <c r="O21" s="77">
        <v>340.392157</v>
      </c>
      <c r="P21" s="77">
        <v>8680.0000034999994</v>
      </c>
      <c r="Q21" s="78">
        <f t="shared" si="0"/>
        <v>2.906673871188609E-2</v>
      </c>
      <c r="R21" s="78">
        <f>P21/'סכום נכסי הקרן'!$C$42</f>
        <v>3.5054545726632101E-4</v>
      </c>
    </row>
    <row r="22" spans="2:18">
      <c r="B22" t="s">
        <v>3513</v>
      </c>
      <c r="C22" t="s">
        <v>3501</v>
      </c>
      <c r="D22" t="s">
        <v>3514</v>
      </c>
      <c r="E22" t="s">
        <v>3294</v>
      </c>
      <c r="F22" t="s">
        <v>3511</v>
      </c>
      <c r="G22" t="s">
        <v>3515</v>
      </c>
      <c r="H22" t="s">
        <v>3503</v>
      </c>
      <c r="I22" s="77">
        <v>1.19</v>
      </c>
      <c r="J22" t="s">
        <v>1411</v>
      </c>
      <c r="K22" t="s">
        <v>102</v>
      </c>
      <c r="L22" s="78">
        <v>7.0000000000000007E-2</v>
      </c>
      <c r="M22" s="78">
        <v>5.9900000000000002E-2</v>
      </c>
      <c r="N22" s="77">
        <v>16583215.109999999</v>
      </c>
      <c r="O22" s="77">
        <v>102.51697299999998</v>
      </c>
      <c r="P22" s="77">
        <v>17000.610156850598</v>
      </c>
      <c r="Q22" s="78">
        <f t="shared" si="0"/>
        <v>5.6929987692691038E-2</v>
      </c>
      <c r="R22" s="78">
        <f>P22/'סכום נכסי הקרן'!$C$42</f>
        <v>6.8657680401343726E-4</v>
      </c>
    </row>
    <row r="23" spans="2:18">
      <c r="B23" t="s">
        <v>3516</v>
      </c>
      <c r="C23" t="s">
        <v>3501</v>
      </c>
      <c r="D23" t="s">
        <v>3517</v>
      </c>
      <c r="E23" t="s">
        <v>3518</v>
      </c>
      <c r="F23" t="s">
        <v>217</v>
      </c>
      <c r="G23" t="s">
        <v>3519</v>
      </c>
      <c r="H23" t="s">
        <v>218</v>
      </c>
      <c r="I23" s="77">
        <v>0.33</v>
      </c>
      <c r="J23" t="s">
        <v>791</v>
      </c>
      <c r="K23" t="s">
        <v>102</v>
      </c>
      <c r="L23" s="78">
        <v>7.0000000000000007E-2</v>
      </c>
      <c r="M23" s="78">
        <v>3.73E-2</v>
      </c>
      <c r="N23" s="77">
        <v>15219193</v>
      </c>
      <c r="O23" s="77">
        <v>101.76</v>
      </c>
      <c r="P23" s="77">
        <v>15487.0507968</v>
      </c>
      <c r="Q23" s="78">
        <f t="shared" si="0"/>
        <v>5.1861527505389117E-2</v>
      </c>
      <c r="R23" s="78">
        <f>P23/'סכום נכסי הקרן'!$C$42</f>
        <v>6.2545107155321644E-4</v>
      </c>
    </row>
    <row r="24" spans="2:18">
      <c r="B24" t="s">
        <v>3520</v>
      </c>
      <c r="C24" t="s">
        <v>3501</v>
      </c>
      <c r="D24" t="s">
        <v>3521</v>
      </c>
      <c r="E24" t="s">
        <v>3286</v>
      </c>
      <c r="F24" t="s">
        <v>217</v>
      </c>
      <c r="G24" t="s">
        <v>3522</v>
      </c>
      <c r="H24" t="s">
        <v>218</v>
      </c>
      <c r="I24" s="77">
        <v>3.39</v>
      </c>
      <c r="J24" t="s">
        <v>459</v>
      </c>
      <c r="K24" t="s">
        <v>102</v>
      </c>
      <c r="L24" s="78">
        <v>5.2999999999999999E-2</v>
      </c>
      <c r="M24" s="78">
        <v>5.11E-2</v>
      </c>
      <c r="N24" s="77">
        <v>3938716.46</v>
      </c>
      <c r="O24" s="77">
        <v>100.95</v>
      </c>
      <c r="P24" s="77">
        <v>3976.1342663700002</v>
      </c>
      <c r="Q24" s="78">
        <f t="shared" si="0"/>
        <v>1.3314891216284742E-2</v>
      </c>
      <c r="R24" s="78">
        <f>P24/'סכום נכסי הקרן'!$C$42</f>
        <v>1.6057785760310335E-4</v>
      </c>
    </row>
    <row r="25" spans="2:18">
      <c r="B25" s="79" t="s">
        <v>3523</v>
      </c>
      <c r="I25" s="81">
        <v>0</v>
      </c>
      <c r="M25" s="80">
        <v>0</v>
      </c>
      <c r="N25" s="81">
        <v>0</v>
      </c>
      <c r="P25" s="81">
        <v>0</v>
      </c>
      <c r="Q25" s="80">
        <f t="shared" si="0"/>
        <v>0</v>
      </c>
      <c r="R25" s="80">
        <f>P25/'סכום נכסי הקרן'!$C$42</f>
        <v>0</v>
      </c>
    </row>
    <row r="26" spans="2:18">
      <c r="B26" t="s">
        <v>217</v>
      </c>
      <c r="D26" t="s">
        <v>217</v>
      </c>
      <c r="F26" t="s">
        <v>217</v>
      </c>
      <c r="I26" s="77">
        <v>0</v>
      </c>
      <c r="J26" t="s">
        <v>217</v>
      </c>
      <c r="K26" t="s">
        <v>217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f t="shared" si="0"/>
        <v>0</v>
      </c>
      <c r="R26" s="78">
        <f>P26/'סכום נכסי הקרן'!$C$42</f>
        <v>0</v>
      </c>
    </row>
    <row r="27" spans="2:18">
      <c r="B27" s="79" t="s">
        <v>3524</v>
      </c>
      <c r="I27" s="81">
        <v>0</v>
      </c>
      <c r="M27" s="80">
        <v>0</v>
      </c>
      <c r="N27" s="81">
        <v>0</v>
      </c>
      <c r="P27" s="81">
        <v>0</v>
      </c>
      <c r="Q27" s="80">
        <f t="shared" si="0"/>
        <v>0</v>
      </c>
      <c r="R27" s="80">
        <f>P27/'סכום נכסי הקרן'!$C$42</f>
        <v>0</v>
      </c>
    </row>
    <row r="28" spans="2:18">
      <c r="B28" s="79" t="s">
        <v>3525</v>
      </c>
      <c r="I28" s="81">
        <v>0</v>
      </c>
      <c r="M28" s="80">
        <v>0</v>
      </c>
      <c r="N28" s="81">
        <v>0</v>
      </c>
      <c r="P28" s="81">
        <v>0</v>
      </c>
      <c r="Q28" s="80">
        <f t="shared" si="0"/>
        <v>0</v>
      </c>
      <c r="R28" s="80">
        <f>P28/'סכום נכסי הקרן'!$C$42</f>
        <v>0</v>
      </c>
    </row>
    <row r="29" spans="2:18">
      <c r="B29" t="s">
        <v>217</v>
      </c>
      <c r="D29" t="s">
        <v>217</v>
      </c>
      <c r="F29" t="s">
        <v>217</v>
      </c>
      <c r="I29" s="77">
        <v>0</v>
      </c>
      <c r="J29" t="s">
        <v>217</v>
      </c>
      <c r="K29" t="s">
        <v>217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f t="shared" si="0"/>
        <v>0</v>
      </c>
      <c r="R29" s="78">
        <f>P29/'סכום נכסי הקרן'!$C$42</f>
        <v>0</v>
      </c>
    </row>
    <row r="30" spans="2:18">
      <c r="B30" s="79" t="s">
        <v>3526</v>
      </c>
      <c r="I30" s="81">
        <v>0</v>
      </c>
      <c r="M30" s="80">
        <v>0</v>
      </c>
      <c r="N30" s="81">
        <v>0</v>
      </c>
      <c r="P30" s="81">
        <v>0</v>
      </c>
      <c r="Q30" s="80">
        <f t="shared" si="0"/>
        <v>0</v>
      </c>
      <c r="R30" s="80">
        <f>P30/'סכום נכסי הקרן'!$C$42</f>
        <v>0</v>
      </c>
    </row>
    <row r="31" spans="2:18">
      <c r="B31" t="s">
        <v>217</v>
      </c>
      <c r="D31" t="s">
        <v>217</v>
      </c>
      <c r="F31" t="s">
        <v>217</v>
      </c>
      <c r="I31" s="77">
        <v>0</v>
      </c>
      <c r="J31" t="s">
        <v>217</v>
      </c>
      <c r="K31" t="s">
        <v>217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f t="shared" si="0"/>
        <v>0</v>
      </c>
      <c r="R31" s="78">
        <f>P31/'סכום נכסי הקרן'!$C$42</f>
        <v>0</v>
      </c>
    </row>
    <row r="32" spans="2:18">
      <c r="B32" s="79" t="s">
        <v>3527</v>
      </c>
      <c r="I32" s="81">
        <v>0</v>
      </c>
      <c r="M32" s="80">
        <v>0</v>
      </c>
      <c r="N32" s="81">
        <v>0</v>
      </c>
      <c r="P32" s="81">
        <v>0</v>
      </c>
      <c r="Q32" s="80">
        <f t="shared" si="0"/>
        <v>0</v>
      </c>
      <c r="R32" s="80">
        <f>P32/'סכום נכסי הקרן'!$C$42</f>
        <v>0</v>
      </c>
    </row>
    <row r="33" spans="2:18">
      <c r="B33" t="s">
        <v>217</v>
      </c>
      <c r="D33" t="s">
        <v>217</v>
      </c>
      <c r="F33" t="s">
        <v>217</v>
      </c>
      <c r="I33" s="77">
        <v>0</v>
      </c>
      <c r="J33" t="s">
        <v>217</v>
      </c>
      <c r="K33" t="s">
        <v>217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f t="shared" si="0"/>
        <v>0</v>
      </c>
      <c r="R33" s="78">
        <f>P33/'סכום נכסי הקרן'!$C$42</f>
        <v>0</v>
      </c>
    </row>
    <row r="34" spans="2:18">
      <c r="B34" s="79" t="s">
        <v>3528</v>
      </c>
      <c r="I34" s="81">
        <v>2.1800000000000002</v>
      </c>
      <c r="M34" s="80">
        <v>1.6799999999999999E-2</v>
      </c>
      <c r="N34" s="81">
        <v>20000000</v>
      </c>
      <c r="P34" s="81">
        <v>21536</v>
      </c>
      <c r="Q34" s="80">
        <f t="shared" si="0"/>
        <v>7.2117659521516941E-2</v>
      </c>
      <c r="R34" s="80">
        <f>P34/'סכום נכסי הקרן'!$C$42</f>
        <v>8.6974043371467716E-4</v>
      </c>
    </row>
    <row r="35" spans="2:18">
      <c r="B35" t="s">
        <v>3529</v>
      </c>
      <c r="C35" t="s">
        <v>3501</v>
      </c>
      <c r="D35" t="s">
        <v>3530</v>
      </c>
      <c r="E35" t="s">
        <v>3236</v>
      </c>
      <c r="F35" t="s">
        <v>735</v>
      </c>
      <c r="G35" t="s">
        <v>3531</v>
      </c>
      <c r="H35" t="s">
        <v>150</v>
      </c>
      <c r="I35" s="77">
        <v>2.1800000000000002</v>
      </c>
      <c r="J35" t="s">
        <v>964</v>
      </c>
      <c r="K35" t="s">
        <v>102</v>
      </c>
      <c r="L35" s="78">
        <v>5.1799999999999999E-2</v>
      </c>
      <c r="M35" s="78">
        <v>1.6799999999999999E-2</v>
      </c>
      <c r="N35" s="77">
        <v>20000000</v>
      </c>
      <c r="O35" s="77">
        <v>107.68</v>
      </c>
      <c r="P35" s="77">
        <v>21536</v>
      </c>
      <c r="Q35" s="78">
        <f t="shared" si="0"/>
        <v>7.2117659521516941E-2</v>
      </c>
      <c r="R35" s="78">
        <f>P35/'סכום נכסי הקרן'!$C$42</f>
        <v>8.6974043371467716E-4</v>
      </c>
    </row>
    <row r="36" spans="2:18">
      <c r="B36" s="79" t="s">
        <v>259</v>
      </c>
      <c r="I36" s="81">
        <v>0</v>
      </c>
      <c r="M36" s="80">
        <v>0</v>
      </c>
      <c r="N36" s="81">
        <v>0</v>
      </c>
      <c r="P36" s="81">
        <v>0</v>
      </c>
      <c r="Q36" s="80">
        <f t="shared" si="0"/>
        <v>0</v>
      </c>
      <c r="R36" s="80">
        <f>P36/'סכום נכסי הקרן'!$C$42</f>
        <v>0</v>
      </c>
    </row>
    <row r="37" spans="2:18">
      <c r="B37" s="79" t="s">
        <v>3532</v>
      </c>
      <c r="I37" s="81">
        <v>0</v>
      </c>
      <c r="M37" s="80">
        <v>0</v>
      </c>
      <c r="N37" s="81">
        <v>0</v>
      </c>
      <c r="P37" s="81">
        <v>0</v>
      </c>
      <c r="Q37" s="80">
        <f t="shared" si="0"/>
        <v>0</v>
      </c>
      <c r="R37" s="80">
        <f>P37/'סכום נכסי הקרן'!$C$42</f>
        <v>0</v>
      </c>
    </row>
    <row r="38" spans="2:18">
      <c r="B38" t="s">
        <v>217</v>
      </c>
      <c r="D38" t="s">
        <v>217</v>
      </c>
      <c r="F38" t="s">
        <v>217</v>
      </c>
      <c r="I38" s="77">
        <v>0</v>
      </c>
      <c r="J38" t="s">
        <v>217</v>
      </c>
      <c r="K38" t="s">
        <v>217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f t="shared" si="0"/>
        <v>0</v>
      </c>
      <c r="R38" s="78">
        <f>P38/'סכום נכסי הקרן'!$C$42</f>
        <v>0</v>
      </c>
    </row>
    <row r="39" spans="2:18">
      <c r="B39" s="79" t="s">
        <v>3507</v>
      </c>
      <c r="I39" s="81">
        <v>0</v>
      </c>
      <c r="M39" s="80">
        <v>0</v>
      </c>
      <c r="N39" s="81">
        <v>0</v>
      </c>
      <c r="P39" s="81">
        <v>0</v>
      </c>
      <c r="Q39" s="80">
        <f t="shared" si="0"/>
        <v>0</v>
      </c>
      <c r="R39" s="80">
        <f>P39/'סכום נכסי הקרן'!$C$42</f>
        <v>0</v>
      </c>
    </row>
    <row r="40" spans="2:18">
      <c r="B40" t="s">
        <v>217</v>
      </c>
      <c r="D40" t="s">
        <v>217</v>
      </c>
      <c r="F40" t="s">
        <v>217</v>
      </c>
      <c r="I40" s="77">
        <v>0</v>
      </c>
      <c r="J40" t="s">
        <v>217</v>
      </c>
      <c r="K40" t="s">
        <v>217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f t="shared" si="0"/>
        <v>0</v>
      </c>
      <c r="R40" s="78">
        <f>P40/'סכום נכסי הקרן'!$C$42</f>
        <v>0</v>
      </c>
    </row>
    <row r="41" spans="2:18">
      <c r="B41" s="79" t="s">
        <v>3508</v>
      </c>
      <c r="I41" s="81">
        <v>0</v>
      </c>
      <c r="M41" s="80">
        <v>0</v>
      </c>
      <c r="N41" s="81">
        <v>0</v>
      </c>
      <c r="P41" s="81">
        <v>0</v>
      </c>
      <c r="Q41" s="80">
        <f t="shared" si="0"/>
        <v>0</v>
      </c>
      <c r="R41" s="80">
        <f>P41/'סכום נכסי הקרן'!$C$42</f>
        <v>0</v>
      </c>
    </row>
    <row r="42" spans="2:18">
      <c r="B42" t="s">
        <v>217</v>
      </c>
      <c r="D42" t="s">
        <v>217</v>
      </c>
      <c r="F42" t="s">
        <v>217</v>
      </c>
      <c r="I42" s="77">
        <v>0</v>
      </c>
      <c r="J42" t="s">
        <v>217</v>
      </c>
      <c r="K42" t="s">
        <v>217</v>
      </c>
      <c r="L42" s="78">
        <v>0</v>
      </c>
      <c r="M42" s="78">
        <v>0</v>
      </c>
      <c r="N42" s="77">
        <v>0</v>
      </c>
      <c r="O42" s="77">
        <v>0</v>
      </c>
      <c r="P42" s="77">
        <v>0</v>
      </c>
      <c r="Q42" s="78">
        <f t="shared" si="0"/>
        <v>0</v>
      </c>
      <c r="R42" s="78">
        <f>P42/'סכום נכסי הקרן'!$C$42</f>
        <v>0</v>
      </c>
    </row>
    <row r="43" spans="2:18">
      <c r="B43" s="79" t="s">
        <v>3528</v>
      </c>
      <c r="I43" s="81">
        <v>0</v>
      </c>
      <c r="M43" s="80">
        <v>0</v>
      </c>
      <c r="N43" s="81">
        <v>0</v>
      </c>
      <c r="P43" s="81">
        <v>0</v>
      </c>
      <c r="Q43" s="80">
        <f t="shared" si="0"/>
        <v>0</v>
      </c>
      <c r="R43" s="80">
        <f>P43/'סכום נכסי הקרן'!$C$42</f>
        <v>0</v>
      </c>
    </row>
    <row r="44" spans="2:18">
      <c r="B44" t="s">
        <v>217</v>
      </c>
      <c r="D44" t="s">
        <v>217</v>
      </c>
      <c r="F44" t="s">
        <v>217</v>
      </c>
      <c r="I44" s="77">
        <v>0</v>
      </c>
      <c r="J44" t="s">
        <v>217</v>
      </c>
      <c r="K44" t="s">
        <v>217</v>
      </c>
      <c r="L44" s="78">
        <v>0</v>
      </c>
      <c r="M44" s="78">
        <v>0</v>
      </c>
      <c r="N44" s="77">
        <v>0</v>
      </c>
      <c r="O44" s="77">
        <v>0</v>
      </c>
      <c r="P44" s="77">
        <v>0</v>
      </c>
      <c r="Q44" s="78">
        <f t="shared" si="0"/>
        <v>0</v>
      </c>
      <c r="R44" s="78">
        <f>P44/'סכום נכסי הקרן'!$C$42</f>
        <v>0</v>
      </c>
    </row>
    <row r="45" spans="2:18">
      <c r="B45" t="s">
        <v>261</v>
      </c>
    </row>
    <row r="46" spans="2:18">
      <c r="B46" t="s">
        <v>393</v>
      </c>
    </row>
    <row r="47" spans="2:18">
      <c r="B47" t="s">
        <v>394</v>
      </c>
    </row>
    <row r="48" spans="2:18">
      <c r="B48" t="s">
        <v>395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topLeftCell="A22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15" t="s">
        <v>153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3173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217</v>
      </c>
      <c r="C14" t="s">
        <v>217</v>
      </c>
      <c r="E14" t="s">
        <v>217</v>
      </c>
      <c r="G14" s="77">
        <v>0</v>
      </c>
      <c r="H14" t="s">
        <v>217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3174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217</v>
      </c>
      <c r="C16" t="s">
        <v>217</v>
      </c>
      <c r="E16" t="s">
        <v>217</v>
      </c>
      <c r="G16" s="77">
        <v>0</v>
      </c>
      <c r="H16" t="s">
        <v>217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3533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217</v>
      </c>
      <c r="C18" t="s">
        <v>217</v>
      </c>
      <c r="E18" t="s">
        <v>217</v>
      </c>
      <c r="G18" s="77">
        <v>0</v>
      </c>
      <c r="H18" t="s">
        <v>217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3534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217</v>
      </c>
      <c r="C20" t="s">
        <v>217</v>
      </c>
      <c r="E20" t="s">
        <v>217</v>
      </c>
      <c r="G20" s="77">
        <v>0</v>
      </c>
      <c r="H20" t="s">
        <v>217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1648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217</v>
      </c>
      <c r="C22" t="s">
        <v>217</v>
      </c>
      <c r="E22" t="s">
        <v>217</v>
      </c>
      <c r="G22" s="77">
        <v>0</v>
      </c>
      <c r="H22" t="s">
        <v>217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259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217</v>
      </c>
      <c r="C24" t="s">
        <v>217</v>
      </c>
      <c r="E24" t="s">
        <v>217</v>
      </c>
      <c r="G24" s="77">
        <v>0</v>
      </c>
      <c r="H24" t="s">
        <v>217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261</v>
      </c>
    </row>
    <row r="26" spans="2:15">
      <c r="B26" t="s">
        <v>393</v>
      </c>
    </row>
    <row r="27" spans="2:15">
      <c r="B27" t="s">
        <v>394</v>
      </c>
    </row>
    <row r="28" spans="2:15">
      <c r="B28" t="s">
        <v>395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3"/>
  <sheetViews>
    <sheetView rightToLeft="1" topLeftCell="A13" workbookViewId="0">
      <selection activeCell="H17" sqref="H1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15" t="s">
        <v>156</v>
      </c>
      <c r="C7" s="116"/>
      <c r="D7" s="116"/>
      <c r="E7" s="116"/>
      <c r="F7" s="116"/>
      <c r="G7" s="116"/>
      <c r="H7" s="116"/>
      <c r="I7" s="116"/>
      <c r="J7" s="11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f>G12</f>
        <v>161421.6728874032</v>
      </c>
      <c r="H11" s="76">
        <v>1</v>
      </c>
      <c r="I11" s="76">
        <f>G11/'סכום נכסי הקרן'!$C$42</f>
        <v>6.5190822709899144E-3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v>0</v>
      </c>
      <c r="F12" s="19"/>
      <c r="G12" s="81">
        <f>G13</f>
        <v>161421.6728874032</v>
      </c>
      <c r="H12" s="80">
        <v>1</v>
      </c>
      <c r="I12" s="80">
        <f>G12/'סכום נכסי הקרן'!$C$42</f>
        <v>6.5190822709899144E-3</v>
      </c>
    </row>
    <row r="13" spans="2:55">
      <c r="B13" s="79" t="s">
        <v>3535</v>
      </c>
      <c r="E13" s="80">
        <v>0</v>
      </c>
      <c r="F13" s="19"/>
      <c r="G13" s="81">
        <f>G14</f>
        <v>161421.6728874032</v>
      </c>
      <c r="H13" s="80">
        <v>1</v>
      </c>
      <c r="I13" s="80">
        <f>G13/'סכום נכסי הקרן'!$C$42</f>
        <v>6.5190822709899144E-3</v>
      </c>
    </row>
    <row r="14" spans="2:55">
      <c r="B14" t="s">
        <v>3537</v>
      </c>
      <c r="C14" t="s">
        <v>3136</v>
      </c>
      <c r="D14" t="s">
        <v>3536</v>
      </c>
      <c r="E14" s="78">
        <v>0</v>
      </c>
      <c r="F14" t="s">
        <v>102</v>
      </c>
      <c r="G14" s="77">
        <f>63840.0005932776-1250+98831.6722941256</f>
        <v>161421.6728874032</v>
      </c>
      <c r="H14" s="78">
        <f>G14/$G$11</f>
        <v>1</v>
      </c>
      <c r="I14" s="78">
        <f>G14/'סכום נכסי הקרן'!$C$42</f>
        <v>6.5190822709899144E-3</v>
      </c>
      <c r="J14" t="s">
        <v>3575</v>
      </c>
    </row>
    <row r="15" spans="2:55">
      <c r="B15" s="79" t="s">
        <v>3538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217</v>
      </c>
      <c r="E16" s="78">
        <v>0</v>
      </c>
      <c r="F16" t="s">
        <v>217</v>
      </c>
      <c r="G16" s="77">
        <v>0</v>
      </c>
      <c r="H16" s="78">
        <v>0</v>
      </c>
      <c r="I16" s="78">
        <v>0</v>
      </c>
    </row>
    <row r="17" spans="2:9">
      <c r="B17" s="79" t="s">
        <v>259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3535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217</v>
      </c>
      <c r="E19" s="78">
        <v>0</v>
      </c>
      <c r="F19" t="s">
        <v>217</v>
      </c>
      <c r="G19" s="77">
        <v>0</v>
      </c>
      <c r="H19" s="78">
        <v>0</v>
      </c>
      <c r="I19" s="78">
        <v>0</v>
      </c>
    </row>
    <row r="20" spans="2:9">
      <c r="B20" s="79" t="s">
        <v>3538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217</v>
      </c>
      <c r="E21" s="78">
        <v>0</v>
      </c>
      <c r="F21" t="s">
        <v>217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topLeftCell="A13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15" t="s">
        <v>162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217</v>
      </c>
      <c r="D13" t="s">
        <v>217</v>
      </c>
      <c r="E13" s="19"/>
      <c r="F13" s="78">
        <v>0</v>
      </c>
      <c r="G13" t="s">
        <v>217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217</v>
      </c>
      <c r="D15" t="s">
        <v>217</v>
      </c>
      <c r="E15" s="19"/>
      <c r="F15" s="78">
        <v>0</v>
      </c>
      <c r="G15" t="s">
        <v>217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15" t="s">
        <v>167</v>
      </c>
      <c r="C7" s="116"/>
      <c r="D7" s="116"/>
      <c r="E7" s="116"/>
      <c r="F7" s="116"/>
      <c r="G7" s="116"/>
      <c r="H7" s="116"/>
      <c r="I7" s="116"/>
      <c r="J7" s="116"/>
      <c r="K7" s="11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211888.36561318999</v>
      </c>
      <c r="J11" s="76">
        <v>1</v>
      </c>
      <c r="K11" s="76">
        <v>8.6E-3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217</v>
      </c>
      <c r="C13" t="s">
        <v>217</v>
      </c>
      <c r="D13" t="s">
        <v>217</v>
      </c>
      <c r="E13" s="19"/>
      <c r="F13" s="78">
        <v>0</v>
      </c>
      <c r="G13" t="s">
        <v>217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259</v>
      </c>
      <c r="D14" s="19"/>
      <c r="E14" s="19"/>
      <c r="F14" s="19"/>
      <c r="G14" s="19"/>
      <c r="H14" s="80">
        <v>0</v>
      </c>
      <c r="I14" s="81">
        <v>211888.36561318999</v>
      </c>
      <c r="J14" s="80">
        <v>1</v>
      </c>
      <c r="K14" s="80">
        <v>8.6E-3</v>
      </c>
    </row>
    <row r="15" spans="2:60">
      <c r="B15" t="s">
        <v>3539</v>
      </c>
      <c r="C15" t="s">
        <v>3540</v>
      </c>
      <c r="D15" t="s">
        <v>217</v>
      </c>
      <c r="E15" t="s">
        <v>218</v>
      </c>
      <c r="F15" s="78">
        <v>0</v>
      </c>
      <c r="G15" t="s">
        <v>106</v>
      </c>
      <c r="H15" s="78">
        <v>0</v>
      </c>
      <c r="I15" s="77">
        <v>-901.9</v>
      </c>
      <c r="J15" s="78">
        <v>-4.3E-3</v>
      </c>
      <c r="K15" s="78">
        <v>0</v>
      </c>
    </row>
    <row r="16" spans="2:60">
      <c r="B16" t="s">
        <v>3541</v>
      </c>
      <c r="C16" t="s">
        <v>3542</v>
      </c>
      <c r="D16" t="s">
        <v>217</v>
      </c>
      <c r="E16" t="s">
        <v>218</v>
      </c>
      <c r="F16" s="78">
        <v>0</v>
      </c>
      <c r="G16" t="s">
        <v>200</v>
      </c>
      <c r="H16" s="78">
        <v>0</v>
      </c>
      <c r="I16" s="77">
        <v>412.25866725999998</v>
      </c>
      <c r="J16" s="78">
        <v>1.9E-3</v>
      </c>
      <c r="K16" s="78">
        <v>0</v>
      </c>
    </row>
    <row r="17" spans="2:11">
      <c r="B17" t="s">
        <v>3543</v>
      </c>
      <c r="C17" t="s">
        <v>3544</v>
      </c>
      <c r="D17" t="s">
        <v>217</v>
      </c>
      <c r="E17" t="s">
        <v>218</v>
      </c>
      <c r="F17" s="78">
        <v>0</v>
      </c>
      <c r="G17" t="s">
        <v>113</v>
      </c>
      <c r="H17" s="78">
        <v>0</v>
      </c>
      <c r="I17" s="77">
        <v>8355.3463988830008</v>
      </c>
      <c r="J17" s="78">
        <v>3.9399999999999998E-2</v>
      </c>
      <c r="K17" s="78">
        <v>2.9999999999999997E-4</v>
      </c>
    </row>
    <row r="18" spans="2:11">
      <c r="B18" t="s">
        <v>3545</v>
      </c>
      <c r="C18" t="s">
        <v>3546</v>
      </c>
      <c r="D18" t="s">
        <v>217</v>
      </c>
      <c r="E18" t="s">
        <v>218</v>
      </c>
      <c r="F18" s="78">
        <v>0</v>
      </c>
      <c r="G18" t="s">
        <v>204</v>
      </c>
      <c r="H18" s="78">
        <v>0</v>
      </c>
      <c r="I18" s="77">
        <v>-460.27112799899999</v>
      </c>
      <c r="J18" s="78">
        <v>-2.2000000000000001E-3</v>
      </c>
      <c r="K18" s="78">
        <v>0</v>
      </c>
    </row>
    <row r="19" spans="2:11">
      <c r="B19" t="s">
        <v>3547</v>
      </c>
      <c r="C19" t="s">
        <v>3548</v>
      </c>
      <c r="D19" t="s">
        <v>217</v>
      </c>
      <c r="E19" t="s">
        <v>218</v>
      </c>
      <c r="F19" s="78">
        <v>0</v>
      </c>
      <c r="G19" t="s">
        <v>203</v>
      </c>
      <c r="H19" s="78">
        <v>0</v>
      </c>
      <c r="I19" s="77">
        <v>-0.102058317</v>
      </c>
      <c r="J19" s="78">
        <v>0</v>
      </c>
      <c r="K19" s="78">
        <v>0</v>
      </c>
    </row>
    <row r="20" spans="2:11">
      <c r="B20" t="s">
        <v>3549</v>
      </c>
      <c r="C20" t="s">
        <v>3550</v>
      </c>
      <c r="D20" t="s">
        <v>217</v>
      </c>
      <c r="E20" t="s">
        <v>218</v>
      </c>
      <c r="F20" s="78">
        <v>0</v>
      </c>
      <c r="G20" t="s">
        <v>120</v>
      </c>
      <c r="H20" s="78">
        <v>0</v>
      </c>
      <c r="I20" s="77">
        <v>5175.66603992</v>
      </c>
      <c r="J20" s="78">
        <v>2.4400000000000002E-2</v>
      </c>
      <c r="K20" s="78">
        <v>2.0000000000000001E-4</v>
      </c>
    </row>
    <row r="21" spans="2:11">
      <c r="B21" t="s">
        <v>3551</v>
      </c>
      <c r="C21" t="s">
        <v>3552</v>
      </c>
      <c r="D21" t="s">
        <v>217</v>
      </c>
      <c r="E21" t="s">
        <v>218</v>
      </c>
      <c r="F21" s="78">
        <v>0</v>
      </c>
      <c r="G21" t="s">
        <v>110</v>
      </c>
      <c r="H21" s="78">
        <v>0</v>
      </c>
      <c r="I21" s="77">
        <v>11818.858233843001</v>
      </c>
      <c r="J21" s="78">
        <v>5.5800000000000002E-2</v>
      </c>
      <c r="K21" s="78">
        <v>5.0000000000000001E-4</v>
      </c>
    </row>
    <row r="22" spans="2:11">
      <c r="B22" t="s">
        <v>3553</v>
      </c>
      <c r="C22" t="s">
        <v>3554</v>
      </c>
      <c r="D22" t="s">
        <v>217</v>
      </c>
      <c r="E22" t="s">
        <v>218</v>
      </c>
      <c r="F22" s="78">
        <v>0</v>
      </c>
      <c r="G22" t="s">
        <v>106</v>
      </c>
      <c r="H22" s="78">
        <v>0</v>
      </c>
      <c r="I22" s="77">
        <v>187488.5094596</v>
      </c>
      <c r="J22" s="78">
        <v>0.88480000000000003</v>
      </c>
      <c r="K22" s="78">
        <v>7.6E-3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3"/>
  <sheetViews>
    <sheetView rightToLeft="1" topLeftCell="A16" workbookViewId="0">
      <selection activeCell="L16" sqref="L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115" t="s">
        <v>169</v>
      </c>
      <c r="C7" s="116"/>
      <c r="D7" s="11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C12+C24</f>
        <v>252564.54233500001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92">
        <f>SUM(C13:C23)</f>
        <v>168785.76379500001</v>
      </c>
    </row>
    <row r="13" spans="2:17">
      <c r="B13" s="93" t="s">
        <v>3555</v>
      </c>
      <c r="C13" s="96">
        <v>8402.5482400000019</v>
      </c>
      <c r="D13" s="94">
        <v>44407</v>
      </c>
    </row>
    <row r="14" spans="2:17">
      <c r="B14" s="93" t="s">
        <v>3556</v>
      </c>
      <c r="C14" s="96">
        <v>10038.32</v>
      </c>
      <c r="D14" s="94">
        <v>44961</v>
      </c>
    </row>
    <row r="15" spans="2:17">
      <c r="B15" s="93" t="s">
        <v>3557</v>
      </c>
      <c r="C15" s="96">
        <v>9070.8093599999993</v>
      </c>
      <c r="D15" s="94">
        <v>46760</v>
      </c>
    </row>
    <row r="16" spans="2:17">
      <c r="B16" t="s">
        <v>3574</v>
      </c>
      <c r="C16" s="96">
        <v>5899.7788500000006</v>
      </c>
      <c r="D16" s="94">
        <v>45347</v>
      </c>
    </row>
    <row r="17" spans="2:4">
      <c r="B17" s="93" t="s">
        <v>3558</v>
      </c>
      <c r="C17" s="96">
        <v>17326.327000000001</v>
      </c>
      <c r="D17" s="94">
        <v>44854</v>
      </c>
    </row>
    <row r="18" spans="2:4">
      <c r="B18" s="93" t="s">
        <v>3559</v>
      </c>
      <c r="C18" s="96">
        <v>7239.1174550000005</v>
      </c>
      <c r="D18" s="94">
        <v>45307</v>
      </c>
    </row>
    <row r="19" spans="2:4">
      <c r="B19" s="93" t="s">
        <v>3560</v>
      </c>
      <c r="C19" s="96">
        <v>29861.708999999999</v>
      </c>
      <c r="D19" s="94">
        <v>44926</v>
      </c>
    </row>
    <row r="20" spans="2:4">
      <c r="B20" s="93" t="s">
        <v>3561</v>
      </c>
      <c r="C20" s="96">
        <v>4134.6400000000003</v>
      </c>
      <c r="D20" s="94">
        <v>44926</v>
      </c>
    </row>
    <row r="21" spans="2:4">
      <c r="B21" s="93" t="s">
        <v>3562</v>
      </c>
      <c r="C21" s="96">
        <v>15674.396890000002</v>
      </c>
      <c r="D21" s="94">
        <v>46197</v>
      </c>
    </row>
    <row r="22" spans="2:4">
      <c r="B22" s="93" t="s">
        <v>3563</v>
      </c>
      <c r="C22" s="96">
        <v>46210.116999999998</v>
      </c>
      <c r="D22" s="94">
        <v>46196</v>
      </c>
    </row>
    <row r="23" spans="2:4">
      <c r="B23" s="93" t="s">
        <v>3564</v>
      </c>
      <c r="C23" s="96">
        <v>14927.999999999998</v>
      </c>
      <c r="D23" s="94">
        <v>47331</v>
      </c>
    </row>
    <row r="24" spans="2:4">
      <c r="B24" s="79" t="s">
        <v>259</v>
      </c>
      <c r="C24" s="95">
        <f>SUM(C25:C33)</f>
        <v>83778.778539999999</v>
      </c>
    </row>
    <row r="25" spans="2:4">
      <c r="B25" s="93" t="s">
        <v>3565</v>
      </c>
      <c r="C25" s="96">
        <v>1710.7176999999992</v>
      </c>
      <c r="D25" s="94">
        <v>43982</v>
      </c>
    </row>
    <row r="26" spans="2:4">
      <c r="B26" s="93" t="s">
        <v>3566</v>
      </c>
      <c r="C26" s="96">
        <v>8552.5000000000018</v>
      </c>
      <c r="D26" s="94">
        <v>44926</v>
      </c>
    </row>
    <row r="27" spans="2:4">
      <c r="B27" s="93" t="s">
        <v>3567</v>
      </c>
      <c r="C27" s="96">
        <v>12472.73897</v>
      </c>
      <c r="D27" s="94">
        <v>44926</v>
      </c>
    </row>
    <row r="28" spans="2:4">
      <c r="B28" s="93" t="s">
        <v>3568</v>
      </c>
      <c r="C28" s="96">
        <v>15509.554450000001</v>
      </c>
      <c r="D28" s="94">
        <v>44926</v>
      </c>
    </row>
    <row r="29" spans="2:4">
      <c r="B29" s="93" t="s">
        <v>3569</v>
      </c>
      <c r="C29" s="96">
        <v>2643.5031099999992</v>
      </c>
      <c r="D29" s="94">
        <v>44926</v>
      </c>
    </row>
    <row r="30" spans="2:4">
      <c r="B30" s="93" t="s">
        <v>3570</v>
      </c>
      <c r="C30" s="96">
        <f>9380136.31/1000</f>
        <v>9380.1363099999999</v>
      </c>
      <c r="D30" s="94">
        <v>44977</v>
      </c>
    </row>
    <row r="31" spans="2:4">
      <c r="B31" s="93" t="s">
        <v>3571</v>
      </c>
      <c r="C31" s="96">
        <v>154.63541999999828</v>
      </c>
      <c r="D31" s="94">
        <v>45859</v>
      </c>
    </row>
    <row r="32" spans="2:4">
      <c r="B32" s="93" t="s">
        <v>3572</v>
      </c>
      <c r="C32" s="96">
        <v>12439.999999999998</v>
      </c>
      <c r="D32" s="94">
        <v>45658</v>
      </c>
    </row>
    <row r="33" spans="2:4">
      <c r="B33" s="93" t="s">
        <v>3573</v>
      </c>
      <c r="C33" s="96">
        <v>20914.992580000002</v>
      </c>
      <c r="D33" s="94">
        <v>45748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15" t="s">
        <v>173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397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291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1648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400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261</v>
      </c>
      <c r="D26" s="16"/>
    </row>
    <row r="27" spans="2:16">
      <c r="B27" t="s">
        <v>393</v>
      </c>
      <c r="D27" s="16"/>
    </row>
    <row r="28" spans="2:16">
      <c r="B28" t="s">
        <v>395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15" t="s">
        <v>177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3173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3174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398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1648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400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261</v>
      </c>
      <c r="D26" s="16"/>
    </row>
    <row r="27" spans="2:16">
      <c r="B27" t="s">
        <v>393</v>
      </c>
      <c r="D27" s="16"/>
    </row>
    <row r="28" spans="2:16">
      <c r="B28" t="s">
        <v>395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73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107" t="s">
        <v>68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2:53" ht="27.75" customHeight="1">
      <c r="B7" s="110" t="s">
        <v>69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3.64</v>
      </c>
      <c r="I11" s="7"/>
      <c r="J11" s="7"/>
      <c r="K11" s="76">
        <v>-6.4000000000000003E-3</v>
      </c>
      <c r="L11" s="75">
        <v>6983158666</v>
      </c>
      <c r="M11" s="7"/>
      <c r="N11" s="75">
        <v>0</v>
      </c>
      <c r="O11" s="75">
        <v>7886194.7799628293</v>
      </c>
      <c r="P11" s="7"/>
      <c r="Q11" s="76">
        <v>1</v>
      </c>
      <c r="R11" s="76">
        <v>0.31879999999999997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3.77</v>
      </c>
      <c r="K12" s="80">
        <v>-6.7999999999999996E-3</v>
      </c>
      <c r="L12" s="81">
        <v>6881259666</v>
      </c>
      <c r="N12" s="81">
        <v>0</v>
      </c>
      <c r="O12" s="81">
        <v>7567540.0867341999</v>
      </c>
      <c r="Q12" s="80">
        <v>0.95960000000000001</v>
      </c>
      <c r="R12" s="80">
        <v>0.30590000000000001</v>
      </c>
    </row>
    <row r="13" spans="2:53">
      <c r="B13" s="79" t="s">
        <v>262</v>
      </c>
      <c r="C13" s="16"/>
      <c r="D13" s="16"/>
      <c r="H13" s="81">
        <v>4.8</v>
      </c>
      <c r="K13" s="80">
        <v>-2.2200000000000001E-2</v>
      </c>
      <c r="L13" s="81">
        <v>2354102266</v>
      </c>
      <c r="N13" s="81">
        <v>0</v>
      </c>
      <c r="O13" s="81">
        <v>2839561.6795291002</v>
      </c>
      <c r="Q13" s="80">
        <v>0.36009999999999998</v>
      </c>
      <c r="R13" s="80">
        <v>0.1148</v>
      </c>
    </row>
    <row r="14" spans="2:53">
      <c r="B14" s="79" t="s">
        <v>263</v>
      </c>
      <c r="C14" s="16"/>
      <c r="D14" s="16"/>
      <c r="H14" s="81">
        <v>4.8</v>
      </c>
      <c r="K14" s="80">
        <v>-2.2200000000000001E-2</v>
      </c>
      <c r="L14" s="81">
        <v>2354102266</v>
      </c>
      <c r="N14" s="81">
        <v>0</v>
      </c>
      <c r="O14" s="81">
        <v>2839561.6795291002</v>
      </c>
      <c r="Q14" s="80">
        <v>0.36009999999999998</v>
      </c>
      <c r="R14" s="80">
        <v>0.1148</v>
      </c>
    </row>
    <row r="15" spans="2:53">
      <c r="B15" t="s">
        <v>264</v>
      </c>
      <c r="C15" t="s">
        <v>265</v>
      </c>
      <c r="D15" t="s">
        <v>100</v>
      </c>
      <c r="E15" t="s">
        <v>266</v>
      </c>
      <c r="G15" t="s">
        <v>267</v>
      </c>
      <c r="H15" s="77">
        <v>2.48</v>
      </c>
      <c r="I15" t="s">
        <v>102</v>
      </c>
      <c r="J15" s="78">
        <v>0.04</v>
      </c>
      <c r="K15" s="78">
        <v>-2.46E-2</v>
      </c>
      <c r="L15" s="77">
        <v>221449777</v>
      </c>
      <c r="M15" s="77">
        <v>150.76</v>
      </c>
      <c r="N15" s="77">
        <v>0</v>
      </c>
      <c r="O15" s="77">
        <v>333857.68380519998</v>
      </c>
      <c r="P15" s="78">
        <v>1.5699999999999999E-2</v>
      </c>
      <c r="Q15" s="78">
        <v>4.2299999999999997E-2</v>
      </c>
      <c r="R15" s="78">
        <v>1.35E-2</v>
      </c>
    </row>
    <row r="16" spans="2:53">
      <c r="B16" t="s">
        <v>268</v>
      </c>
      <c r="C16" t="s">
        <v>269</v>
      </c>
      <c r="D16" t="s">
        <v>100</v>
      </c>
      <c r="E16" t="s">
        <v>266</v>
      </c>
      <c r="G16" t="s">
        <v>267</v>
      </c>
      <c r="H16" s="77">
        <v>11.94</v>
      </c>
      <c r="I16" t="s">
        <v>102</v>
      </c>
      <c r="J16" s="78">
        <v>0.04</v>
      </c>
      <c r="K16" s="78">
        <v>-8.0999999999999996E-3</v>
      </c>
      <c r="L16" s="77">
        <v>4689753</v>
      </c>
      <c r="M16" s="77">
        <v>214.75</v>
      </c>
      <c r="N16" s="77">
        <v>0</v>
      </c>
      <c r="O16" s="77">
        <v>10071.2445675</v>
      </c>
      <c r="P16" s="78">
        <v>2.9999999999999997E-4</v>
      </c>
      <c r="Q16" s="78">
        <v>1.2999999999999999E-3</v>
      </c>
      <c r="R16" s="78">
        <v>4.0000000000000002E-4</v>
      </c>
    </row>
    <row r="17" spans="2:18">
      <c r="B17" t="s">
        <v>270</v>
      </c>
      <c r="C17" t="s">
        <v>271</v>
      </c>
      <c r="D17" t="s">
        <v>100</v>
      </c>
      <c r="E17" t="s">
        <v>266</v>
      </c>
      <c r="G17" t="s">
        <v>267</v>
      </c>
      <c r="H17" s="77">
        <v>16.440000000000001</v>
      </c>
      <c r="I17" t="s">
        <v>102</v>
      </c>
      <c r="J17" s="78">
        <v>2.75E-2</v>
      </c>
      <c r="K17" s="78">
        <v>-4.1999999999999997E-3</v>
      </c>
      <c r="L17" s="77">
        <v>1471826</v>
      </c>
      <c r="M17" s="77">
        <v>182.07</v>
      </c>
      <c r="N17" s="77">
        <v>0</v>
      </c>
      <c r="O17" s="77">
        <v>2679.7535981999999</v>
      </c>
      <c r="P17" s="78">
        <v>1E-4</v>
      </c>
      <c r="Q17" s="78">
        <v>2.9999999999999997E-4</v>
      </c>
      <c r="R17" s="78">
        <v>1E-4</v>
      </c>
    </row>
    <row r="18" spans="2:18">
      <c r="B18" t="s">
        <v>272</v>
      </c>
      <c r="C18" t="s">
        <v>273</v>
      </c>
      <c r="D18" t="s">
        <v>100</v>
      </c>
      <c r="E18" t="s">
        <v>266</v>
      </c>
      <c r="G18" t="s">
        <v>267</v>
      </c>
      <c r="H18" s="77">
        <v>0.75</v>
      </c>
      <c r="I18" t="s">
        <v>102</v>
      </c>
      <c r="J18" s="78">
        <v>2.75E-2</v>
      </c>
      <c r="K18" s="78">
        <v>-2.4899999999999999E-2</v>
      </c>
      <c r="L18" s="77">
        <v>133299756</v>
      </c>
      <c r="M18" s="77">
        <v>111.15</v>
      </c>
      <c r="N18" s="77">
        <v>0</v>
      </c>
      <c r="O18" s="77">
        <v>148162.67879400001</v>
      </c>
      <c r="P18" s="78">
        <v>7.7999999999999996E-3</v>
      </c>
      <c r="Q18" s="78">
        <v>1.8800000000000001E-2</v>
      </c>
      <c r="R18" s="78">
        <v>6.0000000000000001E-3</v>
      </c>
    </row>
    <row r="19" spans="2:18">
      <c r="B19" t="s">
        <v>274</v>
      </c>
      <c r="C19" t="s">
        <v>275</v>
      </c>
      <c r="D19" t="s">
        <v>100</v>
      </c>
      <c r="E19" t="s">
        <v>266</v>
      </c>
      <c r="G19" t="s">
        <v>276</v>
      </c>
      <c r="H19" s="77">
        <v>1.73</v>
      </c>
      <c r="I19" t="s">
        <v>102</v>
      </c>
      <c r="J19" s="78">
        <v>1.7500000000000002E-2</v>
      </c>
      <c r="K19" s="78">
        <v>-2.5100000000000001E-2</v>
      </c>
      <c r="L19" s="77">
        <v>299074815</v>
      </c>
      <c r="M19" s="77">
        <v>112.74</v>
      </c>
      <c r="N19" s="77">
        <v>0</v>
      </c>
      <c r="O19" s="77">
        <v>337176.94643100002</v>
      </c>
      <c r="P19" s="78">
        <v>1.55E-2</v>
      </c>
      <c r="Q19" s="78">
        <v>4.2799999999999998E-2</v>
      </c>
      <c r="R19" s="78">
        <v>1.3599999999999999E-2</v>
      </c>
    </row>
    <row r="20" spans="2:18">
      <c r="B20" t="s">
        <v>277</v>
      </c>
      <c r="C20" t="s">
        <v>278</v>
      </c>
      <c r="D20" t="s">
        <v>100</v>
      </c>
      <c r="E20" t="s">
        <v>266</v>
      </c>
      <c r="G20" t="s">
        <v>267</v>
      </c>
      <c r="H20" s="77">
        <v>7.3</v>
      </c>
      <c r="I20" t="s">
        <v>102</v>
      </c>
      <c r="J20" s="78">
        <v>5.0000000000000001E-3</v>
      </c>
      <c r="K20" s="78">
        <v>-1.66E-2</v>
      </c>
      <c r="L20" s="77">
        <v>404568563</v>
      </c>
      <c r="M20" s="77">
        <v>120.45</v>
      </c>
      <c r="N20" s="77">
        <v>0</v>
      </c>
      <c r="O20" s="77">
        <v>487302.8341335</v>
      </c>
      <c r="P20" s="78">
        <v>0.02</v>
      </c>
      <c r="Q20" s="78">
        <v>6.1800000000000001E-2</v>
      </c>
      <c r="R20" s="78">
        <v>1.9699999999999999E-2</v>
      </c>
    </row>
    <row r="21" spans="2:18">
      <c r="B21" t="s">
        <v>279</v>
      </c>
      <c r="C21" t="s">
        <v>280</v>
      </c>
      <c r="D21" t="s">
        <v>100</v>
      </c>
      <c r="E21" t="s">
        <v>266</v>
      </c>
      <c r="G21" t="s">
        <v>267</v>
      </c>
      <c r="H21" s="77">
        <v>4.57</v>
      </c>
      <c r="I21" t="s">
        <v>102</v>
      </c>
      <c r="J21" s="78">
        <v>1E-3</v>
      </c>
      <c r="K21" s="78">
        <v>-2.0899999999999998E-2</v>
      </c>
      <c r="L21" s="77">
        <v>199827497</v>
      </c>
      <c r="M21" s="77">
        <v>113.49</v>
      </c>
      <c r="N21" s="77">
        <v>0</v>
      </c>
      <c r="O21" s="77">
        <v>226784.22634530001</v>
      </c>
      <c r="P21" s="78">
        <v>1.72E-2</v>
      </c>
      <c r="Q21" s="78">
        <v>2.8799999999999999E-2</v>
      </c>
      <c r="R21" s="78">
        <v>9.1999999999999998E-3</v>
      </c>
    </row>
    <row r="22" spans="2:18">
      <c r="B22" t="s">
        <v>281</v>
      </c>
      <c r="C22" t="s">
        <v>282</v>
      </c>
      <c r="D22" t="s">
        <v>100</v>
      </c>
      <c r="E22" t="s">
        <v>266</v>
      </c>
      <c r="G22" t="s">
        <v>276</v>
      </c>
      <c r="H22" s="77">
        <v>3.79</v>
      </c>
      <c r="I22" t="s">
        <v>102</v>
      </c>
      <c r="J22" s="78">
        <v>7.4999999999999997E-3</v>
      </c>
      <c r="K22" s="78">
        <v>-2.23E-2</v>
      </c>
      <c r="L22" s="77">
        <v>348618037</v>
      </c>
      <c r="M22" s="77">
        <v>115.45</v>
      </c>
      <c r="N22" s="77">
        <v>0</v>
      </c>
      <c r="O22" s="77">
        <v>402479.52371650003</v>
      </c>
      <c r="P22" s="78">
        <v>1.5900000000000001E-2</v>
      </c>
      <c r="Q22" s="78">
        <v>5.0999999999999997E-2</v>
      </c>
      <c r="R22" s="78">
        <v>1.6299999999999999E-2</v>
      </c>
    </row>
    <row r="23" spans="2:18">
      <c r="B23" t="s">
        <v>283</v>
      </c>
      <c r="C23" t="s">
        <v>284</v>
      </c>
      <c r="D23" t="s">
        <v>100</v>
      </c>
      <c r="E23" t="s">
        <v>266</v>
      </c>
      <c r="G23" t="s">
        <v>267</v>
      </c>
      <c r="H23" s="77">
        <v>9.8800000000000008</v>
      </c>
      <c r="I23" t="s">
        <v>102</v>
      </c>
      <c r="J23" s="78">
        <v>1E-3</v>
      </c>
      <c r="K23" s="78">
        <v>-1.29E-2</v>
      </c>
      <c r="L23" s="77">
        <v>126872547</v>
      </c>
      <c r="M23" s="77">
        <v>117.64</v>
      </c>
      <c r="N23" s="77">
        <v>0</v>
      </c>
      <c r="O23" s="77">
        <v>149252.8642908</v>
      </c>
      <c r="P23" s="78">
        <v>1.32E-2</v>
      </c>
      <c r="Q23" s="78">
        <v>1.89E-2</v>
      </c>
      <c r="R23" s="78">
        <v>6.0000000000000001E-3</v>
      </c>
    </row>
    <row r="24" spans="2:18">
      <c r="B24" t="s">
        <v>285</v>
      </c>
      <c r="C24" t="s">
        <v>286</v>
      </c>
      <c r="D24" t="s">
        <v>100</v>
      </c>
      <c r="E24" t="s">
        <v>266</v>
      </c>
      <c r="G24" t="s">
        <v>267</v>
      </c>
      <c r="H24" s="77">
        <v>28</v>
      </c>
      <c r="I24" t="s">
        <v>102</v>
      </c>
      <c r="J24" s="78">
        <v>5.0000000000000001E-3</v>
      </c>
      <c r="K24" s="78">
        <v>1.2999999999999999E-3</v>
      </c>
      <c r="L24" s="77">
        <v>89325</v>
      </c>
      <c r="M24" s="77">
        <v>113.4</v>
      </c>
      <c r="N24" s="77">
        <v>0</v>
      </c>
      <c r="O24" s="77">
        <v>101.29455</v>
      </c>
      <c r="P24" s="78">
        <v>0</v>
      </c>
      <c r="Q24" s="78">
        <v>0</v>
      </c>
      <c r="R24" s="78">
        <v>0</v>
      </c>
    </row>
    <row r="25" spans="2:18">
      <c r="B25" t="s">
        <v>287</v>
      </c>
      <c r="C25" t="s">
        <v>288</v>
      </c>
      <c r="D25" t="s">
        <v>100</v>
      </c>
      <c r="E25" t="s">
        <v>266</v>
      </c>
      <c r="G25" t="s">
        <v>267</v>
      </c>
      <c r="H25" s="77">
        <v>5.32</v>
      </c>
      <c r="I25" t="s">
        <v>102</v>
      </c>
      <c r="J25" s="78">
        <v>7.4999999999999997E-3</v>
      </c>
      <c r="K25" s="78">
        <v>-2.63E-2</v>
      </c>
      <c r="L25" s="77">
        <v>595354241</v>
      </c>
      <c r="M25" s="77">
        <v>120.43</v>
      </c>
      <c r="N25" s="77">
        <v>0</v>
      </c>
      <c r="O25" s="77">
        <v>716985.11243630003</v>
      </c>
      <c r="P25" s="78">
        <v>2.9700000000000001E-2</v>
      </c>
      <c r="Q25" s="78">
        <v>9.0899999999999995E-2</v>
      </c>
      <c r="R25" s="78">
        <v>2.9000000000000001E-2</v>
      </c>
    </row>
    <row r="26" spans="2:18">
      <c r="B26" t="s">
        <v>289</v>
      </c>
      <c r="C26" t="s">
        <v>290</v>
      </c>
      <c r="D26" t="s">
        <v>100</v>
      </c>
      <c r="E26" t="s">
        <v>266</v>
      </c>
      <c r="G26" t="s">
        <v>267</v>
      </c>
      <c r="H26" s="77">
        <v>21.24</v>
      </c>
      <c r="I26" t="s">
        <v>102</v>
      </c>
      <c r="J26" s="78">
        <v>0.01</v>
      </c>
      <c r="K26" s="78">
        <v>-1.1999999999999999E-3</v>
      </c>
      <c r="L26" s="77">
        <v>18786129</v>
      </c>
      <c r="M26" s="77">
        <v>131.52000000000001</v>
      </c>
      <c r="N26" s="77">
        <v>0</v>
      </c>
      <c r="O26" s="77">
        <v>24707.516860799999</v>
      </c>
      <c r="P26" s="78">
        <v>1E-3</v>
      </c>
      <c r="Q26" s="78">
        <v>3.0999999999999999E-3</v>
      </c>
      <c r="R26" s="78">
        <v>1E-3</v>
      </c>
    </row>
    <row r="27" spans="2:18">
      <c r="B27" s="79" t="s">
        <v>291</v>
      </c>
      <c r="C27" s="16"/>
      <c r="D27" s="16"/>
      <c r="H27" s="81">
        <v>3.15</v>
      </c>
      <c r="K27" s="80">
        <v>2.5000000000000001E-3</v>
      </c>
      <c r="L27" s="81">
        <v>4527157400</v>
      </c>
      <c r="N27" s="81">
        <v>0</v>
      </c>
      <c r="O27" s="81">
        <v>4727978.4072051002</v>
      </c>
      <c r="Q27" s="80">
        <v>0.59950000000000003</v>
      </c>
      <c r="R27" s="80">
        <v>0.19109999999999999</v>
      </c>
    </row>
    <row r="28" spans="2:18">
      <c r="B28" s="79" t="s">
        <v>292</v>
      </c>
      <c r="C28" s="16"/>
      <c r="D28" s="16"/>
      <c r="H28" s="81">
        <v>0.5</v>
      </c>
      <c r="K28" s="80">
        <v>1E-4</v>
      </c>
      <c r="L28" s="81">
        <v>450300715</v>
      </c>
      <c r="N28" s="81">
        <v>0</v>
      </c>
      <c r="O28" s="81">
        <v>450272.9505027</v>
      </c>
      <c r="Q28" s="80">
        <v>5.7099999999999998E-2</v>
      </c>
      <c r="R28" s="80">
        <v>1.8200000000000001E-2</v>
      </c>
    </row>
    <row r="29" spans="2:18">
      <c r="B29" t="s">
        <v>293</v>
      </c>
      <c r="C29" t="s">
        <v>294</v>
      </c>
      <c r="D29" t="s">
        <v>100</v>
      </c>
      <c r="E29" t="s">
        <v>266</v>
      </c>
      <c r="G29" t="s">
        <v>295</v>
      </c>
      <c r="H29" s="77">
        <v>0.84</v>
      </c>
      <c r="I29" t="s">
        <v>102</v>
      </c>
      <c r="J29" s="78">
        <v>0</v>
      </c>
      <c r="K29" s="78">
        <v>1E-4</v>
      </c>
      <c r="L29" s="77">
        <v>127553497</v>
      </c>
      <c r="M29" s="77">
        <v>99.99</v>
      </c>
      <c r="N29" s="77">
        <v>0</v>
      </c>
      <c r="O29" s="77">
        <v>127540.7416503</v>
      </c>
      <c r="P29" s="78">
        <v>1.1599999999999999E-2</v>
      </c>
      <c r="Q29" s="78">
        <v>1.6199999999999999E-2</v>
      </c>
      <c r="R29" s="78">
        <v>5.1999999999999998E-3</v>
      </c>
    </row>
    <row r="30" spans="2:18">
      <c r="B30" t="s">
        <v>296</v>
      </c>
      <c r="C30" t="s">
        <v>297</v>
      </c>
      <c r="D30" t="s">
        <v>100</v>
      </c>
      <c r="E30" t="s">
        <v>266</v>
      </c>
      <c r="G30" t="s">
        <v>298</v>
      </c>
      <c r="H30" s="77">
        <v>0.93</v>
      </c>
      <c r="I30" t="s">
        <v>102</v>
      </c>
      <c r="J30" s="78">
        <v>0</v>
      </c>
      <c r="K30" s="78">
        <v>1E-4</v>
      </c>
      <c r="L30" s="77">
        <v>65702300</v>
      </c>
      <c r="M30" s="77">
        <v>99.99</v>
      </c>
      <c r="N30" s="77">
        <v>0</v>
      </c>
      <c r="O30" s="77">
        <v>65695.729770000005</v>
      </c>
      <c r="P30" s="78">
        <v>5.4999999999999997E-3</v>
      </c>
      <c r="Q30" s="78">
        <v>8.3000000000000001E-3</v>
      </c>
      <c r="R30" s="78">
        <v>2.7000000000000001E-3</v>
      </c>
    </row>
    <row r="31" spans="2:18">
      <c r="B31" t="s">
        <v>299</v>
      </c>
      <c r="C31" t="s">
        <v>300</v>
      </c>
      <c r="D31" t="s">
        <v>100</v>
      </c>
      <c r="E31" t="s">
        <v>266</v>
      </c>
      <c r="G31" t="s">
        <v>301</v>
      </c>
      <c r="H31" s="77">
        <v>0.17</v>
      </c>
      <c r="I31" t="s">
        <v>102</v>
      </c>
      <c r="J31" s="78">
        <v>0</v>
      </c>
      <c r="K31" s="78">
        <v>0</v>
      </c>
      <c r="L31" s="77">
        <v>14577979</v>
      </c>
      <c r="M31" s="77">
        <v>100</v>
      </c>
      <c r="N31" s="77">
        <v>0</v>
      </c>
      <c r="O31" s="77">
        <v>14577.978999999999</v>
      </c>
      <c r="P31" s="78">
        <v>1.2999999999999999E-3</v>
      </c>
      <c r="Q31" s="78">
        <v>1.8E-3</v>
      </c>
      <c r="R31" s="78">
        <v>5.9999999999999995E-4</v>
      </c>
    </row>
    <row r="32" spans="2:18">
      <c r="B32" t="s">
        <v>302</v>
      </c>
      <c r="C32" t="s">
        <v>303</v>
      </c>
      <c r="D32" t="s">
        <v>100</v>
      </c>
      <c r="E32" t="s">
        <v>266</v>
      </c>
      <c r="G32" t="s">
        <v>304</v>
      </c>
      <c r="H32" s="77">
        <v>0.51</v>
      </c>
      <c r="I32" t="s">
        <v>102</v>
      </c>
      <c r="J32" s="78">
        <v>0</v>
      </c>
      <c r="K32" s="78">
        <v>0</v>
      </c>
      <c r="L32" s="77">
        <v>3749545</v>
      </c>
      <c r="M32" s="77">
        <v>100</v>
      </c>
      <c r="N32" s="77">
        <v>0</v>
      </c>
      <c r="O32" s="77">
        <v>3749.5450000000001</v>
      </c>
      <c r="P32" s="78">
        <v>4.0000000000000002E-4</v>
      </c>
      <c r="Q32" s="78">
        <v>5.0000000000000001E-4</v>
      </c>
      <c r="R32" s="78">
        <v>2.0000000000000001E-4</v>
      </c>
    </row>
    <row r="33" spans="2:18">
      <c r="B33" t="s">
        <v>305</v>
      </c>
      <c r="C33" t="s">
        <v>306</v>
      </c>
      <c r="D33" t="s">
        <v>100</v>
      </c>
      <c r="E33" t="s">
        <v>266</v>
      </c>
      <c r="G33" t="s">
        <v>276</v>
      </c>
      <c r="H33" s="77">
        <v>0.26</v>
      </c>
      <c r="I33" t="s">
        <v>102</v>
      </c>
      <c r="J33" s="78">
        <v>0</v>
      </c>
      <c r="K33" s="78">
        <v>8.0000000000000004E-4</v>
      </c>
      <c r="L33" s="77">
        <v>8750000</v>
      </c>
      <c r="M33" s="77">
        <v>99.98</v>
      </c>
      <c r="N33" s="77">
        <v>0</v>
      </c>
      <c r="O33" s="77">
        <v>8748.25</v>
      </c>
      <c r="P33" s="78">
        <v>1E-3</v>
      </c>
      <c r="Q33" s="78">
        <v>1.1000000000000001E-3</v>
      </c>
      <c r="R33" s="78">
        <v>4.0000000000000002E-4</v>
      </c>
    </row>
    <row r="34" spans="2:18">
      <c r="B34" t="s">
        <v>307</v>
      </c>
      <c r="C34" t="s">
        <v>308</v>
      </c>
      <c r="D34" t="s">
        <v>100</v>
      </c>
      <c r="E34" t="s">
        <v>266</v>
      </c>
      <c r="G34" t="s">
        <v>309</v>
      </c>
      <c r="H34" s="77">
        <v>0.34</v>
      </c>
      <c r="I34" t="s">
        <v>102</v>
      </c>
      <c r="J34" s="78">
        <v>0</v>
      </c>
      <c r="K34" s="78">
        <v>5.9999999999999995E-4</v>
      </c>
      <c r="L34" s="77">
        <v>2360025</v>
      </c>
      <c r="M34" s="77">
        <v>99.98</v>
      </c>
      <c r="N34" s="77">
        <v>0</v>
      </c>
      <c r="O34" s="77">
        <v>2359.552995</v>
      </c>
      <c r="P34" s="78">
        <v>2.9999999999999997E-4</v>
      </c>
      <c r="Q34" s="78">
        <v>2.9999999999999997E-4</v>
      </c>
      <c r="R34" s="78">
        <v>1E-4</v>
      </c>
    </row>
    <row r="35" spans="2:18">
      <c r="B35" t="s">
        <v>310</v>
      </c>
      <c r="C35" t="s">
        <v>311</v>
      </c>
      <c r="D35" t="s">
        <v>100</v>
      </c>
      <c r="E35" t="s">
        <v>266</v>
      </c>
      <c r="G35" t="s">
        <v>312</v>
      </c>
      <c r="H35" s="77">
        <v>0.77</v>
      </c>
      <c r="I35" t="s">
        <v>102</v>
      </c>
      <c r="J35" s="78">
        <v>0</v>
      </c>
      <c r="K35" s="78">
        <v>1E-4</v>
      </c>
      <c r="L35" s="77">
        <v>35665000</v>
      </c>
      <c r="M35" s="77">
        <v>99.99</v>
      </c>
      <c r="N35" s="77">
        <v>0</v>
      </c>
      <c r="O35" s="77">
        <v>35661.433499999999</v>
      </c>
      <c r="P35" s="78">
        <v>3.5999999999999999E-3</v>
      </c>
      <c r="Q35" s="78">
        <v>4.4999999999999997E-3</v>
      </c>
      <c r="R35" s="78">
        <v>1.4E-3</v>
      </c>
    </row>
    <row r="36" spans="2:18">
      <c r="B36" t="s">
        <v>313</v>
      </c>
      <c r="C36" t="s">
        <v>314</v>
      </c>
      <c r="D36" t="s">
        <v>100</v>
      </c>
      <c r="E36" t="s">
        <v>266</v>
      </c>
      <c r="G36" t="s">
        <v>315</v>
      </c>
      <c r="H36" s="77">
        <v>0.01</v>
      </c>
      <c r="I36" t="s">
        <v>102</v>
      </c>
      <c r="J36" s="78">
        <v>0</v>
      </c>
      <c r="K36" s="78">
        <v>0</v>
      </c>
      <c r="L36" s="77">
        <v>165438243</v>
      </c>
      <c r="M36" s="77">
        <v>100</v>
      </c>
      <c r="N36" s="77">
        <v>0</v>
      </c>
      <c r="O36" s="77">
        <v>165438.24299999999</v>
      </c>
      <c r="P36" s="78">
        <v>1.84E-2</v>
      </c>
      <c r="Q36" s="78">
        <v>2.1000000000000001E-2</v>
      </c>
      <c r="R36" s="78">
        <v>6.7000000000000002E-3</v>
      </c>
    </row>
    <row r="37" spans="2:18">
      <c r="B37" t="s">
        <v>316</v>
      </c>
      <c r="C37" t="s">
        <v>317</v>
      </c>
      <c r="D37" t="s">
        <v>100</v>
      </c>
      <c r="E37" t="s">
        <v>266</v>
      </c>
      <c r="G37" t="s">
        <v>318</v>
      </c>
      <c r="H37" s="77">
        <v>0.59</v>
      </c>
      <c r="I37" t="s">
        <v>102</v>
      </c>
      <c r="J37" s="78">
        <v>0</v>
      </c>
      <c r="K37" s="78">
        <v>2.0000000000000001E-4</v>
      </c>
      <c r="L37" s="77">
        <v>510026</v>
      </c>
      <c r="M37" s="77">
        <v>99.99</v>
      </c>
      <c r="N37" s="77">
        <v>0</v>
      </c>
      <c r="O37" s="77">
        <v>509.97499740000001</v>
      </c>
      <c r="P37" s="78">
        <v>1E-4</v>
      </c>
      <c r="Q37" s="78">
        <v>1E-4</v>
      </c>
      <c r="R37" s="78">
        <v>0</v>
      </c>
    </row>
    <row r="38" spans="2:18">
      <c r="B38" t="s">
        <v>319</v>
      </c>
      <c r="C38" t="s">
        <v>320</v>
      </c>
      <c r="D38" t="s">
        <v>100</v>
      </c>
      <c r="E38" t="s">
        <v>266</v>
      </c>
      <c r="G38" t="s">
        <v>321</v>
      </c>
      <c r="H38" s="77">
        <v>0.68</v>
      </c>
      <c r="I38" t="s">
        <v>102</v>
      </c>
      <c r="J38" s="78">
        <v>0</v>
      </c>
      <c r="K38" s="78">
        <v>1E-4</v>
      </c>
      <c r="L38" s="77">
        <v>25994100</v>
      </c>
      <c r="M38" s="77">
        <v>99.99</v>
      </c>
      <c r="N38" s="77">
        <v>0</v>
      </c>
      <c r="O38" s="77">
        <v>25991.50059</v>
      </c>
      <c r="P38" s="78">
        <v>2.8999999999999998E-3</v>
      </c>
      <c r="Q38" s="78">
        <v>3.3E-3</v>
      </c>
      <c r="R38" s="78">
        <v>1.1000000000000001E-3</v>
      </c>
    </row>
    <row r="39" spans="2:18">
      <c r="B39" s="79" t="s">
        <v>322</v>
      </c>
      <c r="C39" s="16"/>
      <c r="D39" s="16"/>
      <c r="H39" s="81">
        <v>3.01</v>
      </c>
      <c r="K39" s="80">
        <v>2.8999999999999998E-3</v>
      </c>
      <c r="L39" s="81">
        <v>3766062440</v>
      </c>
      <c r="N39" s="81">
        <v>0</v>
      </c>
      <c r="O39" s="81">
        <v>3968732.7720244001</v>
      </c>
      <c r="Q39" s="80">
        <v>0.50329999999999997</v>
      </c>
      <c r="R39" s="80">
        <v>0.16039999999999999</v>
      </c>
    </row>
    <row r="40" spans="2:18">
      <c r="B40" t="s">
        <v>323</v>
      </c>
      <c r="C40" t="s">
        <v>324</v>
      </c>
      <c r="D40" t="s">
        <v>100</v>
      </c>
      <c r="E40" t="s">
        <v>266</v>
      </c>
      <c r="G40" t="s">
        <v>267</v>
      </c>
      <c r="H40" s="77">
        <v>4.1100000000000003</v>
      </c>
      <c r="I40" t="s">
        <v>102</v>
      </c>
      <c r="J40" s="78">
        <v>5.0000000000000001E-3</v>
      </c>
      <c r="K40" s="78">
        <v>4.1000000000000003E-3</v>
      </c>
      <c r="L40" s="77">
        <v>71563310</v>
      </c>
      <c r="M40" s="77">
        <v>100.74</v>
      </c>
      <c r="N40" s="77">
        <v>0</v>
      </c>
      <c r="O40" s="77">
        <v>72092.878494000004</v>
      </c>
      <c r="P40" s="78">
        <v>6.7999999999999996E-3</v>
      </c>
      <c r="Q40" s="78">
        <v>9.1000000000000004E-3</v>
      </c>
      <c r="R40" s="78">
        <v>2.8999999999999998E-3</v>
      </c>
    </row>
    <row r="41" spans="2:18">
      <c r="B41" t="s">
        <v>325</v>
      </c>
      <c r="C41" t="s">
        <v>326</v>
      </c>
      <c r="D41" t="s">
        <v>100</v>
      </c>
      <c r="E41" t="s">
        <v>266</v>
      </c>
      <c r="G41" t="s">
        <v>276</v>
      </c>
      <c r="H41" s="77">
        <v>2.82</v>
      </c>
      <c r="I41" t="s">
        <v>102</v>
      </c>
      <c r="J41" s="78">
        <v>4.0000000000000001E-3</v>
      </c>
      <c r="K41" s="78">
        <v>1.6000000000000001E-3</v>
      </c>
      <c r="L41" s="77">
        <v>261632550</v>
      </c>
      <c r="M41" s="77">
        <v>100.73</v>
      </c>
      <c r="N41" s="77">
        <v>0</v>
      </c>
      <c r="O41" s="77">
        <v>263542.46761499997</v>
      </c>
      <c r="P41" s="78">
        <v>3.5499999999999997E-2</v>
      </c>
      <c r="Q41" s="78">
        <v>3.3399999999999999E-2</v>
      </c>
      <c r="R41" s="78">
        <v>1.0699999999999999E-2</v>
      </c>
    </row>
    <row r="42" spans="2:18">
      <c r="B42" t="s">
        <v>327</v>
      </c>
      <c r="C42" t="s">
        <v>328</v>
      </c>
      <c r="D42" t="s">
        <v>100</v>
      </c>
      <c r="E42" t="s">
        <v>266</v>
      </c>
      <c r="G42" t="s">
        <v>318</v>
      </c>
      <c r="H42" s="77">
        <v>4.9800000000000004</v>
      </c>
      <c r="I42" t="s">
        <v>102</v>
      </c>
      <c r="J42" s="78">
        <v>0.02</v>
      </c>
      <c r="K42" s="78">
        <v>5.7000000000000002E-3</v>
      </c>
      <c r="L42" s="77">
        <v>133452246</v>
      </c>
      <c r="M42" s="77">
        <v>108.88</v>
      </c>
      <c r="N42" s="77">
        <v>0</v>
      </c>
      <c r="O42" s="77">
        <v>145302.8054448</v>
      </c>
      <c r="P42" s="78">
        <v>6.6E-3</v>
      </c>
      <c r="Q42" s="78">
        <v>1.84E-2</v>
      </c>
      <c r="R42" s="78">
        <v>5.8999999999999999E-3</v>
      </c>
    </row>
    <row r="43" spans="2:18">
      <c r="B43" t="s">
        <v>329</v>
      </c>
      <c r="C43" t="s">
        <v>330</v>
      </c>
      <c r="D43" t="s">
        <v>100</v>
      </c>
      <c r="E43" t="s">
        <v>266</v>
      </c>
      <c r="G43" t="s">
        <v>267</v>
      </c>
      <c r="H43" s="77">
        <v>7.9</v>
      </c>
      <c r="I43" t="s">
        <v>102</v>
      </c>
      <c r="J43" s="78">
        <v>0.01</v>
      </c>
      <c r="K43" s="78">
        <v>1.04E-2</v>
      </c>
      <c r="L43" s="77">
        <v>174452191</v>
      </c>
      <c r="M43" s="77">
        <v>100.56</v>
      </c>
      <c r="N43" s="77">
        <v>0</v>
      </c>
      <c r="O43" s="77">
        <v>175429.12326960001</v>
      </c>
      <c r="P43" s="78">
        <v>7.0000000000000001E-3</v>
      </c>
      <c r="Q43" s="78">
        <v>2.2200000000000001E-2</v>
      </c>
      <c r="R43" s="78">
        <v>7.1000000000000004E-3</v>
      </c>
    </row>
    <row r="44" spans="2:18">
      <c r="B44" t="s">
        <v>331</v>
      </c>
      <c r="C44" t="s">
        <v>332</v>
      </c>
      <c r="D44" t="s">
        <v>100</v>
      </c>
      <c r="E44" t="s">
        <v>266</v>
      </c>
      <c r="G44" t="s">
        <v>267</v>
      </c>
      <c r="H44" s="77">
        <v>17.489999999999998</v>
      </c>
      <c r="I44" t="s">
        <v>102</v>
      </c>
      <c r="J44" s="78">
        <v>3.7499999999999999E-2</v>
      </c>
      <c r="K44" s="78">
        <v>2.23E-2</v>
      </c>
      <c r="L44" s="77">
        <v>29365804</v>
      </c>
      <c r="M44" s="77">
        <v>131.78</v>
      </c>
      <c r="N44" s="77">
        <v>0</v>
      </c>
      <c r="O44" s="77">
        <v>38698.256511200001</v>
      </c>
      <c r="P44" s="78">
        <v>1.1000000000000001E-3</v>
      </c>
      <c r="Q44" s="78">
        <v>4.8999999999999998E-3</v>
      </c>
      <c r="R44" s="78">
        <v>1.6000000000000001E-3</v>
      </c>
    </row>
    <row r="45" spans="2:18">
      <c r="B45" t="s">
        <v>333</v>
      </c>
      <c r="C45" t="s">
        <v>334</v>
      </c>
      <c r="D45" t="s">
        <v>100</v>
      </c>
      <c r="E45" t="s">
        <v>266</v>
      </c>
      <c r="G45" t="s">
        <v>318</v>
      </c>
      <c r="H45" s="77">
        <v>9.7100000000000009</v>
      </c>
      <c r="I45" t="s">
        <v>102</v>
      </c>
      <c r="J45" s="78">
        <v>1.2999999999999999E-2</v>
      </c>
      <c r="K45" s="78">
        <v>1.2800000000000001E-2</v>
      </c>
      <c r="L45" s="77">
        <v>34880787</v>
      </c>
      <c r="M45" s="77">
        <v>100.46</v>
      </c>
      <c r="N45" s="77">
        <v>0</v>
      </c>
      <c r="O45" s="77">
        <v>35041.238620199998</v>
      </c>
      <c r="P45" s="78">
        <v>1.11E-2</v>
      </c>
      <c r="Q45" s="78">
        <v>4.4000000000000003E-3</v>
      </c>
      <c r="R45" s="78">
        <v>1.4E-3</v>
      </c>
    </row>
    <row r="46" spans="2:18">
      <c r="B46" t="s">
        <v>335</v>
      </c>
      <c r="C46" t="s">
        <v>336</v>
      </c>
      <c r="D46" t="s">
        <v>100</v>
      </c>
      <c r="E46" t="s">
        <v>266</v>
      </c>
      <c r="G46" t="s">
        <v>267</v>
      </c>
      <c r="H46" s="77">
        <v>13.72</v>
      </c>
      <c r="I46" t="s">
        <v>102</v>
      </c>
      <c r="J46" s="78">
        <v>1.4999999999999999E-2</v>
      </c>
      <c r="K46" s="78">
        <v>1.8200000000000001E-2</v>
      </c>
      <c r="L46" s="77">
        <v>51588222</v>
      </c>
      <c r="M46" s="77">
        <v>96.55</v>
      </c>
      <c r="N46" s="77">
        <v>0</v>
      </c>
      <c r="O46" s="77">
        <v>49808.428340999999</v>
      </c>
      <c r="P46" s="78">
        <v>2.8999999999999998E-3</v>
      </c>
      <c r="Q46" s="78">
        <v>6.3E-3</v>
      </c>
      <c r="R46" s="78">
        <v>2E-3</v>
      </c>
    </row>
    <row r="47" spans="2:18">
      <c r="B47" t="s">
        <v>337</v>
      </c>
      <c r="C47" t="s">
        <v>338</v>
      </c>
      <c r="D47" t="s">
        <v>100</v>
      </c>
      <c r="E47" t="s">
        <v>266</v>
      </c>
      <c r="G47" t="s">
        <v>267</v>
      </c>
      <c r="H47" s="77">
        <v>0.57999999999999996</v>
      </c>
      <c r="I47" t="s">
        <v>102</v>
      </c>
      <c r="J47" s="78">
        <v>7.4999999999999997E-3</v>
      </c>
      <c r="K47" s="78">
        <v>-2.9999999999999997E-4</v>
      </c>
      <c r="L47" s="77">
        <v>609376871</v>
      </c>
      <c r="M47" s="77">
        <v>100.77</v>
      </c>
      <c r="N47" s="77">
        <v>0</v>
      </c>
      <c r="O47" s="77">
        <v>614069.07290669996</v>
      </c>
      <c r="P47" s="78">
        <v>3.9399999999999998E-2</v>
      </c>
      <c r="Q47" s="78">
        <v>7.7899999999999997E-2</v>
      </c>
      <c r="R47" s="78">
        <v>2.4799999999999999E-2</v>
      </c>
    </row>
    <row r="48" spans="2:18">
      <c r="B48" t="s">
        <v>339</v>
      </c>
      <c r="C48" t="s">
        <v>340</v>
      </c>
      <c r="D48" t="s">
        <v>100</v>
      </c>
      <c r="E48" t="s">
        <v>266</v>
      </c>
      <c r="G48" t="s">
        <v>267</v>
      </c>
      <c r="H48" s="77">
        <v>6.33</v>
      </c>
      <c r="I48" t="s">
        <v>102</v>
      </c>
      <c r="J48" s="78">
        <v>2.2499999999999999E-2</v>
      </c>
      <c r="K48" s="78">
        <v>7.6E-3</v>
      </c>
      <c r="L48" s="77">
        <v>211948551</v>
      </c>
      <c r="M48" s="77">
        <v>110.3</v>
      </c>
      <c r="N48" s="77">
        <v>0</v>
      </c>
      <c r="O48" s="77">
        <v>233779.25175299999</v>
      </c>
      <c r="P48" s="78">
        <v>1.24E-2</v>
      </c>
      <c r="Q48" s="78">
        <v>2.9600000000000001E-2</v>
      </c>
      <c r="R48" s="78">
        <v>9.4000000000000004E-3</v>
      </c>
    </row>
    <row r="49" spans="2:18">
      <c r="B49" t="s">
        <v>341</v>
      </c>
      <c r="C49" t="s">
        <v>342</v>
      </c>
      <c r="D49" t="s">
        <v>100</v>
      </c>
      <c r="E49" t="s">
        <v>266</v>
      </c>
      <c r="G49" t="s">
        <v>318</v>
      </c>
      <c r="H49" s="77">
        <v>0.92</v>
      </c>
      <c r="I49" t="s">
        <v>102</v>
      </c>
      <c r="J49" s="78">
        <v>1.2500000000000001E-2</v>
      </c>
      <c r="K49" s="78">
        <v>4.0000000000000002E-4</v>
      </c>
      <c r="L49" s="77">
        <v>513775661</v>
      </c>
      <c r="M49" s="77">
        <v>101.21</v>
      </c>
      <c r="N49" s="77">
        <v>0</v>
      </c>
      <c r="O49" s="77">
        <v>519992.34649810003</v>
      </c>
      <c r="P49" s="78">
        <v>3.2599999999999997E-2</v>
      </c>
      <c r="Q49" s="78">
        <v>6.59E-2</v>
      </c>
      <c r="R49" s="78">
        <v>2.1000000000000001E-2</v>
      </c>
    </row>
    <row r="50" spans="2:18">
      <c r="B50" t="s">
        <v>343</v>
      </c>
      <c r="C50" t="s">
        <v>344</v>
      </c>
      <c r="D50" t="s">
        <v>100</v>
      </c>
      <c r="E50" t="s">
        <v>266</v>
      </c>
      <c r="G50" t="s">
        <v>267</v>
      </c>
      <c r="H50" s="77">
        <v>1.9</v>
      </c>
      <c r="I50" t="s">
        <v>102</v>
      </c>
      <c r="J50" s="78">
        <v>1.4999999999999999E-2</v>
      </c>
      <c r="K50" s="78">
        <v>5.9999999999999995E-4</v>
      </c>
      <c r="L50" s="77">
        <v>218461883</v>
      </c>
      <c r="M50" s="77">
        <v>102.89</v>
      </c>
      <c r="N50" s="77">
        <v>0</v>
      </c>
      <c r="O50" s="77">
        <v>224775.4314187</v>
      </c>
      <c r="P50" s="78">
        <v>1.18E-2</v>
      </c>
      <c r="Q50" s="78">
        <v>2.8500000000000001E-2</v>
      </c>
      <c r="R50" s="78">
        <v>9.1000000000000004E-3</v>
      </c>
    </row>
    <row r="51" spans="2:18">
      <c r="B51" t="s">
        <v>345</v>
      </c>
      <c r="C51" t="s">
        <v>346</v>
      </c>
      <c r="D51" t="s">
        <v>100</v>
      </c>
      <c r="E51" t="s">
        <v>266</v>
      </c>
      <c r="G51" t="s">
        <v>267</v>
      </c>
      <c r="H51" s="77">
        <v>0.08</v>
      </c>
      <c r="I51" t="s">
        <v>102</v>
      </c>
      <c r="J51" s="78">
        <v>5.5E-2</v>
      </c>
      <c r="K51" s="78">
        <v>1.1000000000000001E-3</v>
      </c>
      <c r="L51" s="77">
        <v>204418516</v>
      </c>
      <c r="M51" s="77">
        <v>105.49</v>
      </c>
      <c r="N51" s="77">
        <v>0</v>
      </c>
      <c r="O51" s="77">
        <v>215641.09252840001</v>
      </c>
      <c r="P51" s="78">
        <v>1.34E-2</v>
      </c>
      <c r="Q51" s="78">
        <v>2.7300000000000001E-2</v>
      </c>
      <c r="R51" s="78">
        <v>8.6999999999999994E-3</v>
      </c>
    </row>
    <row r="52" spans="2:18">
      <c r="B52" t="s">
        <v>347</v>
      </c>
      <c r="C52" t="s">
        <v>348</v>
      </c>
      <c r="D52" t="s">
        <v>100</v>
      </c>
      <c r="E52" t="s">
        <v>266</v>
      </c>
      <c r="G52" t="s">
        <v>267</v>
      </c>
      <c r="H52" s="77">
        <v>1.21</v>
      </c>
      <c r="I52" t="s">
        <v>102</v>
      </c>
      <c r="J52" s="78">
        <v>4.2500000000000003E-2</v>
      </c>
      <c r="K52" s="78">
        <v>1E-4</v>
      </c>
      <c r="L52" s="77">
        <v>292712803</v>
      </c>
      <c r="M52" s="77">
        <v>108.49</v>
      </c>
      <c r="N52" s="77">
        <v>0</v>
      </c>
      <c r="O52" s="77">
        <v>317564.11997469998</v>
      </c>
      <c r="P52" s="78">
        <v>1.8100000000000002E-2</v>
      </c>
      <c r="Q52" s="78">
        <v>4.0300000000000002E-2</v>
      </c>
      <c r="R52" s="78">
        <v>1.2800000000000001E-2</v>
      </c>
    </row>
    <row r="53" spans="2:18">
      <c r="B53" t="s">
        <v>349</v>
      </c>
      <c r="C53" t="s">
        <v>350</v>
      </c>
      <c r="D53" t="s">
        <v>100</v>
      </c>
      <c r="E53" t="s">
        <v>266</v>
      </c>
      <c r="G53" t="s">
        <v>267</v>
      </c>
      <c r="H53" s="77">
        <v>2.15</v>
      </c>
      <c r="I53" t="s">
        <v>102</v>
      </c>
      <c r="J53" s="78">
        <v>3.7499999999999999E-2</v>
      </c>
      <c r="K53" s="78">
        <v>5.9999999999999995E-4</v>
      </c>
      <c r="L53" s="77">
        <v>281359166</v>
      </c>
      <c r="M53" s="77">
        <v>111.1</v>
      </c>
      <c r="N53" s="77">
        <v>0</v>
      </c>
      <c r="O53" s="77">
        <v>312590.03342599998</v>
      </c>
      <c r="P53" s="78">
        <v>1.2999999999999999E-2</v>
      </c>
      <c r="Q53" s="78">
        <v>3.9600000000000003E-2</v>
      </c>
      <c r="R53" s="78">
        <v>1.26E-2</v>
      </c>
    </row>
    <row r="54" spans="2:18">
      <c r="B54" t="s">
        <v>351</v>
      </c>
      <c r="C54" t="s">
        <v>352</v>
      </c>
      <c r="D54" t="s">
        <v>100</v>
      </c>
      <c r="E54" t="s">
        <v>266</v>
      </c>
      <c r="G54" t="s">
        <v>267</v>
      </c>
      <c r="H54" s="77">
        <v>3.57</v>
      </c>
      <c r="I54" t="s">
        <v>102</v>
      </c>
      <c r="J54" s="78">
        <v>1.7500000000000002E-2</v>
      </c>
      <c r="K54" s="78">
        <v>3.0999999999999999E-3</v>
      </c>
      <c r="L54" s="77">
        <v>103159172</v>
      </c>
      <c r="M54" s="77">
        <v>105.78</v>
      </c>
      <c r="N54" s="77">
        <v>0</v>
      </c>
      <c r="O54" s="77">
        <v>109121.7721416</v>
      </c>
      <c r="P54" s="78">
        <v>5.4000000000000003E-3</v>
      </c>
      <c r="Q54" s="78">
        <v>1.38E-2</v>
      </c>
      <c r="R54" s="78">
        <v>4.4000000000000003E-3</v>
      </c>
    </row>
    <row r="55" spans="2:18">
      <c r="B55" t="s">
        <v>353</v>
      </c>
      <c r="C55" t="s">
        <v>354</v>
      </c>
      <c r="D55" t="s">
        <v>100</v>
      </c>
      <c r="E55" t="s">
        <v>266</v>
      </c>
      <c r="G55" t="s">
        <v>276</v>
      </c>
      <c r="H55" s="77">
        <v>3.3</v>
      </c>
      <c r="I55" t="s">
        <v>102</v>
      </c>
      <c r="J55" s="78">
        <v>5.0000000000000001E-3</v>
      </c>
      <c r="K55" s="78">
        <v>2.5999999999999999E-3</v>
      </c>
      <c r="L55" s="77">
        <v>150558859</v>
      </c>
      <c r="M55" s="77">
        <v>101.12</v>
      </c>
      <c r="N55" s="77">
        <v>0</v>
      </c>
      <c r="O55" s="77">
        <v>152245.11822080001</v>
      </c>
      <c r="P55" s="78">
        <v>7.3000000000000001E-3</v>
      </c>
      <c r="Q55" s="78">
        <v>1.9300000000000001E-2</v>
      </c>
      <c r="R55" s="78">
        <v>6.1999999999999998E-3</v>
      </c>
    </row>
    <row r="56" spans="2:18">
      <c r="B56" t="s">
        <v>355</v>
      </c>
      <c r="C56" t="s">
        <v>356</v>
      </c>
      <c r="D56" t="s">
        <v>100</v>
      </c>
      <c r="E56" t="s">
        <v>266</v>
      </c>
      <c r="G56" t="s">
        <v>267</v>
      </c>
      <c r="H56" s="77">
        <v>1.58</v>
      </c>
      <c r="I56" t="s">
        <v>102</v>
      </c>
      <c r="J56" s="78">
        <v>1.5E-3</v>
      </c>
      <c r="K56" s="78">
        <v>2.0000000000000001E-4</v>
      </c>
      <c r="L56" s="77">
        <v>279321948</v>
      </c>
      <c r="M56" s="77">
        <v>100.27</v>
      </c>
      <c r="N56" s="77">
        <v>0</v>
      </c>
      <c r="O56" s="77">
        <v>280076.11725960003</v>
      </c>
      <c r="P56" s="78">
        <v>1.4200000000000001E-2</v>
      </c>
      <c r="Q56" s="78">
        <v>3.5499999999999997E-2</v>
      </c>
      <c r="R56" s="78">
        <v>1.1299999999999999E-2</v>
      </c>
    </row>
    <row r="57" spans="2:18">
      <c r="B57" t="s">
        <v>357</v>
      </c>
      <c r="C57" t="s">
        <v>358</v>
      </c>
      <c r="D57" t="s">
        <v>100</v>
      </c>
      <c r="E57" t="s">
        <v>266</v>
      </c>
      <c r="G57" t="s">
        <v>267</v>
      </c>
      <c r="H57" s="77">
        <v>4.3499999999999996</v>
      </c>
      <c r="I57" t="s">
        <v>102</v>
      </c>
      <c r="J57" s="78">
        <v>6.25E-2</v>
      </c>
      <c r="K57" s="78">
        <v>4.7999999999999996E-3</v>
      </c>
      <c r="L57" s="77">
        <v>77144107</v>
      </c>
      <c r="M57" s="77">
        <v>128.5</v>
      </c>
      <c r="N57" s="77">
        <v>0</v>
      </c>
      <c r="O57" s="77">
        <v>99130.177494999996</v>
      </c>
      <c r="P57" s="78">
        <v>5.1000000000000004E-3</v>
      </c>
      <c r="Q57" s="78">
        <v>1.26E-2</v>
      </c>
      <c r="R57" s="78">
        <v>4.0000000000000001E-3</v>
      </c>
    </row>
    <row r="58" spans="2:18">
      <c r="B58" t="s">
        <v>359</v>
      </c>
      <c r="C58" t="s">
        <v>360</v>
      </c>
      <c r="D58" t="s">
        <v>100</v>
      </c>
      <c r="E58" t="s">
        <v>266</v>
      </c>
      <c r="G58" t="s">
        <v>276</v>
      </c>
      <c r="H58" s="77">
        <v>13.84</v>
      </c>
      <c r="I58" t="s">
        <v>102</v>
      </c>
      <c r="J58" s="78">
        <v>5.5E-2</v>
      </c>
      <c r="K58" s="78">
        <v>1.9199999999999998E-2</v>
      </c>
      <c r="L58" s="77">
        <v>66889793</v>
      </c>
      <c r="M58" s="77">
        <v>164.2</v>
      </c>
      <c r="N58" s="77">
        <v>0</v>
      </c>
      <c r="O58" s="77">
        <v>109833.040106</v>
      </c>
      <c r="P58" s="78">
        <v>3.5000000000000001E-3</v>
      </c>
      <c r="Q58" s="78">
        <v>1.3899999999999999E-2</v>
      </c>
      <c r="R58" s="78">
        <v>4.4000000000000003E-3</v>
      </c>
    </row>
    <row r="59" spans="2:18">
      <c r="B59" s="79" t="s">
        <v>361</v>
      </c>
      <c r="C59" s="16"/>
      <c r="D59" s="16"/>
      <c r="H59" s="81">
        <v>8.77</v>
      </c>
      <c r="K59" s="80">
        <v>6.9999999999999999E-4</v>
      </c>
      <c r="L59" s="81">
        <v>310794245</v>
      </c>
      <c r="N59" s="81">
        <v>0</v>
      </c>
      <c r="O59" s="81">
        <v>308972.68467799999</v>
      </c>
      <c r="Q59" s="80">
        <v>3.9199999999999999E-2</v>
      </c>
      <c r="R59" s="80">
        <v>1.2500000000000001E-2</v>
      </c>
    </row>
    <row r="60" spans="2:18">
      <c r="B60" t="s">
        <v>362</v>
      </c>
      <c r="C60" t="s">
        <v>363</v>
      </c>
      <c r="D60" t="s">
        <v>100</v>
      </c>
      <c r="E60" t="s">
        <v>266</v>
      </c>
      <c r="G60" t="s">
        <v>267</v>
      </c>
      <c r="H60" s="77">
        <v>4.42</v>
      </c>
      <c r="I60" t="s">
        <v>102</v>
      </c>
      <c r="J60" s="78">
        <v>0</v>
      </c>
      <c r="K60" s="78">
        <v>4.0000000000000002E-4</v>
      </c>
      <c r="L60" s="77">
        <v>10286940</v>
      </c>
      <c r="M60" s="77">
        <v>99.82</v>
      </c>
      <c r="N60" s="77">
        <v>0</v>
      </c>
      <c r="O60" s="77">
        <v>10268.423508</v>
      </c>
      <c r="P60" s="78">
        <v>5.0000000000000001E-4</v>
      </c>
      <c r="Q60" s="78">
        <v>1.2999999999999999E-3</v>
      </c>
      <c r="R60" s="78">
        <v>4.0000000000000002E-4</v>
      </c>
    </row>
    <row r="61" spans="2:18">
      <c r="B61" t="s">
        <v>364</v>
      </c>
      <c r="C61" t="s">
        <v>365</v>
      </c>
      <c r="D61" t="s">
        <v>100</v>
      </c>
      <c r="E61" t="s">
        <v>266</v>
      </c>
      <c r="G61" t="s">
        <v>276</v>
      </c>
      <c r="H61" s="77">
        <v>8.92</v>
      </c>
      <c r="I61" t="s">
        <v>102</v>
      </c>
      <c r="J61" s="78">
        <v>0</v>
      </c>
      <c r="K61" s="78">
        <v>6.9999999999999999E-4</v>
      </c>
      <c r="L61" s="77">
        <v>300507305</v>
      </c>
      <c r="M61" s="77">
        <v>99.4</v>
      </c>
      <c r="N61" s="77">
        <v>0</v>
      </c>
      <c r="O61" s="77">
        <v>298704.26117000001</v>
      </c>
      <c r="P61" s="78">
        <v>1.6400000000000001E-2</v>
      </c>
      <c r="Q61" s="78">
        <v>3.7900000000000003E-2</v>
      </c>
      <c r="R61" s="78">
        <v>1.21E-2</v>
      </c>
    </row>
    <row r="62" spans="2:18">
      <c r="B62" s="79" t="s">
        <v>366</v>
      </c>
      <c r="C62" s="16"/>
      <c r="D62" s="16"/>
      <c r="H62" s="81">
        <v>0</v>
      </c>
      <c r="K62" s="80">
        <v>0</v>
      </c>
      <c r="L62" s="81">
        <v>0</v>
      </c>
      <c r="N62" s="81">
        <v>0</v>
      </c>
      <c r="O62" s="81">
        <v>0</v>
      </c>
      <c r="Q62" s="80">
        <v>0</v>
      </c>
      <c r="R62" s="80">
        <v>0</v>
      </c>
    </row>
    <row r="63" spans="2:18">
      <c r="B63" t="s">
        <v>217</v>
      </c>
      <c r="C63" t="s">
        <v>217</v>
      </c>
      <c r="D63" s="16"/>
      <c r="E63" t="s">
        <v>217</v>
      </c>
      <c r="H63" s="77">
        <v>0</v>
      </c>
      <c r="I63" t="s">
        <v>217</v>
      </c>
      <c r="J63" s="78">
        <v>0</v>
      </c>
      <c r="K63" s="78">
        <v>0</v>
      </c>
      <c r="L63" s="77">
        <v>0</v>
      </c>
      <c r="M63" s="77">
        <v>0</v>
      </c>
      <c r="O63" s="77">
        <v>0</v>
      </c>
      <c r="P63" s="78">
        <v>0</v>
      </c>
      <c r="Q63" s="78">
        <v>0</v>
      </c>
      <c r="R63" s="78">
        <v>0</v>
      </c>
    </row>
    <row r="64" spans="2:18">
      <c r="B64" s="79" t="s">
        <v>259</v>
      </c>
      <c r="C64" s="16"/>
      <c r="D64" s="16"/>
      <c r="H64" s="81">
        <v>0.75</v>
      </c>
      <c r="K64" s="80">
        <v>2.3999999999999998E-3</v>
      </c>
      <c r="L64" s="81">
        <v>101899000</v>
      </c>
      <c r="N64" s="81">
        <v>0</v>
      </c>
      <c r="O64" s="81">
        <v>318654.69322862901</v>
      </c>
      <c r="Q64" s="80">
        <v>4.0399999999999998E-2</v>
      </c>
      <c r="R64" s="80">
        <v>1.29E-2</v>
      </c>
    </row>
    <row r="65" spans="2:18">
      <c r="B65" s="79" t="s">
        <v>367</v>
      </c>
      <c r="C65" s="16"/>
      <c r="D65" s="16"/>
      <c r="H65" s="81">
        <v>3.1</v>
      </c>
      <c r="K65" s="80">
        <v>-4.7000000000000002E-3</v>
      </c>
      <c r="L65" s="81">
        <v>3399000</v>
      </c>
      <c r="N65" s="81">
        <v>0</v>
      </c>
      <c r="O65" s="81">
        <v>12565.223841129</v>
      </c>
      <c r="Q65" s="80">
        <v>1.6000000000000001E-3</v>
      </c>
      <c r="R65" s="80">
        <v>5.0000000000000001E-4</v>
      </c>
    </row>
    <row r="66" spans="2:18">
      <c r="B66" t="s">
        <v>368</v>
      </c>
      <c r="C66" t="s">
        <v>369</v>
      </c>
      <c r="D66" t="s">
        <v>100</v>
      </c>
      <c r="E66" t="s">
        <v>370</v>
      </c>
      <c r="F66" t="s">
        <v>211</v>
      </c>
      <c r="H66" s="77">
        <v>2.0099999999999998</v>
      </c>
      <c r="I66" t="s">
        <v>102</v>
      </c>
      <c r="J66" s="78">
        <v>2.8799999999999999E-2</v>
      </c>
      <c r="K66" s="78">
        <v>-1.67E-2</v>
      </c>
      <c r="L66" s="77">
        <v>2000000</v>
      </c>
      <c r="M66" s="77">
        <v>395.56</v>
      </c>
      <c r="N66" s="77">
        <v>0</v>
      </c>
      <c r="O66" s="77">
        <v>7911.2</v>
      </c>
      <c r="P66" s="78">
        <v>5.9999999999999995E-4</v>
      </c>
      <c r="Q66" s="78">
        <v>1E-3</v>
      </c>
      <c r="R66" s="78">
        <v>2.9999999999999997E-4</v>
      </c>
    </row>
    <row r="67" spans="2:18">
      <c r="B67" t="s">
        <v>371</v>
      </c>
      <c r="C67" t="s">
        <v>372</v>
      </c>
      <c r="D67" t="s">
        <v>100</v>
      </c>
      <c r="E67" t="s">
        <v>370</v>
      </c>
      <c r="F67" t="s">
        <v>211</v>
      </c>
      <c r="H67" s="77">
        <v>7.59</v>
      </c>
      <c r="I67" t="s">
        <v>102</v>
      </c>
      <c r="J67" s="78">
        <v>2.75E-2</v>
      </c>
      <c r="K67" s="78">
        <v>1.8599999999999998E-2</v>
      </c>
      <c r="L67" s="77">
        <v>250000</v>
      </c>
      <c r="M67" s="77">
        <v>337.12</v>
      </c>
      <c r="N67" s="77">
        <v>0</v>
      </c>
      <c r="O67" s="77">
        <v>842.8</v>
      </c>
      <c r="P67" s="78">
        <v>1E-4</v>
      </c>
      <c r="Q67" s="78">
        <v>1E-4</v>
      </c>
      <c r="R67" s="78">
        <v>0</v>
      </c>
    </row>
    <row r="68" spans="2:18">
      <c r="B68" t="s">
        <v>373</v>
      </c>
      <c r="C68" t="s">
        <v>374</v>
      </c>
      <c r="D68" t="s">
        <v>375</v>
      </c>
      <c r="E68" t="s">
        <v>376</v>
      </c>
      <c r="F68" t="s">
        <v>377</v>
      </c>
      <c r="G68" t="s">
        <v>378</v>
      </c>
      <c r="H68" s="77">
        <v>1.47</v>
      </c>
      <c r="I68" t="s">
        <v>106</v>
      </c>
      <c r="J68" s="78">
        <v>3.15E-2</v>
      </c>
      <c r="K68" s="78">
        <v>8.6999999999999994E-3</v>
      </c>
      <c r="L68" s="77">
        <v>419000</v>
      </c>
      <c r="M68" s="77">
        <v>103.396</v>
      </c>
      <c r="N68" s="77">
        <v>0</v>
      </c>
      <c r="O68" s="77">
        <v>1347.3429364000001</v>
      </c>
      <c r="P68" s="78">
        <v>4.0000000000000002E-4</v>
      </c>
      <c r="Q68" s="78">
        <v>2.0000000000000001E-4</v>
      </c>
      <c r="R68" s="78">
        <v>1E-4</v>
      </c>
    </row>
    <row r="69" spans="2:18">
      <c r="B69" t="s">
        <v>379</v>
      </c>
      <c r="C69" t="s">
        <v>380</v>
      </c>
      <c r="D69" t="s">
        <v>123</v>
      </c>
      <c r="E69" t="s">
        <v>376</v>
      </c>
      <c r="F69" t="s">
        <v>377</v>
      </c>
      <c r="G69" t="s">
        <v>381</v>
      </c>
      <c r="H69" s="77">
        <v>7.28</v>
      </c>
      <c r="I69" t="s">
        <v>106</v>
      </c>
      <c r="J69" s="78">
        <v>2.5000000000000001E-2</v>
      </c>
      <c r="K69" s="78">
        <v>1.9599999999999999E-2</v>
      </c>
      <c r="L69" s="77">
        <v>200000</v>
      </c>
      <c r="M69" s="77">
        <v>105.2198334</v>
      </c>
      <c r="N69" s="77">
        <v>0</v>
      </c>
      <c r="O69" s="77">
        <v>654.46736343700002</v>
      </c>
      <c r="P69" s="78">
        <v>2.0000000000000001E-4</v>
      </c>
      <c r="Q69" s="78">
        <v>1E-4</v>
      </c>
      <c r="R69" s="78">
        <v>0</v>
      </c>
    </row>
    <row r="70" spans="2:18">
      <c r="B70" t="s">
        <v>382</v>
      </c>
      <c r="C70" t="s">
        <v>383</v>
      </c>
      <c r="D70" t="s">
        <v>375</v>
      </c>
      <c r="E70" t="s">
        <v>376</v>
      </c>
      <c r="F70" t="s">
        <v>377</v>
      </c>
      <c r="G70" t="s">
        <v>384</v>
      </c>
      <c r="H70" s="77">
        <v>5.49</v>
      </c>
      <c r="I70" t="s">
        <v>106</v>
      </c>
      <c r="J70" s="78">
        <v>3.2500000000000001E-2</v>
      </c>
      <c r="K70" s="78">
        <v>1.7999999999999999E-2</v>
      </c>
      <c r="L70" s="77">
        <v>530000</v>
      </c>
      <c r="M70" s="77">
        <v>109.77452777083333</v>
      </c>
      <c r="N70" s="77">
        <v>0</v>
      </c>
      <c r="O70" s="77">
        <v>1809.413541292</v>
      </c>
      <c r="P70" s="78">
        <v>5.0000000000000001E-4</v>
      </c>
      <c r="Q70" s="78">
        <v>2.0000000000000001E-4</v>
      </c>
      <c r="R70" s="78">
        <v>1E-4</v>
      </c>
    </row>
    <row r="71" spans="2:18">
      <c r="B71" s="79" t="s">
        <v>385</v>
      </c>
      <c r="C71" s="16"/>
      <c r="D71" s="16"/>
      <c r="H71" s="81">
        <v>0.66</v>
      </c>
      <c r="K71" s="80">
        <v>2.7000000000000001E-3</v>
      </c>
      <c r="L71" s="81">
        <v>98500000</v>
      </c>
      <c r="N71" s="81">
        <v>0</v>
      </c>
      <c r="O71" s="81">
        <v>306089.46938750002</v>
      </c>
      <c r="Q71" s="80">
        <v>3.8800000000000001E-2</v>
      </c>
      <c r="R71" s="80">
        <v>1.24E-2</v>
      </c>
    </row>
    <row r="72" spans="2:18">
      <c r="B72" t="s">
        <v>386</v>
      </c>
      <c r="C72" t="s">
        <v>387</v>
      </c>
      <c r="D72" t="s">
        <v>123</v>
      </c>
      <c r="E72" t="s">
        <v>388</v>
      </c>
      <c r="F72" t="s">
        <v>377</v>
      </c>
      <c r="G72" t="s">
        <v>389</v>
      </c>
      <c r="H72" s="77">
        <v>0.5</v>
      </c>
      <c r="I72" t="s">
        <v>106</v>
      </c>
      <c r="J72" s="78">
        <v>1.2999999999999999E-3</v>
      </c>
      <c r="K72" s="78">
        <v>2.0999999999999999E-3</v>
      </c>
      <c r="L72" s="77">
        <v>36000000</v>
      </c>
      <c r="M72" s="77">
        <v>99.956999999999994</v>
      </c>
      <c r="N72" s="77">
        <v>0</v>
      </c>
      <c r="O72" s="77">
        <v>111911.8572</v>
      </c>
      <c r="P72" s="78">
        <v>6.9999999999999999E-4</v>
      </c>
      <c r="Q72" s="78">
        <v>1.4200000000000001E-2</v>
      </c>
      <c r="R72" s="78">
        <v>4.4999999999999997E-3</v>
      </c>
    </row>
    <row r="73" spans="2:18">
      <c r="B73" t="s">
        <v>390</v>
      </c>
      <c r="C73" t="s">
        <v>391</v>
      </c>
      <c r="D73" t="s">
        <v>123</v>
      </c>
      <c r="E73" t="s">
        <v>388</v>
      </c>
      <c r="F73" t="s">
        <v>377</v>
      </c>
      <c r="G73" t="s">
        <v>392</v>
      </c>
      <c r="H73" s="77">
        <v>0.75</v>
      </c>
      <c r="I73" t="s">
        <v>106</v>
      </c>
      <c r="J73" s="78">
        <v>1.2999999999999999E-3</v>
      </c>
      <c r="K73" s="78">
        <v>3.0000000000000001E-3</v>
      </c>
      <c r="L73" s="77">
        <v>62500000</v>
      </c>
      <c r="M73" s="77">
        <v>99.898449999999997</v>
      </c>
      <c r="N73" s="77">
        <v>0</v>
      </c>
      <c r="O73" s="77">
        <v>194177.6121875</v>
      </c>
      <c r="P73" s="78">
        <v>1.1000000000000001E-3</v>
      </c>
      <c r="Q73" s="78">
        <v>2.46E-2</v>
      </c>
      <c r="R73" s="78">
        <v>7.7999999999999996E-3</v>
      </c>
    </row>
    <row r="74" spans="2:18">
      <c r="B74" t="s">
        <v>393</v>
      </c>
      <c r="C74" s="16"/>
      <c r="D74" s="16"/>
    </row>
    <row r="75" spans="2:18">
      <c r="B75" t="s">
        <v>394</v>
      </c>
      <c r="C75" s="16"/>
      <c r="D75" s="16"/>
    </row>
    <row r="76" spans="2:18">
      <c r="B76" t="s">
        <v>395</v>
      </c>
      <c r="C76" s="16"/>
      <c r="D76" s="16"/>
    </row>
    <row r="77" spans="2:18">
      <c r="B77" t="s">
        <v>396</v>
      </c>
      <c r="C77" s="16"/>
      <c r="D77" s="16"/>
    </row>
    <row r="78" spans="2:18">
      <c r="C78" s="16"/>
      <c r="D78" s="16"/>
    </row>
    <row r="79" spans="2:18">
      <c r="C79" s="16"/>
      <c r="D79" s="16"/>
    </row>
    <row r="80" spans="2:18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69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15" t="s">
        <v>179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3173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217</v>
      </c>
      <c r="C14" t="s">
        <v>217</v>
      </c>
      <c r="D14" t="s">
        <v>217</v>
      </c>
      <c r="E14" t="s">
        <v>217</v>
      </c>
      <c r="F14" s="15"/>
      <c r="G14" s="15"/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3174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217</v>
      </c>
      <c r="C16" t="s">
        <v>217</v>
      </c>
      <c r="D16" t="s">
        <v>217</v>
      </c>
      <c r="E16" t="s">
        <v>217</v>
      </c>
      <c r="F16" s="15"/>
      <c r="G16" s="15"/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398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217</v>
      </c>
      <c r="C18" t="s">
        <v>217</v>
      </c>
      <c r="D18" t="s">
        <v>217</v>
      </c>
      <c r="E18" t="s">
        <v>217</v>
      </c>
      <c r="F18" s="15"/>
      <c r="G18" s="15"/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1648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217</v>
      </c>
      <c r="C20" t="s">
        <v>217</v>
      </c>
      <c r="D20" t="s">
        <v>217</v>
      </c>
      <c r="E20" t="s">
        <v>217</v>
      </c>
      <c r="F20" s="15"/>
      <c r="G20" s="15"/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259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399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400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261</v>
      </c>
      <c r="D26" s="16"/>
    </row>
    <row r="27" spans="2:23">
      <c r="B27" t="s">
        <v>393</v>
      </c>
      <c r="D27" s="16"/>
    </row>
    <row r="28" spans="2:23">
      <c r="B28" t="s">
        <v>394</v>
      </c>
      <c r="D28" s="16"/>
    </row>
    <row r="29" spans="2:23">
      <c r="B29" t="s">
        <v>395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topLeftCell="A25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110" t="s">
        <v>68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4"/>
      <c r="BP6" s="19"/>
    </row>
    <row r="7" spans="2:68" ht="26.25" customHeight="1">
      <c r="B7" s="110" t="s">
        <v>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397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217</v>
      </c>
      <c r="C14" t="s">
        <v>217</v>
      </c>
      <c r="D14" s="16"/>
      <c r="E14" s="16"/>
      <c r="F14" s="16"/>
      <c r="G14" t="s">
        <v>217</v>
      </c>
      <c r="H14" t="s">
        <v>217</v>
      </c>
      <c r="K14" s="77">
        <v>0</v>
      </c>
      <c r="L14" t="s">
        <v>217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291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217</v>
      </c>
      <c r="C16" t="s">
        <v>217</v>
      </c>
      <c r="D16" s="16"/>
      <c r="E16" s="16"/>
      <c r="F16" s="16"/>
      <c r="G16" t="s">
        <v>217</v>
      </c>
      <c r="H16" t="s">
        <v>217</v>
      </c>
      <c r="K16" s="77">
        <v>0</v>
      </c>
      <c r="L16" t="s">
        <v>217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398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217</v>
      </c>
      <c r="C18" t="s">
        <v>217</v>
      </c>
      <c r="D18" s="16"/>
      <c r="E18" s="16"/>
      <c r="F18" s="16"/>
      <c r="G18" t="s">
        <v>217</v>
      </c>
      <c r="H18" t="s">
        <v>217</v>
      </c>
      <c r="K18" s="77">
        <v>0</v>
      </c>
      <c r="L18" t="s">
        <v>217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399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217</v>
      </c>
      <c r="C21" t="s">
        <v>217</v>
      </c>
      <c r="D21" s="16"/>
      <c r="E21" s="16"/>
      <c r="F21" s="16"/>
      <c r="G21" t="s">
        <v>217</v>
      </c>
      <c r="H21" t="s">
        <v>217</v>
      </c>
      <c r="K21" s="77">
        <v>0</v>
      </c>
      <c r="L21" t="s">
        <v>217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400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217</v>
      </c>
      <c r="C23" t="s">
        <v>217</v>
      </c>
      <c r="D23" s="16"/>
      <c r="E23" s="16"/>
      <c r="F23" s="16"/>
      <c r="G23" t="s">
        <v>217</v>
      </c>
      <c r="H23" t="s">
        <v>217</v>
      </c>
      <c r="K23" s="77">
        <v>0</v>
      </c>
      <c r="L23" t="s">
        <v>217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261</v>
      </c>
      <c r="C24" s="16"/>
      <c r="D24" s="16"/>
      <c r="E24" s="16"/>
      <c r="F24" s="16"/>
      <c r="G24" s="16"/>
    </row>
    <row r="25" spans="2:21">
      <c r="B25" t="s">
        <v>393</v>
      </c>
      <c r="C25" s="16"/>
      <c r="D25" s="16"/>
      <c r="E25" s="16"/>
      <c r="F25" s="16"/>
      <c r="G25" s="16"/>
    </row>
    <row r="26" spans="2:21">
      <c r="B26" t="s">
        <v>394</v>
      </c>
      <c r="C26" s="16"/>
      <c r="D26" s="16"/>
      <c r="E26" s="16"/>
      <c r="F26" s="16"/>
      <c r="G26" s="16"/>
    </row>
    <row r="27" spans="2:21">
      <c r="B27" t="s">
        <v>395</v>
      </c>
      <c r="C27" s="16"/>
      <c r="D27" s="16"/>
      <c r="E27" s="16"/>
      <c r="F27" s="16"/>
      <c r="G27" s="16"/>
    </row>
    <row r="28" spans="2:21">
      <c r="B28" t="s">
        <v>396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60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1"/>
  <sheetViews>
    <sheetView rightToLeft="1" workbookViewId="0">
      <selection activeCell="A60" sqref="A60:XFD56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7.7109375" style="16" bestFit="1" customWidth="1"/>
    <col min="16" max="16" width="18.85546875" style="16" bestFit="1" customWidth="1"/>
    <col min="17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7"/>
    </row>
    <row r="7" spans="2:66" ht="26.25" customHeight="1">
      <c r="B7" s="115" t="s">
        <v>89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4.2699999999999996</v>
      </c>
      <c r="L11" s="7"/>
      <c r="M11" s="7"/>
      <c r="N11" s="76">
        <v>-2.3999999999999998E-3</v>
      </c>
      <c r="O11" s="75">
        <f>O12+O509</f>
        <v>2447657198.4499993</v>
      </c>
      <c r="P11" s="33"/>
      <c r="Q11" s="75">
        <v>6247.2636300000004</v>
      </c>
      <c r="R11" s="75">
        <v>2850931.8258971064</v>
      </c>
      <c r="S11" s="7"/>
      <c r="T11" s="76">
        <v>1</v>
      </c>
      <c r="U11" s="76">
        <v>0.1152</v>
      </c>
      <c r="V11" s="35"/>
      <c r="BI11" s="16"/>
      <c r="BJ11" s="19"/>
      <c r="BK11" s="16"/>
      <c r="BN11" s="16"/>
    </row>
    <row r="12" spans="2:66" ht="18" customHeight="1">
      <c r="B12" s="79" t="s">
        <v>205</v>
      </c>
      <c r="C12" s="16"/>
      <c r="D12" s="16"/>
      <c r="E12" s="16"/>
      <c r="F12" s="16"/>
      <c r="K12" s="81">
        <v>4.1500000000000004</v>
      </c>
      <c r="N12" s="80">
        <v>-5.4999999999999997E-3</v>
      </c>
      <c r="O12" s="81">
        <f>O13+O196+O483+O507</f>
        <v>2381741770.4499993</v>
      </c>
      <c r="Q12" s="81">
        <v>6247.2636300000004</v>
      </c>
      <c r="R12" s="81">
        <v>2640624.3668711917</v>
      </c>
      <c r="T12" s="80">
        <v>0.92620000000000002</v>
      </c>
      <c r="U12" s="80">
        <v>0.1067</v>
      </c>
    </row>
    <row r="13" spans="2:66" ht="18" customHeight="1">
      <c r="B13" s="79" t="s">
        <v>397</v>
      </c>
      <c r="C13" s="16"/>
      <c r="D13" s="16"/>
      <c r="E13" s="16"/>
      <c r="F13" s="16"/>
      <c r="K13" s="81">
        <v>4.6399999999999997</v>
      </c>
      <c r="N13" s="80">
        <v>-1.23E-2</v>
      </c>
      <c r="O13" s="81">
        <f>SUM(O14:O195)</f>
        <v>1546563769.4499996</v>
      </c>
      <c r="Q13" s="81">
        <v>3603.8274299999998</v>
      </c>
      <c r="R13" s="81">
        <v>1778461.279036935</v>
      </c>
      <c r="T13" s="80">
        <v>0.62380000000000002</v>
      </c>
      <c r="U13" s="80">
        <v>7.1900000000000006E-2</v>
      </c>
    </row>
    <row r="14" spans="2:66" ht="18" customHeight="1">
      <c r="B14" t="s">
        <v>401</v>
      </c>
      <c r="C14" t="s">
        <v>402</v>
      </c>
      <c r="D14" t="s">
        <v>100</v>
      </c>
      <c r="E14" t="s">
        <v>123</v>
      </c>
      <c r="F14" t="s">
        <v>403</v>
      </c>
      <c r="G14" t="s">
        <v>404</v>
      </c>
      <c r="H14" t="s">
        <v>210</v>
      </c>
      <c r="I14" t="s">
        <v>211</v>
      </c>
      <c r="J14" t="s">
        <v>405</v>
      </c>
      <c r="K14" s="77">
        <v>0.84</v>
      </c>
      <c r="L14" t="s">
        <v>102</v>
      </c>
      <c r="M14" s="78">
        <v>6.1999999999999998E-3</v>
      </c>
      <c r="N14" s="78">
        <v>-5.2999999999999999E-2</v>
      </c>
      <c r="O14" s="77">
        <v>25764906</v>
      </c>
      <c r="P14" s="77">
        <v>105.3</v>
      </c>
      <c r="Q14" s="77">
        <v>0</v>
      </c>
      <c r="R14" s="77">
        <v>27130.446017999999</v>
      </c>
      <c r="S14" s="78">
        <v>5.1999999999999998E-3</v>
      </c>
      <c r="T14" s="78">
        <v>9.4999999999999998E-3</v>
      </c>
      <c r="U14" s="78">
        <v>1.1000000000000001E-3</v>
      </c>
    </row>
    <row r="15" spans="2:66" ht="18" customHeight="1">
      <c r="B15" t="s">
        <v>406</v>
      </c>
      <c r="C15" t="s">
        <v>407</v>
      </c>
      <c r="D15" t="s">
        <v>100</v>
      </c>
      <c r="E15" t="s">
        <v>123</v>
      </c>
      <c r="F15" t="s">
        <v>403</v>
      </c>
      <c r="G15" t="s">
        <v>404</v>
      </c>
      <c r="H15" t="s">
        <v>210</v>
      </c>
      <c r="I15" t="s">
        <v>211</v>
      </c>
      <c r="J15" t="s">
        <v>318</v>
      </c>
      <c r="K15" s="77">
        <v>4.71</v>
      </c>
      <c r="L15" t="s">
        <v>102</v>
      </c>
      <c r="M15" s="78">
        <v>5.0000000000000001E-4</v>
      </c>
      <c r="N15" s="78">
        <v>-1.2200000000000001E-2</v>
      </c>
      <c r="O15" s="77">
        <v>12624429.42</v>
      </c>
      <c r="P15" s="77">
        <v>108.06</v>
      </c>
      <c r="Q15" s="77">
        <v>0</v>
      </c>
      <c r="R15" s="77">
        <v>13641.958431252</v>
      </c>
      <c r="S15" s="78">
        <v>1.7399999999999999E-2</v>
      </c>
      <c r="T15" s="78">
        <v>4.7999999999999996E-3</v>
      </c>
      <c r="U15" s="78">
        <v>5.9999999999999995E-4</v>
      </c>
    </row>
    <row r="16" spans="2:66" ht="18" customHeight="1">
      <c r="B16" t="s">
        <v>408</v>
      </c>
      <c r="C16" t="s">
        <v>409</v>
      </c>
      <c r="D16" t="s">
        <v>100</v>
      </c>
      <c r="E16" t="s">
        <v>123</v>
      </c>
      <c r="F16" t="s">
        <v>410</v>
      </c>
      <c r="G16" t="s">
        <v>411</v>
      </c>
      <c r="H16" t="s">
        <v>210</v>
      </c>
      <c r="I16" t="s">
        <v>211</v>
      </c>
      <c r="J16" t="s">
        <v>267</v>
      </c>
      <c r="K16" s="77">
        <v>3.69</v>
      </c>
      <c r="L16" t="s">
        <v>102</v>
      </c>
      <c r="M16" s="78">
        <v>1E-3</v>
      </c>
      <c r="N16" s="78">
        <v>-1.5900000000000001E-2</v>
      </c>
      <c r="O16" s="77">
        <v>46433972</v>
      </c>
      <c r="P16" s="77">
        <v>108.42</v>
      </c>
      <c r="Q16" s="77">
        <v>0</v>
      </c>
      <c r="R16" s="77">
        <v>50343.712442399999</v>
      </c>
      <c r="S16" s="78">
        <v>3.1E-2</v>
      </c>
      <c r="T16" s="78">
        <v>1.77E-2</v>
      </c>
      <c r="U16" s="78">
        <v>2E-3</v>
      </c>
    </row>
    <row r="17" spans="2:21" ht="18" customHeight="1">
      <c r="B17" t="s">
        <v>412</v>
      </c>
      <c r="C17" t="s">
        <v>413</v>
      </c>
      <c r="D17" t="s">
        <v>100</v>
      </c>
      <c r="E17" t="s">
        <v>123</v>
      </c>
      <c r="F17" t="s">
        <v>410</v>
      </c>
      <c r="G17" t="s">
        <v>411</v>
      </c>
      <c r="H17" t="s">
        <v>210</v>
      </c>
      <c r="I17" t="s">
        <v>211</v>
      </c>
      <c r="J17" t="s">
        <v>414</v>
      </c>
      <c r="K17" s="77">
        <v>1.49</v>
      </c>
      <c r="L17" t="s">
        <v>102</v>
      </c>
      <c r="M17" s="78">
        <v>5.0000000000000001E-3</v>
      </c>
      <c r="N17" s="78">
        <v>-1.95E-2</v>
      </c>
      <c r="O17" s="77">
        <v>2986000</v>
      </c>
      <c r="P17" s="77">
        <v>106.6</v>
      </c>
      <c r="Q17" s="77">
        <v>0</v>
      </c>
      <c r="R17" s="77">
        <v>3183.076</v>
      </c>
      <c r="S17" s="78">
        <v>8.8000000000000005E-3</v>
      </c>
      <c r="T17" s="78">
        <v>1.1000000000000001E-3</v>
      </c>
      <c r="U17" s="78">
        <v>1E-4</v>
      </c>
    </row>
    <row r="18" spans="2:21" ht="18" customHeight="1">
      <c r="B18" t="s">
        <v>415</v>
      </c>
      <c r="C18" t="s">
        <v>416</v>
      </c>
      <c r="D18" t="s">
        <v>100</v>
      </c>
      <c r="E18" t="s">
        <v>123</v>
      </c>
      <c r="F18" t="s">
        <v>410</v>
      </c>
      <c r="G18" t="s">
        <v>411</v>
      </c>
      <c r="H18" t="s">
        <v>210</v>
      </c>
      <c r="I18" t="s">
        <v>211</v>
      </c>
      <c r="J18" t="s">
        <v>298</v>
      </c>
      <c r="K18" s="77">
        <v>4.9400000000000004</v>
      </c>
      <c r="L18" t="s">
        <v>102</v>
      </c>
      <c r="M18" s="78">
        <v>1E-3</v>
      </c>
      <c r="N18" s="78">
        <v>-1.41E-2</v>
      </c>
      <c r="O18" s="77">
        <v>38586000</v>
      </c>
      <c r="P18" s="77">
        <v>107.66</v>
      </c>
      <c r="Q18" s="77">
        <v>0</v>
      </c>
      <c r="R18" s="77">
        <v>41541.687599999997</v>
      </c>
      <c r="S18" s="78">
        <v>8.2699999999999996E-2</v>
      </c>
      <c r="T18" s="78">
        <v>1.46E-2</v>
      </c>
      <c r="U18" s="78">
        <v>1.6999999999999999E-3</v>
      </c>
    </row>
    <row r="19" spans="2:21" ht="14.25" customHeight="1">
      <c r="B19" t="s">
        <v>417</v>
      </c>
      <c r="C19" t="s">
        <v>418</v>
      </c>
      <c r="D19" t="s">
        <v>100</v>
      </c>
      <c r="E19" t="s">
        <v>123</v>
      </c>
      <c r="F19" t="s">
        <v>419</v>
      </c>
      <c r="G19" t="s">
        <v>411</v>
      </c>
      <c r="H19" t="s">
        <v>210</v>
      </c>
      <c r="I19" t="s">
        <v>211</v>
      </c>
      <c r="J19" t="s">
        <v>420</v>
      </c>
      <c r="K19" s="77">
        <v>5.95</v>
      </c>
      <c r="L19" t="s">
        <v>102</v>
      </c>
      <c r="M19" s="78">
        <v>2E-3</v>
      </c>
      <c r="N19" s="78">
        <v>-1.1299999999999999E-2</v>
      </c>
      <c r="O19" s="77">
        <v>50125000</v>
      </c>
      <c r="P19" s="77">
        <v>108.08</v>
      </c>
      <c r="Q19" s="77">
        <v>0</v>
      </c>
      <c r="R19" s="77">
        <v>54175.1</v>
      </c>
      <c r="S19" s="78">
        <v>1.7399999999999999E-2</v>
      </c>
      <c r="T19" s="78">
        <v>1.9E-2</v>
      </c>
      <c r="U19" s="78">
        <v>2.2000000000000001E-3</v>
      </c>
    </row>
    <row r="20" spans="2:21" ht="18" customHeight="1">
      <c r="B20" t="s">
        <v>421</v>
      </c>
      <c r="C20" t="s">
        <v>422</v>
      </c>
      <c r="D20" t="s">
        <v>100</v>
      </c>
      <c r="E20" t="s">
        <v>123</v>
      </c>
      <c r="F20" t="s">
        <v>423</v>
      </c>
      <c r="G20" t="s">
        <v>411</v>
      </c>
      <c r="H20" t="s">
        <v>210</v>
      </c>
      <c r="I20" t="s">
        <v>211</v>
      </c>
      <c r="J20" t="s">
        <v>267</v>
      </c>
      <c r="K20" s="77">
        <v>3.47</v>
      </c>
      <c r="L20" t="s">
        <v>102</v>
      </c>
      <c r="M20" s="78">
        <v>8.3000000000000001E-3</v>
      </c>
      <c r="N20" s="78">
        <v>-1.24E-2</v>
      </c>
      <c r="O20" s="77">
        <v>14479713</v>
      </c>
      <c r="P20" s="77">
        <v>111.93</v>
      </c>
      <c r="Q20" s="77">
        <v>0</v>
      </c>
      <c r="R20" s="77">
        <v>16207.1427609</v>
      </c>
      <c r="S20" s="78">
        <v>1.1299999999999999E-2</v>
      </c>
      <c r="T20" s="78">
        <v>5.7000000000000002E-3</v>
      </c>
      <c r="U20" s="78">
        <v>6.9999999999999999E-4</v>
      </c>
    </row>
    <row r="21" spans="2:21" ht="18" customHeight="1">
      <c r="B21" t="s">
        <v>424</v>
      </c>
      <c r="C21" t="s">
        <v>425</v>
      </c>
      <c r="D21" t="s">
        <v>100</v>
      </c>
      <c r="E21" t="s">
        <v>123</v>
      </c>
      <c r="F21" t="s">
        <v>423</v>
      </c>
      <c r="G21" t="s">
        <v>411</v>
      </c>
      <c r="H21" t="s">
        <v>426</v>
      </c>
      <c r="I21" t="s">
        <v>150</v>
      </c>
      <c r="J21" t="s">
        <v>267</v>
      </c>
      <c r="K21" s="77">
        <v>1.67</v>
      </c>
      <c r="L21" t="s">
        <v>102</v>
      </c>
      <c r="M21" s="78">
        <v>0.01</v>
      </c>
      <c r="N21" s="78">
        <v>-1.9599999999999999E-2</v>
      </c>
      <c r="O21" s="77">
        <v>58035678</v>
      </c>
      <c r="P21" s="77">
        <v>107.74</v>
      </c>
      <c r="Q21" s="77">
        <v>0</v>
      </c>
      <c r="R21" s="77">
        <v>62527.639477199999</v>
      </c>
      <c r="S21" s="78">
        <v>2.5000000000000001E-2</v>
      </c>
      <c r="T21" s="78">
        <v>2.1899999999999999E-2</v>
      </c>
      <c r="U21" s="78">
        <v>2.5000000000000001E-3</v>
      </c>
    </row>
    <row r="22" spans="2:21" ht="18" customHeight="1">
      <c r="B22" t="s">
        <v>427</v>
      </c>
      <c r="C22" t="s">
        <v>428</v>
      </c>
      <c r="D22" t="s">
        <v>100</v>
      </c>
      <c r="E22" t="s">
        <v>123</v>
      </c>
      <c r="F22" t="s">
        <v>423</v>
      </c>
      <c r="G22" t="s">
        <v>411</v>
      </c>
      <c r="H22" t="s">
        <v>210</v>
      </c>
      <c r="I22" t="s">
        <v>211</v>
      </c>
      <c r="J22" t="s">
        <v>429</v>
      </c>
      <c r="K22" s="77">
        <v>5.89</v>
      </c>
      <c r="L22" t="s">
        <v>102</v>
      </c>
      <c r="M22" s="78">
        <v>1E-3</v>
      </c>
      <c r="N22" s="78">
        <v>-1.24E-2</v>
      </c>
      <c r="O22" s="77">
        <v>44423000</v>
      </c>
      <c r="P22" s="77">
        <v>108.15</v>
      </c>
      <c r="Q22" s="77">
        <v>0</v>
      </c>
      <c r="R22" s="77">
        <v>48043.474499999997</v>
      </c>
      <c r="S22" s="78">
        <v>3.2500000000000001E-2</v>
      </c>
      <c r="T22" s="78">
        <v>1.6899999999999998E-2</v>
      </c>
      <c r="U22" s="78">
        <v>1.9E-3</v>
      </c>
    </row>
    <row r="23" spans="2:21" ht="18" customHeight="1">
      <c r="B23" t="s">
        <v>430</v>
      </c>
      <c r="C23" t="s">
        <v>431</v>
      </c>
      <c r="D23" t="s">
        <v>100</v>
      </c>
      <c r="E23" t="s">
        <v>123</v>
      </c>
      <c r="F23" t="s">
        <v>423</v>
      </c>
      <c r="G23" t="s">
        <v>411</v>
      </c>
      <c r="H23" t="s">
        <v>210</v>
      </c>
      <c r="I23" t="s">
        <v>211</v>
      </c>
      <c r="J23" t="s">
        <v>429</v>
      </c>
      <c r="K23" s="77">
        <v>7.88</v>
      </c>
      <c r="L23" t="s">
        <v>102</v>
      </c>
      <c r="M23" s="78">
        <v>1E-3</v>
      </c>
      <c r="N23" s="78">
        <v>-8.3999999999999995E-3</v>
      </c>
      <c r="O23" s="77">
        <v>22997000</v>
      </c>
      <c r="P23" s="77">
        <v>107.58</v>
      </c>
      <c r="Q23" s="77">
        <v>0</v>
      </c>
      <c r="R23" s="77">
        <v>24740.172600000002</v>
      </c>
      <c r="S23" s="78">
        <v>3.1300000000000001E-2</v>
      </c>
      <c r="T23" s="78">
        <v>8.6999999999999994E-3</v>
      </c>
      <c r="U23" s="78">
        <v>1E-3</v>
      </c>
    </row>
    <row r="24" spans="2:21" ht="18" customHeight="1">
      <c r="B24" t="s">
        <v>432</v>
      </c>
      <c r="C24" t="s">
        <v>433</v>
      </c>
      <c r="D24" t="s">
        <v>100</v>
      </c>
      <c r="E24" t="s">
        <v>123</v>
      </c>
      <c r="F24" t="s">
        <v>434</v>
      </c>
      <c r="G24" t="s">
        <v>411</v>
      </c>
      <c r="H24" t="s">
        <v>210</v>
      </c>
      <c r="I24" t="s">
        <v>211</v>
      </c>
      <c r="J24" t="s">
        <v>267</v>
      </c>
      <c r="K24" s="77">
        <v>6.79</v>
      </c>
      <c r="L24" t="s">
        <v>102</v>
      </c>
      <c r="M24" s="78">
        <v>1E-3</v>
      </c>
      <c r="N24" s="78">
        <v>-0.01</v>
      </c>
      <c r="O24" s="77">
        <v>17307283</v>
      </c>
      <c r="P24" s="77">
        <v>107.79</v>
      </c>
      <c r="Q24" s="77">
        <v>0</v>
      </c>
      <c r="R24" s="77">
        <v>18655.520345699999</v>
      </c>
      <c r="S24" s="78">
        <v>5.1000000000000004E-3</v>
      </c>
      <c r="T24" s="78">
        <v>6.4999999999999997E-3</v>
      </c>
      <c r="U24" s="78">
        <v>8.0000000000000004E-4</v>
      </c>
    </row>
    <row r="25" spans="2:21" ht="18" customHeight="1">
      <c r="B25" t="s">
        <v>435</v>
      </c>
      <c r="C25" t="s">
        <v>436</v>
      </c>
      <c r="D25" t="s">
        <v>100</v>
      </c>
      <c r="E25" t="s">
        <v>123</v>
      </c>
      <c r="F25" t="s">
        <v>434</v>
      </c>
      <c r="G25" t="s">
        <v>411</v>
      </c>
      <c r="H25" t="s">
        <v>426</v>
      </c>
      <c r="I25" t="s">
        <v>150</v>
      </c>
      <c r="J25" t="s">
        <v>414</v>
      </c>
      <c r="K25" s="77">
        <v>1.68</v>
      </c>
      <c r="L25" t="s">
        <v>102</v>
      </c>
      <c r="M25" s="78">
        <v>9.4999999999999998E-3</v>
      </c>
      <c r="N25" s="78">
        <v>-1.9199999999999998E-2</v>
      </c>
      <c r="O25" s="77">
        <v>23178011.16</v>
      </c>
      <c r="P25" s="77">
        <v>109.06</v>
      </c>
      <c r="Q25" s="77">
        <v>0</v>
      </c>
      <c r="R25" s="77">
        <v>25277.938971095999</v>
      </c>
      <c r="S25" s="78">
        <v>3.61E-2</v>
      </c>
      <c r="T25" s="78">
        <v>8.8999999999999999E-3</v>
      </c>
      <c r="U25" s="78">
        <v>1E-3</v>
      </c>
    </row>
    <row r="26" spans="2:21" ht="18" customHeight="1">
      <c r="B26" t="s">
        <v>437</v>
      </c>
      <c r="C26" t="s">
        <v>438</v>
      </c>
      <c r="D26" t="s">
        <v>100</v>
      </c>
      <c r="E26" t="s">
        <v>123</v>
      </c>
      <c r="F26" t="s">
        <v>434</v>
      </c>
      <c r="G26" t="s">
        <v>411</v>
      </c>
      <c r="H26" t="s">
        <v>426</v>
      </c>
      <c r="I26" t="s">
        <v>150</v>
      </c>
      <c r="J26" t="s">
        <v>414</v>
      </c>
      <c r="K26" s="77">
        <v>0.71</v>
      </c>
      <c r="L26" t="s">
        <v>102</v>
      </c>
      <c r="M26" s="78">
        <v>2.8E-3</v>
      </c>
      <c r="N26" s="78">
        <v>5.0000000000000001E-4</v>
      </c>
      <c r="O26" s="77">
        <v>4711091</v>
      </c>
      <c r="P26" s="77">
        <v>103.89</v>
      </c>
      <c r="Q26" s="77">
        <v>0</v>
      </c>
      <c r="R26" s="77">
        <v>4894.3524398999998</v>
      </c>
      <c r="S26" s="78">
        <v>1.11E-2</v>
      </c>
      <c r="T26" s="78">
        <v>1.6999999999999999E-3</v>
      </c>
      <c r="U26" s="78">
        <v>2.0000000000000001E-4</v>
      </c>
    </row>
    <row r="27" spans="2:21" ht="18" customHeight="1">
      <c r="B27" t="s">
        <v>439</v>
      </c>
      <c r="C27" t="s">
        <v>440</v>
      </c>
      <c r="D27" t="s">
        <v>100</v>
      </c>
      <c r="E27" t="s">
        <v>123</v>
      </c>
      <c r="F27" t="s">
        <v>434</v>
      </c>
      <c r="G27" t="s">
        <v>411</v>
      </c>
      <c r="H27" t="s">
        <v>426</v>
      </c>
      <c r="I27" t="s">
        <v>150</v>
      </c>
      <c r="J27" t="s">
        <v>318</v>
      </c>
      <c r="K27" s="77">
        <v>2.23</v>
      </c>
      <c r="L27" t="s">
        <v>102</v>
      </c>
      <c r="M27" s="78">
        <v>0.01</v>
      </c>
      <c r="N27" s="78">
        <v>-1.83E-2</v>
      </c>
      <c r="O27" s="77">
        <v>14481110</v>
      </c>
      <c r="P27" s="77">
        <v>110.02</v>
      </c>
      <c r="Q27" s="77">
        <v>0</v>
      </c>
      <c r="R27" s="77">
        <v>15932.117222000001</v>
      </c>
      <c r="S27" s="78">
        <v>3.5900000000000001E-2</v>
      </c>
      <c r="T27" s="78">
        <v>5.5999999999999999E-3</v>
      </c>
      <c r="U27" s="78">
        <v>5.9999999999999995E-4</v>
      </c>
    </row>
    <row r="28" spans="2:21" ht="18" customHeight="1">
      <c r="B28" t="s">
        <v>441</v>
      </c>
      <c r="C28" t="s">
        <v>442</v>
      </c>
      <c r="D28" t="s">
        <v>100</v>
      </c>
      <c r="E28" t="s">
        <v>123</v>
      </c>
      <c r="F28" t="s">
        <v>434</v>
      </c>
      <c r="G28" t="s">
        <v>411</v>
      </c>
      <c r="H28" t="s">
        <v>426</v>
      </c>
      <c r="I28" t="s">
        <v>150</v>
      </c>
      <c r="J28" t="s">
        <v>414</v>
      </c>
      <c r="K28" s="77">
        <v>4.88</v>
      </c>
      <c r="L28" t="s">
        <v>102</v>
      </c>
      <c r="M28" s="78">
        <v>5.0000000000000001E-3</v>
      </c>
      <c r="N28" s="78">
        <v>-1.35E-2</v>
      </c>
      <c r="O28" s="77">
        <v>40908472</v>
      </c>
      <c r="P28" s="77">
        <v>111.39</v>
      </c>
      <c r="Q28" s="77">
        <v>0</v>
      </c>
      <c r="R28" s="77">
        <v>45567.9469608</v>
      </c>
      <c r="S28" s="78">
        <v>5.3600000000000002E-2</v>
      </c>
      <c r="T28" s="78">
        <v>1.6E-2</v>
      </c>
      <c r="U28" s="78">
        <v>1.8E-3</v>
      </c>
    </row>
    <row r="29" spans="2:21" ht="18" customHeight="1">
      <c r="B29" t="s">
        <v>443</v>
      </c>
      <c r="C29" t="s">
        <v>444</v>
      </c>
      <c r="D29" t="s">
        <v>100</v>
      </c>
      <c r="E29" t="s">
        <v>123</v>
      </c>
      <c r="F29" t="s">
        <v>434</v>
      </c>
      <c r="G29" t="s">
        <v>411</v>
      </c>
      <c r="H29" t="s">
        <v>210</v>
      </c>
      <c r="I29" t="s">
        <v>211</v>
      </c>
      <c r="J29" t="s">
        <v>267</v>
      </c>
      <c r="K29" s="77">
        <v>2.72</v>
      </c>
      <c r="L29" t="s">
        <v>102</v>
      </c>
      <c r="M29" s="78">
        <v>8.6E-3</v>
      </c>
      <c r="N29" s="78">
        <v>-1.7500000000000002E-2</v>
      </c>
      <c r="O29" s="77">
        <v>56227177</v>
      </c>
      <c r="P29" s="77">
        <v>111.32</v>
      </c>
      <c r="Q29" s="77">
        <v>0</v>
      </c>
      <c r="R29" s="77">
        <v>62592.093436399999</v>
      </c>
      <c r="S29" s="78">
        <v>2.2499999999999999E-2</v>
      </c>
      <c r="T29" s="78">
        <v>2.1999999999999999E-2</v>
      </c>
      <c r="U29" s="78">
        <v>2.5000000000000001E-3</v>
      </c>
    </row>
    <row r="30" spans="2:21" ht="18" customHeight="1">
      <c r="B30" t="s">
        <v>445</v>
      </c>
      <c r="C30" t="s">
        <v>446</v>
      </c>
      <c r="D30" t="s">
        <v>100</v>
      </c>
      <c r="E30" t="s">
        <v>123</v>
      </c>
      <c r="F30" t="s">
        <v>434</v>
      </c>
      <c r="G30" t="s">
        <v>411</v>
      </c>
      <c r="H30" t="s">
        <v>210</v>
      </c>
      <c r="I30" t="s">
        <v>211</v>
      </c>
      <c r="J30" t="s">
        <v>276</v>
      </c>
      <c r="K30" s="77">
        <v>5.58</v>
      </c>
      <c r="L30" t="s">
        <v>102</v>
      </c>
      <c r="M30" s="78">
        <v>1.2200000000000001E-2</v>
      </c>
      <c r="N30" s="78">
        <v>-1.21E-2</v>
      </c>
      <c r="O30" s="77">
        <v>16362458</v>
      </c>
      <c r="P30" s="77">
        <v>118.8</v>
      </c>
      <c r="Q30" s="77">
        <v>0</v>
      </c>
      <c r="R30" s="77">
        <v>19438.600104000001</v>
      </c>
      <c r="S30" s="78">
        <v>5.4000000000000003E-3</v>
      </c>
      <c r="T30" s="78">
        <v>6.7999999999999996E-3</v>
      </c>
      <c r="U30" s="78">
        <v>8.0000000000000004E-4</v>
      </c>
    </row>
    <row r="31" spans="2:21" ht="18" customHeight="1">
      <c r="B31" t="s">
        <v>447</v>
      </c>
      <c r="C31" t="s">
        <v>448</v>
      </c>
      <c r="D31" t="s">
        <v>100</v>
      </c>
      <c r="E31" t="s">
        <v>123</v>
      </c>
      <c r="F31" t="s">
        <v>434</v>
      </c>
      <c r="G31" t="s">
        <v>411</v>
      </c>
      <c r="H31" t="s">
        <v>210</v>
      </c>
      <c r="I31" t="s">
        <v>211</v>
      </c>
      <c r="J31" t="s">
        <v>276</v>
      </c>
      <c r="K31" s="77">
        <v>1.83</v>
      </c>
      <c r="L31" t="s">
        <v>102</v>
      </c>
      <c r="M31" s="78">
        <v>1E-3</v>
      </c>
      <c r="N31" s="78">
        <v>-1.77E-2</v>
      </c>
      <c r="O31" s="77">
        <v>20133135</v>
      </c>
      <c r="P31" s="77">
        <v>105.37</v>
      </c>
      <c r="Q31" s="77">
        <v>0</v>
      </c>
      <c r="R31" s="77">
        <v>21214.284349500002</v>
      </c>
      <c r="S31" s="78">
        <v>7.9000000000000008E-3</v>
      </c>
      <c r="T31" s="78">
        <v>7.4000000000000003E-3</v>
      </c>
      <c r="U31" s="78">
        <v>8.9999999999999998E-4</v>
      </c>
    </row>
    <row r="32" spans="2:21" ht="18" customHeight="1">
      <c r="B32" t="s">
        <v>449</v>
      </c>
      <c r="C32" t="s">
        <v>450</v>
      </c>
      <c r="D32" t="s">
        <v>100</v>
      </c>
      <c r="E32" t="s">
        <v>123</v>
      </c>
      <c r="F32" t="s">
        <v>434</v>
      </c>
      <c r="G32" t="s">
        <v>411</v>
      </c>
      <c r="H32" t="s">
        <v>210</v>
      </c>
      <c r="I32" t="s">
        <v>211</v>
      </c>
      <c r="J32" t="s">
        <v>451</v>
      </c>
      <c r="K32" s="77">
        <v>8.44</v>
      </c>
      <c r="L32" t="s">
        <v>102</v>
      </c>
      <c r="M32" s="78">
        <v>2E-3</v>
      </c>
      <c r="N32" s="78">
        <v>-6.7000000000000002E-3</v>
      </c>
      <c r="O32" s="77">
        <v>19534000</v>
      </c>
      <c r="P32" s="77">
        <v>110.41</v>
      </c>
      <c r="Q32" s="77">
        <v>0</v>
      </c>
      <c r="R32" s="77">
        <v>21567.489399999999</v>
      </c>
      <c r="S32" s="78">
        <v>2.0400000000000001E-2</v>
      </c>
      <c r="T32" s="78">
        <v>7.6E-3</v>
      </c>
      <c r="U32" s="78">
        <v>8.9999999999999998E-4</v>
      </c>
    </row>
    <row r="33" spans="2:21" ht="18" customHeight="1">
      <c r="B33" t="s">
        <v>452</v>
      </c>
      <c r="C33" t="s">
        <v>453</v>
      </c>
      <c r="D33" t="s">
        <v>100</v>
      </c>
      <c r="E33" t="s">
        <v>123</v>
      </c>
      <c r="F33" t="s">
        <v>434</v>
      </c>
      <c r="G33" t="s">
        <v>411</v>
      </c>
      <c r="H33" t="s">
        <v>210</v>
      </c>
      <c r="I33" t="s">
        <v>211</v>
      </c>
      <c r="J33" t="s">
        <v>267</v>
      </c>
      <c r="K33" s="77">
        <v>4.4400000000000004</v>
      </c>
      <c r="L33" t="s">
        <v>102</v>
      </c>
      <c r="M33" s="78">
        <v>3.8E-3</v>
      </c>
      <c r="N33" s="78">
        <v>-1.41E-2</v>
      </c>
      <c r="O33" s="77">
        <v>63272904</v>
      </c>
      <c r="P33" s="77">
        <v>109.5</v>
      </c>
      <c r="Q33" s="77">
        <v>0</v>
      </c>
      <c r="R33" s="77">
        <v>69283.829880000005</v>
      </c>
      <c r="S33" s="78">
        <v>2.1100000000000001E-2</v>
      </c>
      <c r="T33" s="78">
        <v>2.4299999999999999E-2</v>
      </c>
      <c r="U33" s="78">
        <v>2.8E-3</v>
      </c>
    </row>
    <row r="34" spans="2:21" ht="18" customHeight="1">
      <c r="B34" t="s">
        <v>454</v>
      </c>
      <c r="C34" t="s">
        <v>455</v>
      </c>
      <c r="D34" t="s">
        <v>100</v>
      </c>
      <c r="E34" t="s">
        <v>123</v>
      </c>
      <c r="F34" t="s">
        <v>434</v>
      </c>
      <c r="G34" t="s">
        <v>411</v>
      </c>
      <c r="H34" t="s">
        <v>210</v>
      </c>
      <c r="I34" t="s">
        <v>211</v>
      </c>
      <c r="J34" t="s">
        <v>267</v>
      </c>
      <c r="K34" s="77">
        <v>0.73</v>
      </c>
      <c r="L34" t="s">
        <v>102</v>
      </c>
      <c r="M34" s="78">
        <v>9.9000000000000008E-3</v>
      </c>
      <c r="N34" s="78">
        <v>-1.5699999999999999E-2</v>
      </c>
      <c r="O34" s="77">
        <v>15767543</v>
      </c>
      <c r="P34" s="77">
        <v>105.56</v>
      </c>
      <c r="Q34" s="77">
        <v>0</v>
      </c>
      <c r="R34" s="77">
        <v>16644.218390800001</v>
      </c>
      <c r="S34" s="78">
        <v>5.1999999999999998E-3</v>
      </c>
      <c r="T34" s="78">
        <v>5.7999999999999996E-3</v>
      </c>
      <c r="U34" s="78">
        <v>6.9999999999999999E-4</v>
      </c>
    </row>
    <row r="35" spans="2:21" ht="18" customHeight="1">
      <c r="B35" t="s">
        <v>456</v>
      </c>
      <c r="C35" t="s">
        <v>457</v>
      </c>
      <c r="D35" t="s">
        <v>100</v>
      </c>
      <c r="E35" t="s">
        <v>123</v>
      </c>
      <c r="F35" t="s">
        <v>458</v>
      </c>
      <c r="G35" t="s">
        <v>459</v>
      </c>
      <c r="H35" t="s">
        <v>210</v>
      </c>
      <c r="I35" t="s">
        <v>211</v>
      </c>
      <c r="J35" t="s">
        <v>267</v>
      </c>
      <c r="K35" s="77">
        <v>15.02</v>
      </c>
      <c r="L35" t="s">
        <v>102</v>
      </c>
      <c r="M35" s="78">
        <v>2.07E-2</v>
      </c>
      <c r="N35" s="78">
        <v>2.8999999999999998E-3</v>
      </c>
      <c r="O35" s="77">
        <v>20109755.899999999</v>
      </c>
      <c r="P35" s="77">
        <v>129.9</v>
      </c>
      <c r="Q35" s="77">
        <v>0</v>
      </c>
      <c r="R35" s="77">
        <v>26122.572914100001</v>
      </c>
      <c r="S35" s="78">
        <v>9.1999999999999998E-3</v>
      </c>
      <c r="T35" s="78">
        <v>9.1999999999999998E-3</v>
      </c>
      <c r="U35" s="78">
        <v>1.1000000000000001E-3</v>
      </c>
    </row>
    <row r="36" spans="2:21" ht="18" customHeight="1">
      <c r="B36" t="s">
        <v>460</v>
      </c>
      <c r="C36" t="s">
        <v>461</v>
      </c>
      <c r="D36" t="s">
        <v>100</v>
      </c>
      <c r="E36" t="s">
        <v>123</v>
      </c>
      <c r="F36" t="s">
        <v>458</v>
      </c>
      <c r="G36" t="s">
        <v>459</v>
      </c>
      <c r="H36" t="s">
        <v>210</v>
      </c>
      <c r="I36" t="s">
        <v>211</v>
      </c>
      <c r="J36" t="s">
        <v>276</v>
      </c>
      <c r="K36" s="77">
        <v>4.03</v>
      </c>
      <c r="L36" t="s">
        <v>102</v>
      </c>
      <c r="M36" s="78">
        <v>1E-3</v>
      </c>
      <c r="N36" s="78">
        <v>-1.7000000000000001E-2</v>
      </c>
      <c r="O36" s="77">
        <v>11754171</v>
      </c>
      <c r="P36" s="77">
        <v>108.5</v>
      </c>
      <c r="Q36" s="77">
        <v>0</v>
      </c>
      <c r="R36" s="77">
        <v>12753.275535000001</v>
      </c>
      <c r="S36" s="78">
        <v>1.7600000000000001E-2</v>
      </c>
      <c r="T36" s="78">
        <v>4.4999999999999997E-3</v>
      </c>
      <c r="U36" s="78">
        <v>5.0000000000000001E-4</v>
      </c>
    </row>
    <row r="37" spans="2:21" ht="18" customHeight="1">
      <c r="B37" t="s">
        <v>462</v>
      </c>
      <c r="C37" t="s">
        <v>463</v>
      </c>
      <c r="D37" t="s">
        <v>100</v>
      </c>
      <c r="E37" t="s">
        <v>123</v>
      </c>
      <c r="F37" t="s">
        <v>464</v>
      </c>
      <c r="G37" t="s">
        <v>411</v>
      </c>
      <c r="H37" t="s">
        <v>210</v>
      </c>
      <c r="I37" t="s">
        <v>211</v>
      </c>
      <c r="J37" t="s">
        <v>414</v>
      </c>
      <c r="K37" s="77">
        <v>1.05</v>
      </c>
      <c r="L37" t="s">
        <v>102</v>
      </c>
      <c r="M37" s="78">
        <v>3.5499999999999997E-2</v>
      </c>
      <c r="N37" s="78">
        <v>0.1074</v>
      </c>
      <c r="O37" s="77">
        <v>268894.49</v>
      </c>
      <c r="P37" s="77">
        <v>119.12</v>
      </c>
      <c r="Q37" s="77">
        <v>0</v>
      </c>
      <c r="R37" s="77">
        <v>320.30711648800002</v>
      </c>
      <c r="S37" s="78">
        <v>1.9E-3</v>
      </c>
      <c r="T37" s="78">
        <v>1E-4</v>
      </c>
      <c r="U37" s="78">
        <v>0</v>
      </c>
    </row>
    <row r="38" spans="2:21" ht="18" customHeight="1">
      <c r="B38" t="s">
        <v>465</v>
      </c>
      <c r="C38" t="s">
        <v>466</v>
      </c>
      <c r="D38" t="s">
        <v>100</v>
      </c>
      <c r="E38" t="s">
        <v>123</v>
      </c>
      <c r="F38" t="s">
        <v>464</v>
      </c>
      <c r="G38" t="s">
        <v>411</v>
      </c>
      <c r="H38" t="s">
        <v>210</v>
      </c>
      <c r="I38" t="s">
        <v>211</v>
      </c>
      <c r="J38" t="s">
        <v>414</v>
      </c>
      <c r="K38" s="77">
        <v>4.0599999999999996</v>
      </c>
      <c r="L38" t="s">
        <v>102</v>
      </c>
      <c r="M38" s="78">
        <v>1.4999999999999999E-2</v>
      </c>
      <c r="N38" s="78">
        <v>-9.2999999999999992E-3</v>
      </c>
      <c r="O38" s="77">
        <v>313368.55</v>
      </c>
      <c r="P38" s="77">
        <v>116.83</v>
      </c>
      <c r="Q38" s="77">
        <v>0</v>
      </c>
      <c r="R38" s="77">
        <v>366.10847696500002</v>
      </c>
      <c r="S38" s="78">
        <v>6.9999999999999999E-4</v>
      </c>
      <c r="T38" s="78">
        <v>1E-4</v>
      </c>
      <c r="U38" s="78">
        <v>0</v>
      </c>
    </row>
    <row r="39" spans="2:21" ht="18" customHeight="1">
      <c r="B39" t="s">
        <v>467</v>
      </c>
      <c r="C39" t="s">
        <v>468</v>
      </c>
      <c r="D39" t="s">
        <v>100</v>
      </c>
      <c r="E39" t="s">
        <v>123</v>
      </c>
      <c r="F39" t="s">
        <v>469</v>
      </c>
      <c r="G39" t="s">
        <v>411</v>
      </c>
      <c r="H39" t="s">
        <v>210</v>
      </c>
      <c r="I39" t="s">
        <v>211</v>
      </c>
      <c r="J39" t="s">
        <v>470</v>
      </c>
      <c r="K39" s="77">
        <v>5.54</v>
      </c>
      <c r="L39" t="s">
        <v>102</v>
      </c>
      <c r="M39" s="78">
        <v>1E-3</v>
      </c>
      <c r="N39" s="78">
        <v>-1.26E-2</v>
      </c>
      <c r="O39" s="77">
        <v>21471000</v>
      </c>
      <c r="P39" s="77">
        <v>107.69</v>
      </c>
      <c r="Q39" s="77">
        <v>0</v>
      </c>
      <c r="R39" s="77">
        <v>23122.119900000002</v>
      </c>
      <c r="S39" s="78">
        <v>9.2999999999999992E-3</v>
      </c>
      <c r="T39" s="78">
        <v>8.0999999999999996E-3</v>
      </c>
      <c r="U39" s="78">
        <v>8.9999999999999998E-4</v>
      </c>
    </row>
    <row r="40" spans="2:21" ht="18" customHeight="1">
      <c r="B40" t="s">
        <v>471</v>
      </c>
      <c r="C40" t="s">
        <v>472</v>
      </c>
      <c r="D40" t="s">
        <v>100</v>
      </c>
      <c r="E40" t="s">
        <v>123</v>
      </c>
      <c r="F40" t="s">
        <v>473</v>
      </c>
      <c r="G40" t="s">
        <v>411</v>
      </c>
      <c r="H40" t="s">
        <v>210</v>
      </c>
      <c r="I40" t="s">
        <v>211</v>
      </c>
      <c r="J40" t="s">
        <v>474</v>
      </c>
      <c r="K40" s="77">
        <v>0.73</v>
      </c>
      <c r="L40" t="s">
        <v>102</v>
      </c>
      <c r="M40" s="78">
        <v>7.0000000000000001E-3</v>
      </c>
      <c r="N40" s="78">
        <v>-8.6999999999999994E-3</v>
      </c>
      <c r="O40" s="77">
        <v>5717128.7800000003</v>
      </c>
      <c r="P40" s="77">
        <v>105.82</v>
      </c>
      <c r="Q40" s="77">
        <v>0</v>
      </c>
      <c r="R40" s="77">
        <v>6049.8656749960001</v>
      </c>
      <c r="S40" s="78">
        <v>4.0000000000000001E-3</v>
      </c>
      <c r="T40" s="78">
        <v>2.0999999999999999E-3</v>
      </c>
      <c r="U40" s="78">
        <v>2.0000000000000001E-4</v>
      </c>
    </row>
    <row r="41" spans="2:21" ht="18" customHeight="1">
      <c r="B41" t="s">
        <v>475</v>
      </c>
      <c r="C41" t="s">
        <v>476</v>
      </c>
      <c r="D41" t="s">
        <v>100</v>
      </c>
      <c r="E41" t="s">
        <v>123</v>
      </c>
      <c r="F41" t="s">
        <v>473</v>
      </c>
      <c r="G41" t="s">
        <v>411</v>
      </c>
      <c r="H41" t="s">
        <v>210</v>
      </c>
      <c r="I41" t="s">
        <v>211</v>
      </c>
      <c r="J41" t="s">
        <v>267</v>
      </c>
      <c r="K41" s="77">
        <v>3.37</v>
      </c>
      <c r="L41" t="s">
        <v>102</v>
      </c>
      <c r="M41" s="78">
        <v>6.0000000000000001E-3</v>
      </c>
      <c r="N41" s="78">
        <v>-1.6500000000000001E-2</v>
      </c>
      <c r="O41" s="77">
        <v>17317034.25</v>
      </c>
      <c r="P41" s="77">
        <v>111.83</v>
      </c>
      <c r="Q41" s="77">
        <v>0</v>
      </c>
      <c r="R41" s="77">
        <v>19365.639401774999</v>
      </c>
      <c r="S41" s="78">
        <v>1.11E-2</v>
      </c>
      <c r="T41" s="78">
        <v>6.7999999999999996E-3</v>
      </c>
      <c r="U41" s="78">
        <v>8.0000000000000004E-4</v>
      </c>
    </row>
    <row r="42" spans="2:21" ht="18" customHeight="1">
      <c r="B42" t="s">
        <v>477</v>
      </c>
      <c r="C42" t="s">
        <v>478</v>
      </c>
      <c r="D42" t="s">
        <v>100</v>
      </c>
      <c r="E42" t="s">
        <v>123</v>
      </c>
      <c r="F42" t="s">
        <v>473</v>
      </c>
      <c r="G42" t="s">
        <v>411</v>
      </c>
      <c r="H42" t="s">
        <v>210</v>
      </c>
      <c r="I42" t="s">
        <v>211</v>
      </c>
      <c r="J42" t="s">
        <v>267</v>
      </c>
      <c r="K42" s="77">
        <v>1.08</v>
      </c>
      <c r="L42" t="s">
        <v>102</v>
      </c>
      <c r="M42" s="78">
        <v>0.05</v>
      </c>
      <c r="N42" s="78">
        <v>-1.67E-2</v>
      </c>
      <c r="O42" s="77">
        <v>14846846.84</v>
      </c>
      <c r="P42" s="77">
        <v>115.76</v>
      </c>
      <c r="Q42" s="77">
        <v>0</v>
      </c>
      <c r="R42" s="77">
        <v>17186.709901983999</v>
      </c>
      <c r="S42" s="78">
        <v>7.1000000000000004E-3</v>
      </c>
      <c r="T42" s="78">
        <v>6.0000000000000001E-3</v>
      </c>
      <c r="U42" s="78">
        <v>6.9999999999999999E-4</v>
      </c>
    </row>
    <row r="43" spans="2:21" ht="18" customHeight="1">
      <c r="B43" t="s">
        <v>479</v>
      </c>
      <c r="C43" t="s">
        <v>480</v>
      </c>
      <c r="D43" t="s">
        <v>100</v>
      </c>
      <c r="E43" t="s">
        <v>123</v>
      </c>
      <c r="F43" t="s">
        <v>473</v>
      </c>
      <c r="G43" t="s">
        <v>411</v>
      </c>
      <c r="H43" t="s">
        <v>210</v>
      </c>
      <c r="I43" t="s">
        <v>211</v>
      </c>
      <c r="J43" t="s">
        <v>267</v>
      </c>
      <c r="K43" s="77">
        <v>4.93</v>
      </c>
      <c r="L43" t="s">
        <v>102</v>
      </c>
      <c r="M43" s="78">
        <v>1.7500000000000002E-2</v>
      </c>
      <c r="N43" s="78">
        <v>-1.7299999999999999E-2</v>
      </c>
      <c r="O43" s="77">
        <v>68857265.900000006</v>
      </c>
      <c r="P43" s="77">
        <v>118.4</v>
      </c>
      <c r="Q43" s="77">
        <v>0</v>
      </c>
      <c r="R43" s="77">
        <v>81527.002825599993</v>
      </c>
      <c r="S43" s="78">
        <v>1.8499999999999999E-2</v>
      </c>
      <c r="T43" s="78">
        <v>2.86E-2</v>
      </c>
      <c r="U43" s="78">
        <v>3.3E-3</v>
      </c>
    </row>
    <row r="44" spans="2:21" ht="18" customHeight="1">
      <c r="B44" t="s">
        <v>481</v>
      </c>
      <c r="C44" t="s">
        <v>482</v>
      </c>
      <c r="D44" t="s">
        <v>100</v>
      </c>
      <c r="E44" t="s">
        <v>123</v>
      </c>
      <c r="F44" t="s">
        <v>419</v>
      </c>
      <c r="G44" t="s">
        <v>411</v>
      </c>
      <c r="H44" t="s">
        <v>483</v>
      </c>
      <c r="I44" t="s">
        <v>211</v>
      </c>
      <c r="J44" t="s">
        <v>484</v>
      </c>
      <c r="K44" s="77">
        <v>0.83</v>
      </c>
      <c r="L44" t="s">
        <v>102</v>
      </c>
      <c r="M44" s="78">
        <v>4.7500000000000001E-2</v>
      </c>
      <c r="N44" s="78">
        <v>0.22059999999999999</v>
      </c>
      <c r="O44" s="77">
        <v>1037862.49</v>
      </c>
      <c r="P44" s="77">
        <v>128.72999999999999</v>
      </c>
      <c r="Q44" s="77">
        <v>0</v>
      </c>
      <c r="R44" s="77">
        <v>1336.0403833769999</v>
      </c>
      <c r="S44" s="78">
        <v>1.43E-2</v>
      </c>
      <c r="T44" s="78">
        <v>5.0000000000000001E-4</v>
      </c>
      <c r="U44" s="78">
        <v>1E-4</v>
      </c>
    </row>
    <row r="45" spans="2:21" ht="18" customHeight="1">
      <c r="B45" t="s">
        <v>485</v>
      </c>
      <c r="C45" t="s">
        <v>486</v>
      </c>
      <c r="D45" t="s">
        <v>100</v>
      </c>
      <c r="E45" t="s">
        <v>123</v>
      </c>
      <c r="F45" t="s">
        <v>487</v>
      </c>
      <c r="G45" t="s">
        <v>488</v>
      </c>
      <c r="H45" t="s">
        <v>483</v>
      </c>
      <c r="I45" t="s">
        <v>211</v>
      </c>
      <c r="J45" t="s">
        <v>489</v>
      </c>
      <c r="K45" s="77">
        <v>0.67</v>
      </c>
      <c r="L45" t="s">
        <v>102</v>
      </c>
      <c r="M45" s="78">
        <v>3.6400000000000002E-2</v>
      </c>
      <c r="N45" s="78">
        <v>-1.4800000000000001E-2</v>
      </c>
      <c r="O45" s="77">
        <v>173516.87</v>
      </c>
      <c r="P45" s="77">
        <v>116.88</v>
      </c>
      <c r="Q45" s="77">
        <v>0</v>
      </c>
      <c r="R45" s="77">
        <v>202.80651765600001</v>
      </c>
      <c r="S45" s="78">
        <v>9.4000000000000004E-3</v>
      </c>
      <c r="T45" s="78">
        <v>1E-4</v>
      </c>
      <c r="U45" s="78">
        <v>0</v>
      </c>
    </row>
    <row r="46" spans="2:21" ht="18" customHeight="1">
      <c r="B46" t="s">
        <v>490</v>
      </c>
      <c r="C46" t="s">
        <v>491</v>
      </c>
      <c r="D46" t="s">
        <v>100</v>
      </c>
      <c r="E46" t="s">
        <v>123</v>
      </c>
      <c r="F46" t="s">
        <v>492</v>
      </c>
      <c r="G46" t="s">
        <v>493</v>
      </c>
      <c r="H46" t="s">
        <v>483</v>
      </c>
      <c r="I46" t="s">
        <v>211</v>
      </c>
      <c r="J46" t="s">
        <v>267</v>
      </c>
      <c r="K46" s="77">
        <v>3.42</v>
      </c>
      <c r="L46" t="s">
        <v>102</v>
      </c>
      <c r="M46" s="78">
        <v>4.4999999999999998E-2</v>
      </c>
      <c r="N46" s="78">
        <v>-1.6899999999999998E-2</v>
      </c>
      <c r="O46" s="77">
        <v>3530687</v>
      </c>
      <c r="P46" s="77">
        <v>129.86000000000001</v>
      </c>
      <c r="Q46" s="77">
        <v>0</v>
      </c>
      <c r="R46" s="77">
        <v>4584.9501381999999</v>
      </c>
      <c r="S46" s="78">
        <v>1.1999999999999999E-3</v>
      </c>
      <c r="T46" s="78">
        <v>1.6000000000000001E-3</v>
      </c>
      <c r="U46" s="78">
        <v>2.0000000000000001E-4</v>
      </c>
    </row>
    <row r="47" spans="2:21" ht="18" customHeight="1">
      <c r="B47" t="s">
        <v>494</v>
      </c>
      <c r="C47" t="s">
        <v>495</v>
      </c>
      <c r="D47" t="s">
        <v>100</v>
      </c>
      <c r="E47" t="s">
        <v>123</v>
      </c>
      <c r="F47" t="s">
        <v>492</v>
      </c>
      <c r="G47" t="s">
        <v>493</v>
      </c>
      <c r="H47" t="s">
        <v>483</v>
      </c>
      <c r="I47" t="s">
        <v>211</v>
      </c>
      <c r="J47" t="s">
        <v>267</v>
      </c>
      <c r="K47" s="77">
        <v>8.2200000000000006</v>
      </c>
      <c r="L47" t="s">
        <v>102</v>
      </c>
      <c r="M47" s="78">
        <v>2.3900000000000001E-2</v>
      </c>
      <c r="N47" s="78">
        <v>-7.0000000000000001E-3</v>
      </c>
      <c r="O47" s="77">
        <v>10574645</v>
      </c>
      <c r="P47" s="77">
        <v>129.36000000000001</v>
      </c>
      <c r="Q47" s="77">
        <v>0</v>
      </c>
      <c r="R47" s="77">
        <v>13679.360772</v>
      </c>
      <c r="S47" s="78">
        <v>5.4000000000000003E-3</v>
      </c>
      <c r="T47" s="78">
        <v>4.7999999999999996E-3</v>
      </c>
      <c r="U47" s="78">
        <v>5.9999999999999995E-4</v>
      </c>
    </row>
    <row r="48" spans="2:21" ht="18" customHeight="1">
      <c r="B48" t="s">
        <v>496</v>
      </c>
      <c r="C48" t="s">
        <v>497</v>
      </c>
      <c r="D48" t="s">
        <v>100</v>
      </c>
      <c r="E48" t="s">
        <v>123</v>
      </c>
      <c r="F48" t="s">
        <v>492</v>
      </c>
      <c r="G48" t="s">
        <v>493</v>
      </c>
      <c r="H48" t="s">
        <v>483</v>
      </c>
      <c r="I48" t="s">
        <v>211</v>
      </c>
      <c r="J48" t="s">
        <v>267</v>
      </c>
      <c r="K48" s="77">
        <v>5.7</v>
      </c>
      <c r="L48" t="s">
        <v>102</v>
      </c>
      <c r="M48" s="78">
        <v>3.85E-2</v>
      </c>
      <c r="N48" s="78">
        <v>-1.14E-2</v>
      </c>
      <c r="O48" s="77">
        <v>46541018.869999997</v>
      </c>
      <c r="P48" s="77">
        <v>137.41</v>
      </c>
      <c r="Q48" s="77">
        <v>0</v>
      </c>
      <c r="R48" s="77">
        <v>63952.014029266997</v>
      </c>
      <c r="S48" s="78">
        <v>1.7600000000000001E-2</v>
      </c>
      <c r="T48" s="78">
        <v>2.24E-2</v>
      </c>
      <c r="U48" s="78">
        <v>2.5999999999999999E-3</v>
      </c>
    </row>
    <row r="49" spans="2:21" ht="18" customHeight="1">
      <c r="B49" t="s">
        <v>498</v>
      </c>
      <c r="C49" t="s">
        <v>499</v>
      </c>
      <c r="D49" t="s">
        <v>100</v>
      </c>
      <c r="E49" t="s">
        <v>123</v>
      </c>
      <c r="F49" t="s">
        <v>492</v>
      </c>
      <c r="G49" t="s">
        <v>493</v>
      </c>
      <c r="H49" t="s">
        <v>483</v>
      </c>
      <c r="I49" t="s">
        <v>211</v>
      </c>
      <c r="J49" t="s">
        <v>500</v>
      </c>
      <c r="K49" s="77">
        <v>5.42</v>
      </c>
      <c r="L49" t="s">
        <v>102</v>
      </c>
      <c r="M49" s="78">
        <v>0.01</v>
      </c>
      <c r="N49" s="78">
        <v>-1.1599999999999999E-2</v>
      </c>
      <c r="O49" s="77">
        <v>4564000</v>
      </c>
      <c r="P49" s="77">
        <v>113.9</v>
      </c>
      <c r="Q49" s="77">
        <v>0</v>
      </c>
      <c r="R49" s="77">
        <v>5198.3959999999997</v>
      </c>
      <c r="S49" s="78">
        <v>8.6E-3</v>
      </c>
      <c r="T49" s="78">
        <v>1.8E-3</v>
      </c>
      <c r="U49" s="78">
        <v>2.0000000000000001E-4</v>
      </c>
    </row>
    <row r="50" spans="2:21" ht="18" customHeight="1">
      <c r="B50" t="s">
        <v>501</v>
      </c>
      <c r="C50" t="s">
        <v>502</v>
      </c>
      <c r="D50" t="s">
        <v>100</v>
      </c>
      <c r="E50" t="s">
        <v>123</v>
      </c>
      <c r="F50" t="s">
        <v>503</v>
      </c>
      <c r="G50" t="s">
        <v>488</v>
      </c>
      <c r="H50" t="s">
        <v>504</v>
      </c>
      <c r="I50" t="s">
        <v>150</v>
      </c>
      <c r="J50" t="s">
        <v>267</v>
      </c>
      <c r="K50" s="77">
        <v>3.62</v>
      </c>
      <c r="L50" t="s">
        <v>102</v>
      </c>
      <c r="M50" s="78">
        <v>8.3000000000000001E-3</v>
      </c>
      <c r="N50" s="78">
        <v>-1.6799999999999999E-2</v>
      </c>
      <c r="O50" s="77">
        <v>40226407</v>
      </c>
      <c r="P50" s="77">
        <v>113.15</v>
      </c>
      <c r="Q50" s="77">
        <v>0</v>
      </c>
      <c r="R50" s="77">
        <v>45516.179520500002</v>
      </c>
      <c r="S50" s="78">
        <v>2.63E-2</v>
      </c>
      <c r="T50" s="78">
        <v>1.6E-2</v>
      </c>
      <c r="U50" s="78">
        <v>1.8E-3</v>
      </c>
    </row>
    <row r="51" spans="2:21" ht="18" customHeight="1">
      <c r="B51" t="s">
        <v>505</v>
      </c>
      <c r="C51" t="s">
        <v>506</v>
      </c>
      <c r="D51" t="s">
        <v>100</v>
      </c>
      <c r="E51" t="s">
        <v>123</v>
      </c>
      <c r="F51" t="s">
        <v>503</v>
      </c>
      <c r="G51" t="s">
        <v>488</v>
      </c>
      <c r="H51" t="s">
        <v>504</v>
      </c>
      <c r="I51" t="s">
        <v>150</v>
      </c>
      <c r="J51" t="s">
        <v>267</v>
      </c>
      <c r="K51" s="77">
        <v>7.61</v>
      </c>
      <c r="L51" t="s">
        <v>102</v>
      </c>
      <c r="M51" s="78">
        <v>1.6500000000000001E-2</v>
      </c>
      <c r="N51" s="78">
        <v>-7.0000000000000001E-3</v>
      </c>
      <c r="O51" s="77">
        <v>9185252</v>
      </c>
      <c r="P51" s="77">
        <v>123.4</v>
      </c>
      <c r="Q51" s="77">
        <v>0</v>
      </c>
      <c r="R51" s="77">
        <v>11334.600968000001</v>
      </c>
      <c r="S51" s="78">
        <v>4.3E-3</v>
      </c>
      <c r="T51" s="78">
        <v>4.0000000000000001E-3</v>
      </c>
      <c r="U51" s="78">
        <v>5.0000000000000001E-4</v>
      </c>
    </row>
    <row r="52" spans="2:21" ht="18" customHeight="1">
      <c r="B52" t="s">
        <v>507</v>
      </c>
      <c r="C52" t="s">
        <v>508</v>
      </c>
      <c r="D52" t="s">
        <v>100</v>
      </c>
      <c r="E52" t="s">
        <v>123</v>
      </c>
      <c r="F52" t="s">
        <v>509</v>
      </c>
      <c r="G52" t="s">
        <v>459</v>
      </c>
      <c r="H52" t="s">
        <v>483</v>
      </c>
      <c r="I52" t="s">
        <v>211</v>
      </c>
      <c r="J52" t="s">
        <v>267</v>
      </c>
      <c r="K52" s="77">
        <v>7.85</v>
      </c>
      <c r="L52" t="s">
        <v>102</v>
      </c>
      <c r="M52" s="78">
        <v>2.6499999999999999E-2</v>
      </c>
      <c r="N52" s="78">
        <v>-4.3E-3</v>
      </c>
      <c r="O52" s="77">
        <v>4568628.32</v>
      </c>
      <c r="P52" s="77">
        <v>133.31</v>
      </c>
      <c r="Q52" s="77">
        <v>0</v>
      </c>
      <c r="R52" s="77">
        <v>6090.4384133920003</v>
      </c>
      <c r="S52" s="78">
        <v>3.0000000000000001E-3</v>
      </c>
      <c r="T52" s="78">
        <v>2.0999999999999999E-3</v>
      </c>
      <c r="U52" s="78">
        <v>2.0000000000000001E-4</v>
      </c>
    </row>
    <row r="53" spans="2:21" ht="18" customHeight="1">
      <c r="B53" t="s">
        <v>510</v>
      </c>
      <c r="C53" t="s">
        <v>511</v>
      </c>
      <c r="D53" t="s">
        <v>100</v>
      </c>
      <c r="E53" t="s">
        <v>123</v>
      </c>
      <c r="F53" t="s">
        <v>512</v>
      </c>
      <c r="G53" t="s">
        <v>488</v>
      </c>
      <c r="H53" t="s">
        <v>483</v>
      </c>
      <c r="I53" t="s">
        <v>211</v>
      </c>
      <c r="J53" t="s">
        <v>267</v>
      </c>
      <c r="K53" s="77">
        <v>9.58</v>
      </c>
      <c r="L53" t="s">
        <v>102</v>
      </c>
      <c r="M53" s="78">
        <v>8.9999999999999993E-3</v>
      </c>
      <c r="N53" s="78">
        <v>1.6999999999999999E-3</v>
      </c>
      <c r="O53" s="77">
        <v>56256911</v>
      </c>
      <c r="P53" s="77">
        <v>108.11</v>
      </c>
      <c r="Q53" s="77">
        <v>230.9049</v>
      </c>
      <c r="R53" s="77">
        <v>61050.251382100003</v>
      </c>
      <c r="S53" s="78">
        <v>2.9600000000000001E-2</v>
      </c>
      <c r="T53" s="78">
        <v>2.1399999999999999E-2</v>
      </c>
      <c r="U53" s="78">
        <v>2.5000000000000001E-3</v>
      </c>
    </row>
    <row r="54" spans="2:21" ht="18" customHeight="1">
      <c r="B54" t="s">
        <v>513</v>
      </c>
      <c r="C54" t="s">
        <v>514</v>
      </c>
      <c r="D54" t="s">
        <v>100</v>
      </c>
      <c r="E54" t="s">
        <v>123</v>
      </c>
      <c r="F54" t="s">
        <v>512</v>
      </c>
      <c r="G54" t="s">
        <v>488</v>
      </c>
      <c r="H54" t="s">
        <v>504</v>
      </c>
      <c r="I54" t="s">
        <v>150</v>
      </c>
      <c r="J54" t="s">
        <v>267</v>
      </c>
      <c r="K54" s="77">
        <v>4.51</v>
      </c>
      <c r="L54" t="s">
        <v>102</v>
      </c>
      <c r="M54" s="78">
        <v>1.34E-2</v>
      </c>
      <c r="N54" s="78">
        <v>-1.23E-2</v>
      </c>
      <c r="O54" s="77">
        <v>12893569.359999999</v>
      </c>
      <c r="P54" s="77">
        <v>116.25</v>
      </c>
      <c r="Q54" s="77">
        <v>881.70198000000005</v>
      </c>
      <c r="R54" s="77">
        <v>15870.476361000001</v>
      </c>
      <c r="S54" s="78">
        <v>4.1999999999999997E-3</v>
      </c>
      <c r="T54" s="78">
        <v>5.5999999999999999E-3</v>
      </c>
      <c r="U54" s="78">
        <v>5.9999999999999995E-4</v>
      </c>
    </row>
    <row r="55" spans="2:21" ht="18" customHeight="1">
      <c r="B55" t="s">
        <v>515</v>
      </c>
      <c r="C55" t="s">
        <v>516</v>
      </c>
      <c r="D55" t="s">
        <v>100</v>
      </c>
      <c r="E55" t="s">
        <v>123</v>
      </c>
      <c r="F55" t="s">
        <v>512</v>
      </c>
      <c r="G55" t="s">
        <v>488</v>
      </c>
      <c r="H55" t="s">
        <v>504</v>
      </c>
      <c r="I55" t="s">
        <v>150</v>
      </c>
      <c r="J55" t="s">
        <v>267</v>
      </c>
      <c r="K55" s="77">
        <v>4.49</v>
      </c>
      <c r="L55" t="s">
        <v>102</v>
      </c>
      <c r="M55" s="78">
        <v>1.77E-2</v>
      </c>
      <c r="N55" s="78">
        <v>-1.1299999999999999E-2</v>
      </c>
      <c r="O55" s="77">
        <v>66312836</v>
      </c>
      <c r="P55" s="77">
        <v>116.45</v>
      </c>
      <c r="Q55" s="77">
        <v>0</v>
      </c>
      <c r="R55" s="77">
        <v>77221.297521999993</v>
      </c>
      <c r="S55" s="78">
        <v>2.0400000000000001E-2</v>
      </c>
      <c r="T55" s="78">
        <v>2.7099999999999999E-2</v>
      </c>
      <c r="U55" s="78">
        <v>3.0999999999999999E-3</v>
      </c>
    </row>
    <row r="56" spans="2:21" ht="18" customHeight="1">
      <c r="B56" t="s">
        <v>517</v>
      </c>
      <c r="C56" t="s">
        <v>518</v>
      </c>
      <c r="D56" t="s">
        <v>100</v>
      </c>
      <c r="E56" t="s">
        <v>123</v>
      </c>
      <c r="F56" t="s">
        <v>512</v>
      </c>
      <c r="G56" t="s">
        <v>488</v>
      </c>
      <c r="H56" t="s">
        <v>504</v>
      </c>
      <c r="I56" t="s">
        <v>150</v>
      </c>
      <c r="J56" t="s">
        <v>267</v>
      </c>
      <c r="K56" s="77">
        <v>8.0299999999999994</v>
      </c>
      <c r="L56" t="s">
        <v>102</v>
      </c>
      <c r="M56" s="78">
        <v>2.4799999999999999E-2</v>
      </c>
      <c r="N56" s="78">
        <v>-1.8E-3</v>
      </c>
      <c r="O56" s="77">
        <v>1677502</v>
      </c>
      <c r="P56" s="77">
        <v>126.3</v>
      </c>
      <c r="Q56" s="77">
        <v>0</v>
      </c>
      <c r="R56" s="77">
        <v>2118.6850260000001</v>
      </c>
      <c r="S56" s="78">
        <v>8.9999999999999998E-4</v>
      </c>
      <c r="T56" s="78">
        <v>6.9999999999999999E-4</v>
      </c>
      <c r="U56" s="78">
        <v>1E-4</v>
      </c>
    </row>
    <row r="57" spans="2:21" ht="18" customHeight="1">
      <c r="B57" t="s">
        <v>519</v>
      </c>
      <c r="C57" t="s">
        <v>520</v>
      </c>
      <c r="D57" t="s">
        <v>100</v>
      </c>
      <c r="E57" t="s">
        <v>123</v>
      </c>
      <c r="F57" t="s">
        <v>512</v>
      </c>
      <c r="G57" t="s">
        <v>488</v>
      </c>
      <c r="H57" t="s">
        <v>483</v>
      </c>
      <c r="I57" t="s">
        <v>211</v>
      </c>
      <c r="J57" t="s">
        <v>414</v>
      </c>
      <c r="K57" s="77">
        <v>1.77</v>
      </c>
      <c r="L57" t="s">
        <v>102</v>
      </c>
      <c r="M57" s="78">
        <v>6.4999999999999997E-3</v>
      </c>
      <c r="N57" s="78">
        <v>-1.9199999999999998E-2</v>
      </c>
      <c r="O57" s="77">
        <v>8126402.8799999999</v>
      </c>
      <c r="P57" s="77">
        <v>107.32</v>
      </c>
      <c r="Q57" s="77">
        <v>0</v>
      </c>
      <c r="R57" s="77">
        <v>8721.2555708159998</v>
      </c>
      <c r="S57" s="78">
        <v>1.35E-2</v>
      </c>
      <c r="T57" s="78">
        <v>3.0999999999999999E-3</v>
      </c>
      <c r="U57" s="78">
        <v>4.0000000000000002E-4</v>
      </c>
    </row>
    <row r="58" spans="2:21" ht="18" customHeight="1">
      <c r="B58" t="s">
        <v>521</v>
      </c>
      <c r="C58" t="s">
        <v>522</v>
      </c>
      <c r="D58" t="s">
        <v>100</v>
      </c>
      <c r="E58" t="s">
        <v>123</v>
      </c>
      <c r="F58" t="s">
        <v>512</v>
      </c>
      <c r="G58" t="s">
        <v>488</v>
      </c>
      <c r="H58" t="s">
        <v>483</v>
      </c>
      <c r="I58" t="s">
        <v>211</v>
      </c>
      <c r="J58" t="s">
        <v>267</v>
      </c>
      <c r="K58" s="77">
        <v>13.02</v>
      </c>
      <c r="L58" t="s">
        <v>102</v>
      </c>
      <c r="M58" s="78">
        <v>1.6899999999999998E-2</v>
      </c>
      <c r="N58" s="78">
        <v>9.2999999999999992E-3</v>
      </c>
      <c r="O58" s="77">
        <v>19024406</v>
      </c>
      <c r="P58" s="77">
        <v>111.19</v>
      </c>
      <c r="Q58" s="77">
        <v>185.94033999999999</v>
      </c>
      <c r="R58" s="77">
        <v>21339.177371400001</v>
      </c>
      <c r="S58" s="78">
        <v>1.09E-2</v>
      </c>
      <c r="T58" s="78">
        <v>7.4999999999999997E-3</v>
      </c>
      <c r="U58" s="78">
        <v>8.9999999999999998E-4</v>
      </c>
    </row>
    <row r="59" spans="2:21" ht="18" customHeight="1">
      <c r="B59" t="s">
        <v>523</v>
      </c>
      <c r="C59" t="s">
        <v>524</v>
      </c>
      <c r="D59" t="s">
        <v>100</v>
      </c>
      <c r="E59" t="s">
        <v>123</v>
      </c>
      <c r="F59" t="s">
        <v>473</v>
      </c>
      <c r="G59" t="s">
        <v>411</v>
      </c>
      <c r="H59" t="s">
        <v>483</v>
      </c>
      <c r="I59" t="s">
        <v>211</v>
      </c>
      <c r="J59" t="s">
        <v>525</v>
      </c>
      <c r="K59" s="77">
        <v>0.9</v>
      </c>
      <c r="L59" t="s">
        <v>102</v>
      </c>
      <c r="M59" s="78">
        <v>4.2000000000000003E-2</v>
      </c>
      <c r="N59" s="78">
        <v>-1.29E-2</v>
      </c>
      <c r="O59" s="77">
        <v>5630474.1399999997</v>
      </c>
      <c r="P59" s="77">
        <v>112.33</v>
      </c>
      <c r="Q59" s="77">
        <v>0</v>
      </c>
      <c r="R59" s="77">
        <v>6324.7116014619996</v>
      </c>
      <c r="S59" s="78">
        <v>8.5000000000000006E-3</v>
      </c>
      <c r="T59" s="78">
        <v>2.2000000000000001E-3</v>
      </c>
      <c r="U59" s="78">
        <v>2.9999999999999997E-4</v>
      </c>
    </row>
    <row r="60" spans="2:21" ht="18" customHeight="1">
      <c r="B60" t="s">
        <v>526</v>
      </c>
      <c r="C60" t="s">
        <v>527</v>
      </c>
      <c r="D60" t="s">
        <v>100</v>
      </c>
      <c r="E60" t="s">
        <v>123</v>
      </c>
      <c r="F60" t="s">
        <v>473</v>
      </c>
      <c r="G60" t="s">
        <v>411</v>
      </c>
      <c r="H60" t="s">
        <v>483</v>
      </c>
      <c r="I60" t="s">
        <v>211</v>
      </c>
      <c r="J60" t="s">
        <v>528</v>
      </c>
      <c r="K60" s="77">
        <v>0.92</v>
      </c>
      <c r="L60" t="s">
        <v>102</v>
      </c>
      <c r="M60" s="78">
        <v>0.04</v>
      </c>
      <c r="N60" s="78">
        <v>-1.38E-2</v>
      </c>
      <c r="O60" s="77">
        <v>4132512.91</v>
      </c>
      <c r="P60" s="77">
        <v>114.34</v>
      </c>
      <c r="Q60" s="77">
        <v>0</v>
      </c>
      <c r="R60" s="77">
        <v>4725.1152612940004</v>
      </c>
      <c r="S60" s="78">
        <v>5.7000000000000002E-3</v>
      </c>
      <c r="T60" s="78">
        <v>1.6999999999999999E-3</v>
      </c>
      <c r="U60" s="78">
        <v>2.0000000000000001E-4</v>
      </c>
    </row>
    <row r="61" spans="2:21" ht="18" customHeight="1">
      <c r="B61" t="s">
        <v>529</v>
      </c>
      <c r="C61" t="s">
        <v>530</v>
      </c>
      <c r="D61" t="s">
        <v>100</v>
      </c>
      <c r="E61" t="s">
        <v>123</v>
      </c>
      <c r="F61" t="s">
        <v>531</v>
      </c>
      <c r="G61" t="s">
        <v>459</v>
      </c>
      <c r="H61" t="s">
        <v>483</v>
      </c>
      <c r="I61" t="s">
        <v>211</v>
      </c>
      <c r="J61" t="s">
        <v>532</v>
      </c>
      <c r="K61" s="77">
        <v>5.0999999999999996</v>
      </c>
      <c r="L61" t="s">
        <v>102</v>
      </c>
      <c r="M61" s="78">
        <v>7.0000000000000001E-3</v>
      </c>
      <c r="N61" s="78">
        <v>-1.8700000000000001E-2</v>
      </c>
      <c r="O61" s="77">
        <v>2800726</v>
      </c>
      <c r="P61" s="77">
        <v>115.3</v>
      </c>
      <c r="Q61" s="77">
        <v>0</v>
      </c>
      <c r="R61" s="77">
        <v>3229.2370780000001</v>
      </c>
      <c r="S61" s="78">
        <v>2.8000000000000001E-2</v>
      </c>
      <c r="T61" s="78">
        <v>1.1000000000000001E-3</v>
      </c>
      <c r="U61" s="78">
        <v>1E-4</v>
      </c>
    </row>
    <row r="62" spans="2:21" ht="18" customHeight="1">
      <c r="B62" t="s">
        <v>533</v>
      </c>
      <c r="C62">
        <v>11727820</v>
      </c>
      <c r="D62" t="s">
        <v>100</v>
      </c>
      <c r="E62" t="s">
        <v>123</v>
      </c>
      <c r="F62" t="s">
        <v>534</v>
      </c>
      <c r="G62" t="s">
        <v>488</v>
      </c>
      <c r="H62" t="s">
        <v>535</v>
      </c>
      <c r="I62" t="s">
        <v>211</v>
      </c>
      <c r="J62" t="s">
        <v>318</v>
      </c>
      <c r="K62" s="77">
        <v>0</v>
      </c>
      <c r="L62" t="s">
        <v>102</v>
      </c>
      <c r="M62" s="78">
        <v>9.1999999999999998E-3</v>
      </c>
      <c r="N62" s="78">
        <v>0</v>
      </c>
      <c r="O62" s="77">
        <v>3720000</v>
      </c>
      <c r="P62" s="77">
        <f>R62*1000/O62*100</f>
        <v>111.39568306010941</v>
      </c>
      <c r="Q62" s="77">
        <v>31.089110000000002</v>
      </c>
      <c r="R62" s="77">
        <f>4143919.40983607/1000</f>
        <v>4143.9194098360704</v>
      </c>
      <c r="S62" s="78">
        <v>3.0000000000000001E-3</v>
      </c>
      <c r="T62" s="78">
        <f>R62/$R$11</f>
        <v>1.4535315689396039E-3</v>
      </c>
      <c r="U62" s="78">
        <f>R62/'סכום נכסי הקרן'!$C$42</f>
        <v>1.6735393131451953E-4</v>
      </c>
    </row>
    <row r="63" spans="2:21" ht="18" customHeight="1">
      <c r="B63" t="s">
        <v>536</v>
      </c>
      <c r="C63" t="s">
        <v>537</v>
      </c>
      <c r="D63" t="s">
        <v>100</v>
      </c>
      <c r="E63" t="s">
        <v>123</v>
      </c>
      <c r="F63" t="s">
        <v>534</v>
      </c>
      <c r="G63" t="s">
        <v>488</v>
      </c>
      <c r="H63" t="s">
        <v>535</v>
      </c>
      <c r="I63" t="s">
        <v>211</v>
      </c>
      <c r="J63" t="s">
        <v>267</v>
      </c>
      <c r="K63" s="77">
        <v>6</v>
      </c>
      <c r="L63" t="s">
        <v>102</v>
      </c>
      <c r="M63" s="78">
        <v>1.14E-2</v>
      </c>
      <c r="N63" s="78">
        <v>-5.1999999999999998E-3</v>
      </c>
      <c r="O63" s="77">
        <v>24376</v>
      </c>
      <c r="P63" s="77">
        <v>111.68</v>
      </c>
      <c r="Q63" s="77">
        <v>0</v>
      </c>
      <c r="R63" s="77">
        <v>27.2231168</v>
      </c>
      <c r="S63" s="78">
        <v>0</v>
      </c>
      <c r="T63" s="78">
        <v>0</v>
      </c>
      <c r="U63" s="78">
        <v>0</v>
      </c>
    </row>
    <row r="64" spans="2:21" ht="18" customHeight="1">
      <c r="B64" t="s">
        <v>538</v>
      </c>
      <c r="C64" t="s">
        <v>539</v>
      </c>
      <c r="D64" t="s">
        <v>100</v>
      </c>
      <c r="E64" t="s">
        <v>123</v>
      </c>
      <c r="F64" t="s">
        <v>534</v>
      </c>
      <c r="G64" t="s">
        <v>488</v>
      </c>
      <c r="H64" t="s">
        <v>535</v>
      </c>
      <c r="I64" t="s">
        <v>211</v>
      </c>
      <c r="J64" t="s">
        <v>414</v>
      </c>
      <c r="K64" s="77">
        <v>0.5</v>
      </c>
      <c r="L64" t="s">
        <v>102</v>
      </c>
      <c r="M64" s="78">
        <v>4.8000000000000001E-2</v>
      </c>
      <c r="N64" s="78">
        <v>-2.0199999999999999E-2</v>
      </c>
      <c r="O64" s="77">
        <v>1960211.73</v>
      </c>
      <c r="P64" s="77">
        <v>110.58</v>
      </c>
      <c r="Q64" s="77">
        <v>0</v>
      </c>
      <c r="R64" s="77">
        <v>2167.6021310340002</v>
      </c>
      <c r="S64" s="78">
        <v>4.7999999999999996E-3</v>
      </c>
      <c r="T64" s="78">
        <v>8.0000000000000004E-4</v>
      </c>
      <c r="U64" s="78">
        <v>1E-4</v>
      </c>
    </row>
    <row r="65" spans="2:21" ht="18" customHeight="1">
      <c r="B65" t="s">
        <v>540</v>
      </c>
      <c r="C65" t="s">
        <v>541</v>
      </c>
      <c r="D65" t="s">
        <v>100</v>
      </c>
      <c r="E65" t="s">
        <v>123</v>
      </c>
      <c r="F65" t="s">
        <v>534</v>
      </c>
      <c r="G65" t="s">
        <v>488</v>
      </c>
      <c r="H65" t="s">
        <v>535</v>
      </c>
      <c r="I65" t="s">
        <v>211</v>
      </c>
      <c r="J65" t="s">
        <v>267</v>
      </c>
      <c r="K65" s="77">
        <v>3.67</v>
      </c>
      <c r="L65" t="s">
        <v>102</v>
      </c>
      <c r="M65" s="78">
        <v>3.2000000000000001E-2</v>
      </c>
      <c r="N65" s="78">
        <v>-7.0000000000000001E-3</v>
      </c>
      <c r="O65" s="77">
        <v>299071</v>
      </c>
      <c r="P65" s="77">
        <v>121.89</v>
      </c>
      <c r="Q65" s="77">
        <v>0</v>
      </c>
      <c r="R65" s="77">
        <v>364.53764189999998</v>
      </c>
      <c r="S65" s="78">
        <v>2.0000000000000001E-4</v>
      </c>
      <c r="T65" s="78">
        <v>1E-4</v>
      </c>
      <c r="U65" s="78">
        <v>0</v>
      </c>
    </row>
    <row r="66" spans="2:21" ht="18" customHeight="1">
      <c r="B66" t="s">
        <v>533</v>
      </c>
      <c r="C66">
        <v>1172782</v>
      </c>
      <c r="D66" t="s">
        <v>100</v>
      </c>
      <c r="E66" t="s">
        <v>123</v>
      </c>
      <c r="F66" t="s">
        <v>534</v>
      </c>
      <c r="G66" t="s">
        <v>488</v>
      </c>
      <c r="H66" t="s">
        <v>535</v>
      </c>
      <c r="I66" t="s">
        <v>211</v>
      </c>
      <c r="J66" t="s">
        <v>542</v>
      </c>
      <c r="K66" s="77">
        <v>0</v>
      </c>
      <c r="L66" t="s">
        <v>102</v>
      </c>
      <c r="M66" s="78">
        <v>0</v>
      </c>
      <c r="N66" s="78">
        <v>0</v>
      </c>
      <c r="O66" s="77">
        <v>24431</v>
      </c>
      <c r="P66" s="77">
        <f>R66*1000/O66*100</f>
        <v>112.43</v>
      </c>
      <c r="Q66" s="77">
        <v>0</v>
      </c>
      <c r="R66" s="77">
        <f>27467.7733/1000</f>
        <v>27.467773300000001</v>
      </c>
      <c r="S66" s="78">
        <v>0</v>
      </c>
      <c r="T66" s="78">
        <f>R66/$R$11</f>
        <v>9.6346650770425495E-6</v>
      </c>
      <c r="U66" s="78">
        <f>R66/'סכום נכסי הקרן'!$C$42</f>
        <v>1.109297597655945E-6</v>
      </c>
    </row>
    <row r="67" spans="2:21" ht="18" customHeight="1">
      <c r="B67" t="s">
        <v>543</v>
      </c>
      <c r="C67" t="s">
        <v>544</v>
      </c>
      <c r="D67" t="s">
        <v>100</v>
      </c>
      <c r="E67" t="s">
        <v>123</v>
      </c>
      <c r="F67" t="s">
        <v>545</v>
      </c>
      <c r="G67" t="s">
        <v>488</v>
      </c>
      <c r="H67" t="s">
        <v>535</v>
      </c>
      <c r="I67" t="s">
        <v>211</v>
      </c>
      <c r="J67" t="s">
        <v>267</v>
      </c>
      <c r="K67" s="77">
        <v>7.11</v>
      </c>
      <c r="L67" t="s">
        <v>102</v>
      </c>
      <c r="M67" s="78">
        <v>6.4999999999999997E-3</v>
      </c>
      <c r="N67" s="78">
        <v>-2.0999999999999999E-3</v>
      </c>
      <c r="O67" s="77">
        <v>25050</v>
      </c>
      <c r="P67" s="77">
        <v>108.7</v>
      </c>
      <c r="Q67" s="77">
        <v>0</v>
      </c>
      <c r="R67" s="77">
        <v>27.22935</v>
      </c>
      <c r="S67" s="78">
        <v>0</v>
      </c>
      <c r="T67" s="78">
        <v>0</v>
      </c>
      <c r="U67" s="78">
        <v>0</v>
      </c>
    </row>
    <row r="68" spans="2:21" ht="18" customHeight="1">
      <c r="B68" t="s">
        <v>546</v>
      </c>
      <c r="C68" t="s">
        <v>547</v>
      </c>
      <c r="D68" t="s">
        <v>100</v>
      </c>
      <c r="E68" t="s">
        <v>123</v>
      </c>
      <c r="F68" t="s">
        <v>545</v>
      </c>
      <c r="G68" t="s">
        <v>488</v>
      </c>
      <c r="H68" t="s">
        <v>535</v>
      </c>
      <c r="I68" t="s">
        <v>211</v>
      </c>
      <c r="J68" t="s">
        <v>267</v>
      </c>
      <c r="K68" s="77">
        <v>3.43</v>
      </c>
      <c r="L68" t="s">
        <v>102</v>
      </c>
      <c r="M68" s="78">
        <v>2.3400000000000001E-2</v>
      </c>
      <c r="N68" s="78">
        <v>-1.26E-2</v>
      </c>
      <c r="O68" s="77">
        <v>11329696.32</v>
      </c>
      <c r="P68" s="77">
        <v>117.41</v>
      </c>
      <c r="Q68" s="77">
        <v>0</v>
      </c>
      <c r="R68" s="77">
        <v>13302.196449311999</v>
      </c>
      <c r="S68" s="78">
        <v>3.5000000000000001E-3</v>
      </c>
      <c r="T68" s="78">
        <v>4.7000000000000002E-3</v>
      </c>
      <c r="U68" s="78">
        <v>5.0000000000000001E-4</v>
      </c>
    </row>
    <row r="69" spans="2:21" ht="18" customHeight="1">
      <c r="B69" t="s">
        <v>548</v>
      </c>
      <c r="C69" t="s">
        <v>549</v>
      </c>
      <c r="D69" t="s">
        <v>100</v>
      </c>
      <c r="E69" t="s">
        <v>123</v>
      </c>
      <c r="F69" t="s">
        <v>550</v>
      </c>
      <c r="G69" t="s">
        <v>488</v>
      </c>
      <c r="H69" t="s">
        <v>535</v>
      </c>
      <c r="I69" t="s">
        <v>211</v>
      </c>
      <c r="J69" t="s">
        <v>414</v>
      </c>
      <c r="K69" s="77">
        <v>5.85</v>
      </c>
      <c r="L69" t="s">
        <v>102</v>
      </c>
      <c r="M69" s="78">
        <v>7.7999999999999996E-3</v>
      </c>
      <c r="N69" s="78">
        <v>-6.7999999999999996E-3</v>
      </c>
      <c r="O69" s="77">
        <v>730495.44</v>
      </c>
      <c r="P69" s="77">
        <v>110.74</v>
      </c>
      <c r="Q69" s="77">
        <v>0</v>
      </c>
      <c r="R69" s="77">
        <v>808.95065025600002</v>
      </c>
      <c r="S69" s="78">
        <v>1.6999999999999999E-3</v>
      </c>
      <c r="T69" s="78">
        <v>2.9999999999999997E-4</v>
      </c>
      <c r="U69" s="78">
        <v>0</v>
      </c>
    </row>
    <row r="70" spans="2:21" ht="18" customHeight="1">
      <c r="B70" t="s">
        <v>551</v>
      </c>
      <c r="C70" t="s">
        <v>552</v>
      </c>
      <c r="D70" t="s">
        <v>100</v>
      </c>
      <c r="E70" t="s">
        <v>123</v>
      </c>
      <c r="F70" t="s">
        <v>550</v>
      </c>
      <c r="G70" t="s">
        <v>488</v>
      </c>
      <c r="H70" t="s">
        <v>535</v>
      </c>
      <c r="I70" t="s">
        <v>211</v>
      </c>
      <c r="J70" t="s">
        <v>414</v>
      </c>
      <c r="K70" s="77">
        <v>5.04</v>
      </c>
      <c r="L70" t="s">
        <v>102</v>
      </c>
      <c r="M70" s="78">
        <v>1.8200000000000001E-2</v>
      </c>
      <c r="N70" s="78">
        <v>-1.14E-2</v>
      </c>
      <c r="O70" s="77">
        <v>602470.16</v>
      </c>
      <c r="P70" s="77">
        <v>119.04</v>
      </c>
      <c r="Q70" s="77">
        <v>0</v>
      </c>
      <c r="R70" s="77">
        <v>717.18047846399998</v>
      </c>
      <c r="S70" s="78">
        <v>1.5E-3</v>
      </c>
      <c r="T70" s="78">
        <v>2.9999999999999997E-4</v>
      </c>
      <c r="U70" s="78">
        <v>0</v>
      </c>
    </row>
    <row r="71" spans="2:21" ht="18" customHeight="1">
      <c r="B71" t="s">
        <v>553</v>
      </c>
      <c r="C71" t="s">
        <v>554</v>
      </c>
      <c r="D71" t="s">
        <v>100</v>
      </c>
      <c r="E71" t="s">
        <v>123</v>
      </c>
      <c r="F71" t="s">
        <v>550</v>
      </c>
      <c r="G71" t="s">
        <v>488</v>
      </c>
      <c r="H71" t="s">
        <v>535</v>
      </c>
      <c r="I71" t="s">
        <v>211</v>
      </c>
      <c r="J71" t="s">
        <v>555</v>
      </c>
      <c r="K71" s="77">
        <v>3.56</v>
      </c>
      <c r="L71" t="s">
        <v>102</v>
      </c>
      <c r="M71" s="78">
        <v>1.34E-2</v>
      </c>
      <c r="N71" s="78">
        <v>-1.2500000000000001E-2</v>
      </c>
      <c r="O71" s="77">
        <v>770817</v>
      </c>
      <c r="P71" s="77">
        <v>113.58</v>
      </c>
      <c r="Q71" s="77">
        <v>0</v>
      </c>
      <c r="R71" s="77">
        <v>875.49394859999995</v>
      </c>
      <c r="S71" s="78">
        <v>2.2000000000000001E-3</v>
      </c>
      <c r="T71" s="78">
        <v>2.9999999999999997E-4</v>
      </c>
      <c r="U71" s="78">
        <v>0</v>
      </c>
    </row>
    <row r="72" spans="2:21" ht="18" customHeight="1">
      <c r="B72" t="s">
        <v>556</v>
      </c>
      <c r="C72" t="s">
        <v>557</v>
      </c>
      <c r="D72" t="s">
        <v>100</v>
      </c>
      <c r="E72" t="s">
        <v>123</v>
      </c>
      <c r="F72" t="s">
        <v>550</v>
      </c>
      <c r="G72" t="s">
        <v>488</v>
      </c>
      <c r="H72" t="s">
        <v>535</v>
      </c>
      <c r="I72" t="s">
        <v>211</v>
      </c>
      <c r="J72" t="s">
        <v>414</v>
      </c>
      <c r="K72" s="77">
        <v>5.71</v>
      </c>
      <c r="L72" t="s">
        <v>102</v>
      </c>
      <c r="M72" s="78">
        <v>6.8999999999999999E-3</v>
      </c>
      <c r="N72" s="78">
        <v>-9.2999999999999992E-3</v>
      </c>
      <c r="O72" s="77">
        <v>4621440</v>
      </c>
      <c r="P72" s="77">
        <v>112.15</v>
      </c>
      <c r="Q72" s="77">
        <v>0</v>
      </c>
      <c r="R72" s="77">
        <v>5182.9449599999998</v>
      </c>
      <c r="S72" s="78">
        <v>2.46E-2</v>
      </c>
      <c r="T72" s="78">
        <v>1.8E-3</v>
      </c>
      <c r="U72" s="78">
        <v>2.0000000000000001E-4</v>
      </c>
    </row>
    <row r="73" spans="2:21" ht="18" customHeight="1">
      <c r="B73" t="s">
        <v>558</v>
      </c>
      <c r="C73" t="s">
        <v>559</v>
      </c>
      <c r="D73" t="s">
        <v>100</v>
      </c>
      <c r="E73" t="s">
        <v>123</v>
      </c>
      <c r="F73" t="s">
        <v>550</v>
      </c>
      <c r="G73" t="s">
        <v>488</v>
      </c>
      <c r="H73" t="s">
        <v>535</v>
      </c>
      <c r="I73" t="s">
        <v>211</v>
      </c>
      <c r="J73" t="s">
        <v>414</v>
      </c>
      <c r="K73" s="77">
        <v>3.65</v>
      </c>
      <c r="L73" t="s">
        <v>102</v>
      </c>
      <c r="M73" s="78">
        <v>2E-3</v>
      </c>
      <c r="N73" s="78">
        <v>-1.21E-2</v>
      </c>
      <c r="O73" s="77">
        <v>3951783.6</v>
      </c>
      <c r="P73" s="77">
        <v>106.78</v>
      </c>
      <c r="Q73" s="77">
        <v>0</v>
      </c>
      <c r="R73" s="77">
        <v>4219.7145280799996</v>
      </c>
      <c r="S73" s="78">
        <v>1.15E-2</v>
      </c>
      <c r="T73" s="78">
        <v>1.5E-3</v>
      </c>
      <c r="U73" s="78">
        <v>2.0000000000000001E-4</v>
      </c>
    </row>
    <row r="74" spans="2:21" ht="18" customHeight="1">
      <c r="B74" t="s">
        <v>560</v>
      </c>
      <c r="C74" t="s">
        <v>561</v>
      </c>
      <c r="D74" t="s">
        <v>100</v>
      </c>
      <c r="E74" t="s">
        <v>123</v>
      </c>
      <c r="F74" t="s">
        <v>550</v>
      </c>
      <c r="G74" t="s">
        <v>488</v>
      </c>
      <c r="H74" t="s">
        <v>535</v>
      </c>
      <c r="I74" t="s">
        <v>211</v>
      </c>
      <c r="J74" t="s">
        <v>542</v>
      </c>
      <c r="K74" s="77">
        <v>5.63</v>
      </c>
      <c r="L74" t="s">
        <v>102</v>
      </c>
      <c r="M74" s="78">
        <v>6.8999999999999999E-3</v>
      </c>
      <c r="N74" s="78">
        <v>-7.1999999999999998E-3</v>
      </c>
      <c r="O74" s="77">
        <v>6813868.4000000004</v>
      </c>
      <c r="P74" s="77">
        <v>111.1</v>
      </c>
      <c r="Q74" s="77">
        <v>0</v>
      </c>
      <c r="R74" s="77">
        <v>7570.2077923999996</v>
      </c>
      <c r="S74" s="78">
        <v>3.2300000000000002E-2</v>
      </c>
      <c r="T74" s="78">
        <v>2.7000000000000001E-3</v>
      </c>
      <c r="U74" s="78">
        <v>2.9999999999999997E-4</v>
      </c>
    </row>
    <row r="75" spans="2:21" ht="18" customHeight="1">
      <c r="B75" t="s">
        <v>562</v>
      </c>
      <c r="C75" t="s">
        <v>563</v>
      </c>
      <c r="D75" t="s">
        <v>100</v>
      </c>
      <c r="E75" t="s">
        <v>123</v>
      </c>
      <c r="F75" t="s">
        <v>564</v>
      </c>
      <c r="G75" t="s">
        <v>488</v>
      </c>
      <c r="H75" t="s">
        <v>535</v>
      </c>
      <c r="I75" t="s">
        <v>211</v>
      </c>
      <c r="J75" t="s">
        <v>565</v>
      </c>
      <c r="K75" s="77">
        <v>5.2</v>
      </c>
      <c r="L75" t="s">
        <v>102</v>
      </c>
      <c r="M75" s="78">
        <v>5.0000000000000001E-3</v>
      </c>
      <c r="N75" s="78">
        <v>-8.6E-3</v>
      </c>
      <c r="O75" s="77">
        <v>19823</v>
      </c>
      <c r="P75" s="77">
        <v>109.92</v>
      </c>
      <c r="Q75" s="77">
        <v>0</v>
      </c>
      <c r="R75" s="77">
        <v>21.7894416</v>
      </c>
      <c r="S75" s="78">
        <v>0</v>
      </c>
      <c r="T75" s="78">
        <v>0</v>
      </c>
      <c r="U75" s="78">
        <v>0</v>
      </c>
    </row>
    <row r="76" spans="2:21" ht="18" customHeight="1">
      <c r="B76" t="s">
        <v>566</v>
      </c>
      <c r="C76" t="s">
        <v>567</v>
      </c>
      <c r="D76" t="s">
        <v>100</v>
      </c>
      <c r="E76" t="s">
        <v>123</v>
      </c>
      <c r="F76" t="s">
        <v>564</v>
      </c>
      <c r="G76" t="s">
        <v>488</v>
      </c>
      <c r="H76" t="s">
        <v>535</v>
      </c>
      <c r="I76" t="s">
        <v>211</v>
      </c>
      <c r="J76" t="s">
        <v>267</v>
      </c>
      <c r="K76" s="77">
        <v>2.2200000000000002</v>
      </c>
      <c r="L76" t="s">
        <v>102</v>
      </c>
      <c r="M76" s="78">
        <v>4.7500000000000001E-2</v>
      </c>
      <c r="N76" s="78">
        <v>-1.6799999999999999E-2</v>
      </c>
      <c r="O76" s="77">
        <v>10258395.279999999</v>
      </c>
      <c r="P76" s="77">
        <v>144.30000000000001</v>
      </c>
      <c r="Q76" s="77">
        <v>0</v>
      </c>
      <c r="R76" s="77">
        <v>14802.86438904</v>
      </c>
      <c r="S76" s="78">
        <v>6.4999999999999997E-3</v>
      </c>
      <c r="T76" s="78">
        <v>5.1999999999999998E-3</v>
      </c>
      <c r="U76" s="78">
        <v>5.9999999999999995E-4</v>
      </c>
    </row>
    <row r="77" spans="2:21" ht="18" customHeight="1">
      <c r="B77" t="s">
        <v>568</v>
      </c>
      <c r="C77" t="s">
        <v>569</v>
      </c>
      <c r="D77" t="s">
        <v>100</v>
      </c>
      <c r="E77" t="s">
        <v>123</v>
      </c>
      <c r="F77" t="s">
        <v>570</v>
      </c>
      <c r="G77" t="s">
        <v>571</v>
      </c>
      <c r="H77" t="s">
        <v>535</v>
      </c>
      <c r="I77" t="s">
        <v>211</v>
      </c>
      <c r="J77" t="s">
        <v>414</v>
      </c>
      <c r="K77" s="77">
        <v>5.07</v>
      </c>
      <c r="L77" t="s">
        <v>102</v>
      </c>
      <c r="M77" s="78">
        <v>1.0800000000000001E-2</v>
      </c>
      <c r="N77" s="78">
        <v>-6.1999999999999998E-3</v>
      </c>
      <c r="O77" s="77">
        <v>150224</v>
      </c>
      <c r="P77" s="77">
        <v>112</v>
      </c>
      <c r="Q77" s="77">
        <v>0</v>
      </c>
      <c r="R77" s="77">
        <v>168.25088</v>
      </c>
      <c r="S77" s="78">
        <v>5.0000000000000001E-4</v>
      </c>
      <c r="T77" s="78">
        <v>1E-4</v>
      </c>
      <c r="U77" s="78">
        <v>0</v>
      </c>
    </row>
    <row r="78" spans="2:21" ht="18" customHeight="1">
      <c r="B78" t="s">
        <v>572</v>
      </c>
      <c r="C78" t="s">
        <v>573</v>
      </c>
      <c r="D78" t="s">
        <v>100</v>
      </c>
      <c r="E78" t="s">
        <v>123</v>
      </c>
      <c r="F78" t="s">
        <v>574</v>
      </c>
      <c r="G78" t="s">
        <v>488</v>
      </c>
      <c r="H78" t="s">
        <v>535</v>
      </c>
      <c r="I78" t="s">
        <v>211</v>
      </c>
      <c r="J78" t="s">
        <v>405</v>
      </c>
      <c r="K78" s="77">
        <v>8.34</v>
      </c>
      <c r="L78" t="s">
        <v>102</v>
      </c>
      <c r="M78" s="78">
        <v>3.5000000000000001E-3</v>
      </c>
      <c r="N78" s="78">
        <v>1.1999999999999999E-3</v>
      </c>
      <c r="O78" s="77">
        <v>3000000</v>
      </c>
      <c r="P78" s="77">
        <v>101.95</v>
      </c>
      <c r="Q78" s="77">
        <v>0</v>
      </c>
      <c r="R78" s="77">
        <v>3058.5</v>
      </c>
      <c r="S78" s="78">
        <v>2.8999999999999998E-3</v>
      </c>
      <c r="T78" s="78">
        <v>1.1000000000000001E-3</v>
      </c>
      <c r="U78" s="78">
        <v>1E-4</v>
      </c>
    </row>
    <row r="79" spans="2:21" ht="18" customHeight="1">
      <c r="B79" t="s">
        <v>575</v>
      </c>
      <c r="C79" t="s">
        <v>576</v>
      </c>
      <c r="D79" t="s">
        <v>100</v>
      </c>
      <c r="E79" t="s">
        <v>123</v>
      </c>
      <c r="F79" t="s">
        <v>574</v>
      </c>
      <c r="G79" t="s">
        <v>488</v>
      </c>
      <c r="H79" t="s">
        <v>535</v>
      </c>
      <c r="I79" t="s">
        <v>211</v>
      </c>
      <c r="J79" t="s">
        <v>414</v>
      </c>
      <c r="K79" s="77">
        <v>5.79</v>
      </c>
      <c r="L79" t="s">
        <v>102</v>
      </c>
      <c r="M79" s="78">
        <v>2.81E-2</v>
      </c>
      <c r="N79" s="78">
        <v>-6.3E-3</v>
      </c>
      <c r="O79" s="77">
        <v>255237.6</v>
      </c>
      <c r="P79" s="77">
        <v>125.35</v>
      </c>
      <c r="Q79" s="77">
        <v>0</v>
      </c>
      <c r="R79" s="77">
        <v>319.94033159999998</v>
      </c>
      <c r="S79" s="78">
        <v>5.9999999999999995E-4</v>
      </c>
      <c r="T79" s="78">
        <v>1E-4</v>
      </c>
      <c r="U79" s="78">
        <v>0</v>
      </c>
    </row>
    <row r="80" spans="2:21" ht="18" customHeight="1">
      <c r="B80" t="s">
        <v>577</v>
      </c>
      <c r="C80" t="s">
        <v>578</v>
      </c>
      <c r="D80" t="s">
        <v>100</v>
      </c>
      <c r="E80" t="s">
        <v>123</v>
      </c>
      <c r="F80" t="s">
        <v>574</v>
      </c>
      <c r="G80" t="s">
        <v>488</v>
      </c>
      <c r="H80" t="s">
        <v>535</v>
      </c>
      <c r="I80" t="s">
        <v>211</v>
      </c>
      <c r="J80" t="s">
        <v>276</v>
      </c>
      <c r="K80" s="77">
        <v>2.36</v>
      </c>
      <c r="L80" t="s">
        <v>102</v>
      </c>
      <c r="M80" s="78">
        <v>2.8500000000000001E-2</v>
      </c>
      <c r="N80" s="78">
        <v>-1.37E-2</v>
      </c>
      <c r="O80" s="77">
        <v>14001725.720000001</v>
      </c>
      <c r="P80" s="77">
        <v>116.07</v>
      </c>
      <c r="Q80" s="77">
        <v>0</v>
      </c>
      <c r="R80" s="77">
        <v>16251.803043204</v>
      </c>
      <c r="S80" s="78">
        <v>2.1299999999999999E-2</v>
      </c>
      <c r="T80" s="78">
        <v>5.7000000000000002E-3</v>
      </c>
      <c r="U80" s="78">
        <v>6.9999999999999999E-4</v>
      </c>
    </row>
    <row r="81" spans="2:21" ht="18" customHeight="1">
      <c r="B81" t="s">
        <v>579</v>
      </c>
      <c r="C81" t="s">
        <v>580</v>
      </c>
      <c r="D81" t="s">
        <v>100</v>
      </c>
      <c r="E81" t="s">
        <v>123</v>
      </c>
      <c r="F81" t="s">
        <v>574</v>
      </c>
      <c r="G81" t="s">
        <v>488</v>
      </c>
      <c r="H81" t="s">
        <v>535</v>
      </c>
      <c r="I81" t="s">
        <v>211</v>
      </c>
      <c r="J81" t="s">
        <v>581</v>
      </c>
      <c r="K81" s="77">
        <v>4.3899999999999997</v>
      </c>
      <c r="L81" t="s">
        <v>102</v>
      </c>
      <c r="M81" s="78">
        <v>2.5999999999999999E-2</v>
      </c>
      <c r="N81" s="78">
        <v>-1.18E-2</v>
      </c>
      <c r="O81" s="77">
        <v>5949433.5800000001</v>
      </c>
      <c r="P81" s="77">
        <v>122.47</v>
      </c>
      <c r="Q81" s="77">
        <v>0</v>
      </c>
      <c r="R81" s="77">
        <v>7286.2713054260003</v>
      </c>
      <c r="S81" s="78">
        <v>1.46E-2</v>
      </c>
      <c r="T81" s="78">
        <v>2.5999999999999999E-3</v>
      </c>
      <c r="U81" s="78">
        <v>2.9999999999999997E-4</v>
      </c>
    </row>
    <row r="82" spans="2:21" ht="18" customHeight="1">
      <c r="B82" t="s">
        <v>582</v>
      </c>
      <c r="C82" t="s">
        <v>583</v>
      </c>
      <c r="D82" t="s">
        <v>100</v>
      </c>
      <c r="E82" t="s">
        <v>123</v>
      </c>
      <c r="F82" t="s">
        <v>574</v>
      </c>
      <c r="G82" t="s">
        <v>488</v>
      </c>
      <c r="H82" t="s">
        <v>535</v>
      </c>
      <c r="I82" t="s">
        <v>211</v>
      </c>
      <c r="J82" t="s">
        <v>414</v>
      </c>
      <c r="K82" s="77">
        <v>4</v>
      </c>
      <c r="L82" t="s">
        <v>102</v>
      </c>
      <c r="M82" s="78">
        <v>2.4E-2</v>
      </c>
      <c r="N82" s="78">
        <v>-1.34E-2</v>
      </c>
      <c r="O82" s="77">
        <v>2037015.46</v>
      </c>
      <c r="P82" s="77">
        <v>120.03</v>
      </c>
      <c r="Q82" s="77">
        <v>0</v>
      </c>
      <c r="R82" s="77">
        <v>2445.0296566379998</v>
      </c>
      <c r="S82" s="78">
        <v>3.8E-3</v>
      </c>
      <c r="T82" s="78">
        <v>8.9999999999999998E-4</v>
      </c>
      <c r="U82" s="78">
        <v>1E-4</v>
      </c>
    </row>
    <row r="83" spans="2:21" ht="18" customHeight="1">
      <c r="B83" t="s">
        <v>584</v>
      </c>
      <c r="C83" t="s">
        <v>585</v>
      </c>
      <c r="D83" t="s">
        <v>100</v>
      </c>
      <c r="E83" t="s">
        <v>123</v>
      </c>
      <c r="F83" t="s">
        <v>586</v>
      </c>
      <c r="G83" t="s">
        <v>488</v>
      </c>
      <c r="H83" t="s">
        <v>535</v>
      </c>
      <c r="I83" t="s">
        <v>211</v>
      </c>
      <c r="J83" t="s">
        <v>267</v>
      </c>
      <c r="K83" s="77">
        <v>3.98</v>
      </c>
      <c r="L83" t="s">
        <v>102</v>
      </c>
      <c r="M83" s="78">
        <v>2.1499999999999998E-2</v>
      </c>
      <c r="N83" s="78">
        <v>-1.17E-2</v>
      </c>
      <c r="O83" s="77">
        <v>5339578.49</v>
      </c>
      <c r="P83" s="77">
        <v>119.36</v>
      </c>
      <c r="Q83" s="77">
        <v>0</v>
      </c>
      <c r="R83" s="77">
        <v>6373.3208856640003</v>
      </c>
      <c r="S83" s="78">
        <v>4.1999999999999997E-3</v>
      </c>
      <c r="T83" s="78">
        <v>2.2000000000000001E-3</v>
      </c>
      <c r="U83" s="78">
        <v>2.9999999999999997E-4</v>
      </c>
    </row>
    <row r="84" spans="2:21" ht="18" customHeight="1">
      <c r="B84" t="s">
        <v>587</v>
      </c>
      <c r="C84" t="s">
        <v>588</v>
      </c>
      <c r="D84" t="s">
        <v>100</v>
      </c>
      <c r="E84" t="s">
        <v>123</v>
      </c>
      <c r="F84" t="s">
        <v>586</v>
      </c>
      <c r="G84" t="s">
        <v>488</v>
      </c>
      <c r="H84" t="s">
        <v>535</v>
      </c>
      <c r="I84" t="s">
        <v>211</v>
      </c>
      <c r="J84" t="s">
        <v>589</v>
      </c>
      <c r="K84" s="77">
        <v>6.71</v>
      </c>
      <c r="L84" t="s">
        <v>102</v>
      </c>
      <c r="M84" s="78">
        <v>1.43E-2</v>
      </c>
      <c r="N84" s="78">
        <v>-5.5999999999999999E-3</v>
      </c>
      <c r="O84" s="77">
        <v>4294507.6900000004</v>
      </c>
      <c r="P84" s="77">
        <v>116.87</v>
      </c>
      <c r="Q84" s="77">
        <v>77.104230000000001</v>
      </c>
      <c r="R84" s="77">
        <v>5096.0953673029999</v>
      </c>
      <c r="S84" s="78">
        <v>1.03E-2</v>
      </c>
      <c r="T84" s="78">
        <v>1.8E-3</v>
      </c>
      <c r="U84" s="78">
        <v>2.0000000000000001E-4</v>
      </c>
    </row>
    <row r="85" spans="2:21" ht="18" customHeight="1">
      <c r="B85" t="s">
        <v>590</v>
      </c>
      <c r="C85" t="s">
        <v>591</v>
      </c>
      <c r="D85" t="s">
        <v>100</v>
      </c>
      <c r="E85" t="s">
        <v>123</v>
      </c>
      <c r="F85" t="s">
        <v>586</v>
      </c>
      <c r="G85" t="s">
        <v>488</v>
      </c>
      <c r="H85" t="s">
        <v>535</v>
      </c>
      <c r="I85" t="s">
        <v>211</v>
      </c>
      <c r="J85" t="s">
        <v>414</v>
      </c>
      <c r="K85" s="77">
        <v>4.72</v>
      </c>
      <c r="L85" t="s">
        <v>102</v>
      </c>
      <c r="M85" s="78">
        <v>2.35E-2</v>
      </c>
      <c r="N85" s="78">
        <v>-9.1999999999999998E-3</v>
      </c>
      <c r="O85" s="77">
        <v>23376036.370000001</v>
      </c>
      <c r="P85" s="77">
        <v>121.46</v>
      </c>
      <c r="Q85" s="77">
        <v>0</v>
      </c>
      <c r="R85" s="77">
        <v>28392.533775002001</v>
      </c>
      <c r="S85" s="78">
        <v>3.0800000000000001E-2</v>
      </c>
      <c r="T85" s="78">
        <v>0.01</v>
      </c>
      <c r="U85" s="78">
        <v>1.1000000000000001E-3</v>
      </c>
    </row>
    <row r="86" spans="2:21" ht="18" customHeight="1">
      <c r="B86" t="s">
        <v>592</v>
      </c>
      <c r="C86" t="s">
        <v>593</v>
      </c>
      <c r="D86" t="s">
        <v>100</v>
      </c>
      <c r="E86" t="s">
        <v>123</v>
      </c>
      <c r="F86" t="s">
        <v>586</v>
      </c>
      <c r="G86" t="s">
        <v>488</v>
      </c>
      <c r="H86" t="s">
        <v>535</v>
      </c>
      <c r="I86" t="s">
        <v>211</v>
      </c>
      <c r="J86" t="s">
        <v>565</v>
      </c>
      <c r="K86" s="77">
        <v>3.33</v>
      </c>
      <c r="L86" t="s">
        <v>102</v>
      </c>
      <c r="M86" s="78">
        <v>1.7600000000000001E-2</v>
      </c>
      <c r="N86" s="78">
        <v>-1.29E-2</v>
      </c>
      <c r="O86" s="77">
        <v>3582839.19</v>
      </c>
      <c r="P86" s="77">
        <v>115.1</v>
      </c>
      <c r="Q86" s="77">
        <v>76.044340000000005</v>
      </c>
      <c r="R86" s="77">
        <v>4199.8922476899997</v>
      </c>
      <c r="S86" s="78">
        <v>2.5999999999999999E-3</v>
      </c>
      <c r="T86" s="78">
        <v>1.5E-3</v>
      </c>
      <c r="U86" s="78">
        <v>2.0000000000000001E-4</v>
      </c>
    </row>
    <row r="87" spans="2:21" ht="18" customHeight="1">
      <c r="B87" t="s">
        <v>594</v>
      </c>
      <c r="C87" t="s">
        <v>595</v>
      </c>
      <c r="D87" t="s">
        <v>100</v>
      </c>
      <c r="E87" t="s">
        <v>123</v>
      </c>
      <c r="F87" t="s">
        <v>586</v>
      </c>
      <c r="G87" t="s">
        <v>488</v>
      </c>
      <c r="H87" t="s">
        <v>535</v>
      </c>
      <c r="I87" t="s">
        <v>211</v>
      </c>
      <c r="J87" t="s">
        <v>489</v>
      </c>
      <c r="K87" s="77">
        <v>0</v>
      </c>
      <c r="L87" t="s">
        <v>102</v>
      </c>
      <c r="M87" s="78">
        <v>2.5499999999999998E-2</v>
      </c>
      <c r="N87" s="78">
        <v>0</v>
      </c>
      <c r="O87" s="77">
        <v>4877588.91</v>
      </c>
      <c r="P87" s="77">
        <v>104.92</v>
      </c>
      <c r="Q87" s="77">
        <v>0</v>
      </c>
      <c r="R87" s="77">
        <v>5117.5662843720002</v>
      </c>
      <c r="S87" s="78">
        <v>4.5999999999999999E-3</v>
      </c>
      <c r="T87" s="78">
        <v>1.8E-3</v>
      </c>
      <c r="U87" s="78">
        <v>2.0000000000000001E-4</v>
      </c>
    </row>
    <row r="88" spans="2:21" ht="18" customHeight="1">
      <c r="B88" t="s">
        <v>596</v>
      </c>
      <c r="C88" t="s">
        <v>597</v>
      </c>
      <c r="D88" t="s">
        <v>100</v>
      </c>
      <c r="E88" t="s">
        <v>123</v>
      </c>
      <c r="F88" t="s">
        <v>586</v>
      </c>
      <c r="G88" t="s">
        <v>488</v>
      </c>
      <c r="H88" t="s">
        <v>535</v>
      </c>
      <c r="I88" t="s">
        <v>211</v>
      </c>
      <c r="J88" t="s">
        <v>318</v>
      </c>
      <c r="K88" s="77">
        <v>6.01</v>
      </c>
      <c r="L88" t="s">
        <v>102</v>
      </c>
      <c r="M88" s="78">
        <v>6.4999999999999997E-3</v>
      </c>
      <c r="N88" s="78">
        <v>-6.1000000000000004E-3</v>
      </c>
      <c r="O88" s="77">
        <v>3539222.97</v>
      </c>
      <c r="P88" s="77">
        <v>110.25</v>
      </c>
      <c r="Q88" s="77">
        <v>49.275019999999998</v>
      </c>
      <c r="R88" s="77">
        <v>3951.2683444250001</v>
      </c>
      <c r="S88" s="78">
        <v>9.1999999999999998E-3</v>
      </c>
      <c r="T88" s="78">
        <v>1.4E-3</v>
      </c>
      <c r="U88" s="78">
        <v>2.0000000000000001E-4</v>
      </c>
    </row>
    <row r="89" spans="2:21" ht="18" customHeight="1">
      <c r="B89" t="s">
        <v>598</v>
      </c>
      <c r="C89" t="s">
        <v>599</v>
      </c>
      <c r="D89" t="s">
        <v>100</v>
      </c>
      <c r="E89" t="s">
        <v>123</v>
      </c>
      <c r="F89" t="s">
        <v>586</v>
      </c>
      <c r="G89" t="s">
        <v>488</v>
      </c>
      <c r="H89" t="s">
        <v>535</v>
      </c>
      <c r="I89" t="s">
        <v>211</v>
      </c>
      <c r="J89" t="s">
        <v>600</v>
      </c>
      <c r="K89" s="77">
        <v>7.41</v>
      </c>
      <c r="L89" t="s">
        <v>102</v>
      </c>
      <c r="M89" s="78">
        <v>2.5000000000000001E-3</v>
      </c>
      <c r="N89" s="78">
        <v>-3.3999999999999998E-3</v>
      </c>
      <c r="O89" s="77">
        <v>13205500</v>
      </c>
      <c r="P89" s="77">
        <v>104.95</v>
      </c>
      <c r="Q89" s="77">
        <v>283.53071999999997</v>
      </c>
      <c r="R89" s="77">
        <v>14142.70297</v>
      </c>
      <c r="S89" s="78">
        <v>1.21E-2</v>
      </c>
      <c r="T89" s="78">
        <v>5.0000000000000001E-3</v>
      </c>
      <c r="U89" s="78">
        <v>5.9999999999999995E-4</v>
      </c>
    </row>
    <row r="90" spans="2:21" ht="18" customHeight="1">
      <c r="B90" t="s">
        <v>601</v>
      </c>
      <c r="C90" t="s">
        <v>602</v>
      </c>
      <c r="D90" t="s">
        <v>100</v>
      </c>
      <c r="E90" t="s">
        <v>123</v>
      </c>
      <c r="F90" t="s">
        <v>473</v>
      </c>
      <c r="G90" t="s">
        <v>411</v>
      </c>
      <c r="H90" t="s">
        <v>535</v>
      </c>
      <c r="I90" t="s">
        <v>211</v>
      </c>
      <c r="J90" t="s">
        <v>603</v>
      </c>
      <c r="K90" s="77">
        <v>1.32</v>
      </c>
      <c r="L90" t="s">
        <v>102</v>
      </c>
      <c r="M90" s="78">
        <v>1.4200000000000001E-2</v>
      </c>
      <c r="N90" s="78">
        <v>-8.6999999999999994E-3</v>
      </c>
      <c r="O90" s="77">
        <v>401</v>
      </c>
      <c r="P90" s="77">
        <v>5390901</v>
      </c>
      <c r="Q90" s="77">
        <v>0</v>
      </c>
      <c r="R90" s="77">
        <v>21617.513009999999</v>
      </c>
      <c r="S90" s="78">
        <v>0</v>
      </c>
      <c r="T90" s="78">
        <v>7.6E-3</v>
      </c>
      <c r="U90" s="78">
        <v>8.9999999999999998E-4</v>
      </c>
    </row>
    <row r="91" spans="2:21" ht="18" customHeight="1">
      <c r="B91" t="s">
        <v>604</v>
      </c>
      <c r="C91">
        <v>11575690</v>
      </c>
      <c r="D91" t="s">
        <v>100</v>
      </c>
      <c r="E91" t="s">
        <v>123</v>
      </c>
      <c r="F91" t="s">
        <v>605</v>
      </c>
      <c r="G91" t="s">
        <v>488</v>
      </c>
      <c r="H91" t="s">
        <v>535</v>
      </c>
      <c r="I91" t="s">
        <v>211</v>
      </c>
      <c r="J91" t="s">
        <v>565</v>
      </c>
      <c r="K91" s="77">
        <v>4.55</v>
      </c>
      <c r="L91" t="s">
        <v>102</v>
      </c>
      <c r="M91" s="78">
        <v>1.4200000000000001E-2</v>
      </c>
      <c r="N91" s="78">
        <v>-1.0800000000000001E-2</v>
      </c>
      <c r="O91" s="77">
        <v>1851000</v>
      </c>
      <c r="P91" s="77">
        <f>R91*1000/O91*100</f>
        <v>113.41616388128686</v>
      </c>
      <c r="Q91" s="77">
        <v>0</v>
      </c>
      <c r="R91" s="77">
        <f>2099333.19344262/1000</f>
        <v>2099.3331934426201</v>
      </c>
      <c r="S91" s="78">
        <v>4.4999999999999997E-3</v>
      </c>
      <c r="T91" s="78">
        <f>R91/$R$11</f>
        <v>7.363673779824673E-4</v>
      </c>
      <c r="U91" s="78">
        <f>R91/'סכום נכסי הקרן'!$C$42</f>
        <v>8.4782455524535778E-5</v>
      </c>
    </row>
    <row r="92" spans="2:21" ht="18" customHeight="1">
      <c r="B92" t="s">
        <v>606</v>
      </c>
      <c r="C92" t="s">
        <v>607</v>
      </c>
      <c r="D92" t="s">
        <v>100</v>
      </c>
      <c r="E92" t="s">
        <v>123</v>
      </c>
      <c r="F92" t="s">
        <v>608</v>
      </c>
      <c r="G92" t="s">
        <v>488</v>
      </c>
      <c r="H92" t="s">
        <v>535</v>
      </c>
      <c r="I92" t="s">
        <v>211</v>
      </c>
      <c r="J92" t="s">
        <v>565</v>
      </c>
      <c r="K92" s="77">
        <v>5.72</v>
      </c>
      <c r="L92" t="s">
        <v>102</v>
      </c>
      <c r="M92" s="78">
        <v>3.5000000000000003E-2</v>
      </c>
      <c r="N92" s="78">
        <v>-7.0000000000000001E-3</v>
      </c>
      <c r="O92" s="77">
        <v>8401146.4399999995</v>
      </c>
      <c r="P92" s="77">
        <v>132.6</v>
      </c>
      <c r="Q92" s="77">
        <v>0</v>
      </c>
      <c r="R92" s="77">
        <v>11139.92017944</v>
      </c>
      <c r="S92" s="78">
        <v>9.1000000000000004E-3</v>
      </c>
      <c r="T92" s="78">
        <v>3.8999999999999998E-3</v>
      </c>
      <c r="U92" s="78">
        <v>5.0000000000000001E-4</v>
      </c>
    </row>
    <row r="93" spans="2:21" ht="18" customHeight="1">
      <c r="B93" t="s">
        <v>609</v>
      </c>
      <c r="C93" t="s">
        <v>610</v>
      </c>
      <c r="D93" t="s">
        <v>100</v>
      </c>
      <c r="E93" t="s">
        <v>123</v>
      </c>
      <c r="F93" t="s">
        <v>608</v>
      </c>
      <c r="G93" t="s">
        <v>488</v>
      </c>
      <c r="H93" t="s">
        <v>535</v>
      </c>
      <c r="I93" t="s">
        <v>211</v>
      </c>
      <c r="J93" t="s">
        <v>414</v>
      </c>
      <c r="K93" s="77">
        <v>7.52</v>
      </c>
      <c r="L93" t="s">
        <v>102</v>
      </c>
      <c r="M93" s="78">
        <v>2.5000000000000001E-2</v>
      </c>
      <c r="N93" s="78">
        <v>-1.1000000000000001E-3</v>
      </c>
      <c r="O93" s="77">
        <v>1964000</v>
      </c>
      <c r="P93" s="77">
        <v>125.02</v>
      </c>
      <c r="Q93" s="77">
        <v>0</v>
      </c>
      <c r="R93" s="77">
        <v>2455.3928000000001</v>
      </c>
      <c r="S93" s="78">
        <v>5.1000000000000004E-3</v>
      </c>
      <c r="T93" s="78">
        <v>8.9999999999999998E-4</v>
      </c>
      <c r="U93" s="78">
        <v>1E-4</v>
      </c>
    </row>
    <row r="94" spans="2:21" ht="18" customHeight="1">
      <c r="B94" t="s">
        <v>611</v>
      </c>
      <c r="C94" t="s">
        <v>612</v>
      </c>
      <c r="D94" t="s">
        <v>100</v>
      </c>
      <c r="E94" t="s">
        <v>123</v>
      </c>
      <c r="F94" t="s">
        <v>608</v>
      </c>
      <c r="G94" t="s">
        <v>488</v>
      </c>
      <c r="H94" t="s">
        <v>535</v>
      </c>
      <c r="I94" t="s">
        <v>211</v>
      </c>
      <c r="J94" t="s">
        <v>267</v>
      </c>
      <c r="K94" s="77">
        <v>4.2</v>
      </c>
      <c r="L94" t="s">
        <v>102</v>
      </c>
      <c r="M94" s="78">
        <v>0.04</v>
      </c>
      <c r="N94" s="78">
        <v>-1.2200000000000001E-2</v>
      </c>
      <c r="O94" s="77">
        <v>21086</v>
      </c>
      <c r="P94" s="77">
        <v>128.94</v>
      </c>
      <c r="Q94" s="77">
        <v>0</v>
      </c>
      <c r="R94" s="77">
        <v>27.188288400000001</v>
      </c>
      <c r="S94" s="78">
        <v>0</v>
      </c>
      <c r="T94" s="78">
        <v>0</v>
      </c>
      <c r="U94" s="78">
        <v>0</v>
      </c>
    </row>
    <row r="95" spans="2:21" ht="18" customHeight="1">
      <c r="B95" t="s">
        <v>613</v>
      </c>
      <c r="C95" t="s">
        <v>614</v>
      </c>
      <c r="D95" t="s">
        <v>100</v>
      </c>
      <c r="E95" t="s">
        <v>123</v>
      </c>
      <c r="F95" t="s">
        <v>608</v>
      </c>
      <c r="G95" t="s">
        <v>488</v>
      </c>
      <c r="H95" t="s">
        <v>535</v>
      </c>
      <c r="I95" t="s">
        <v>211</v>
      </c>
      <c r="J95" t="s">
        <v>615</v>
      </c>
      <c r="K95" s="77">
        <v>1.69</v>
      </c>
      <c r="L95" t="s">
        <v>102</v>
      </c>
      <c r="M95" s="78">
        <v>0.04</v>
      </c>
      <c r="N95" s="78">
        <v>-1.8800000000000001E-2</v>
      </c>
      <c r="O95" s="77">
        <v>3106983.68</v>
      </c>
      <c r="P95" s="77">
        <v>113.95</v>
      </c>
      <c r="Q95" s="77">
        <v>0</v>
      </c>
      <c r="R95" s="77">
        <v>3540.4079033600001</v>
      </c>
      <c r="S95" s="78">
        <v>1.2699999999999999E-2</v>
      </c>
      <c r="T95" s="78">
        <v>1.1999999999999999E-3</v>
      </c>
      <c r="U95" s="78">
        <v>1E-4</v>
      </c>
    </row>
    <row r="96" spans="2:21" ht="18" customHeight="1">
      <c r="B96" t="s">
        <v>616</v>
      </c>
      <c r="C96" t="s">
        <v>617</v>
      </c>
      <c r="D96" t="s">
        <v>100</v>
      </c>
      <c r="E96" t="s">
        <v>123</v>
      </c>
      <c r="F96" t="s">
        <v>618</v>
      </c>
      <c r="G96" t="s">
        <v>619</v>
      </c>
      <c r="H96" t="s">
        <v>535</v>
      </c>
      <c r="I96" t="s">
        <v>211</v>
      </c>
      <c r="J96" t="s">
        <v>565</v>
      </c>
      <c r="K96" s="77">
        <v>3.69</v>
      </c>
      <c r="L96" t="s">
        <v>102</v>
      </c>
      <c r="M96" s="78">
        <v>4.2999999999999997E-2</v>
      </c>
      <c r="N96" s="78">
        <v>-1.49E-2</v>
      </c>
      <c r="O96" s="77">
        <v>1491484.68</v>
      </c>
      <c r="P96" s="77">
        <v>126.77</v>
      </c>
      <c r="Q96" s="77">
        <v>0</v>
      </c>
      <c r="R96" s="77">
        <v>1890.755128836</v>
      </c>
      <c r="S96" s="78">
        <v>2.0999999999999999E-3</v>
      </c>
      <c r="T96" s="78">
        <v>6.9999999999999999E-4</v>
      </c>
      <c r="U96" s="78">
        <v>1E-4</v>
      </c>
    </row>
    <row r="97" spans="2:21" ht="18" customHeight="1">
      <c r="B97" t="s">
        <v>620</v>
      </c>
      <c r="C97" t="s">
        <v>621</v>
      </c>
      <c r="D97" t="s">
        <v>100</v>
      </c>
      <c r="E97" t="s">
        <v>123</v>
      </c>
      <c r="F97" t="s">
        <v>622</v>
      </c>
      <c r="G97" t="s">
        <v>459</v>
      </c>
      <c r="H97" t="s">
        <v>535</v>
      </c>
      <c r="I97" t="s">
        <v>211</v>
      </c>
      <c r="J97" t="s">
        <v>267</v>
      </c>
      <c r="K97" s="77">
        <v>2.34</v>
      </c>
      <c r="L97" t="s">
        <v>102</v>
      </c>
      <c r="M97" s="78">
        <v>1.7999999999999999E-2</v>
      </c>
      <c r="N97" s="78">
        <v>-1.49E-2</v>
      </c>
      <c r="O97" s="77">
        <v>4502230.75</v>
      </c>
      <c r="P97" s="77">
        <v>111.13</v>
      </c>
      <c r="Q97" s="77">
        <v>0</v>
      </c>
      <c r="R97" s="77">
        <v>5003.3290324749996</v>
      </c>
      <c r="S97" s="78">
        <v>3.8E-3</v>
      </c>
      <c r="T97" s="78">
        <v>1.8E-3</v>
      </c>
      <c r="U97" s="78">
        <v>2.0000000000000001E-4</v>
      </c>
    </row>
    <row r="98" spans="2:21" ht="18" customHeight="1">
      <c r="B98" t="s">
        <v>623</v>
      </c>
      <c r="C98" t="s">
        <v>624</v>
      </c>
      <c r="D98" t="s">
        <v>100</v>
      </c>
      <c r="E98" t="s">
        <v>123</v>
      </c>
      <c r="F98" t="s">
        <v>625</v>
      </c>
      <c r="G98" t="s">
        <v>626</v>
      </c>
      <c r="H98" t="s">
        <v>627</v>
      </c>
      <c r="I98" t="s">
        <v>211</v>
      </c>
      <c r="J98" t="s">
        <v>267</v>
      </c>
      <c r="K98" s="77">
        <v>7.18</v>
      </c>
      <c r="L98" t="s">
        <v>102</v>
      </c>
      <c r="M98" s="78">
        <v>5.1499999999999997E-2</v>
      </c>
      <c r="N98" s="78">
        <v>-8.9999999999999998E-4</v>
      </c>
      <c r="O98" s="77">
        <v>7060363.3499999996</v>
      </c>
      <c r="P98" s="77">
        <v>175.45</v>
      </c>
      <c r="Q98" s="77">
        <v>0</v>
      </c>
      <c r="R98" s="77">
        <v>12387.407497575001</v>
      </c>
      <c r="S98" s="78">
        <v>2.0999999999999999E-3</v>
      </c>
      <c r="T98" s="78">
        <v>4.3E-3</v>
      </c>
      <c r="U98" s="78">
        <v>5.0000000000000001E-4</v>
      </c>
    </row>
    <row r="99" spans="2:21" ht="18" customHeight="1">
      <c r="B99" t="s">
        <v>628</v>
      </c>
      <c r="C99" t="s">
        <v>629</v>
      </c>
      <c r="D99" t="s">
        <v>100</v>
      </c>
      <c r="E99" t="s">
        <v>123</v>
      </c>
      <c r="F99" t="s">
        <v>630</v>
      </c>
      <c r="G99" t="s">
        <v>488</v>
      </c>
      <c r="H99" t="s">
        <v>627</v>
      </c>
      <c r="I99" t="s">
        <v>211</v>
      </c>
      <c r="J99" t="s">
        <v>414</v>
      </c>
      <c r="K99" s="77">
        <v>0.64</v>
      </c>
      <c r="L99" t="s">
        <v>102</v>
      </c>
      <c r="M99" s="78">
        <v>4.4499999999999998E-2</v>
      </c>
      <c r="N99" s="78">
        <v>-7.1999999999999998E-3</v>
      </c>
      <c r="O99" s="77">
        <v>10471987.67</v>
      </c>
      <c r="P99" s="77">
        <v>113.33</v>
      </c>
      <c r="Q99" s="77">
        <v>0</v>
      </c>
      <c r="R99" s="77">
        <v>11867.903626411</v>
      </c>
      <c r="S99" s="78">
        <v>2.52E-2</v>
      </c>
      <c r="T99" s="78">
        <v>4.1999999999999997E-3</v>
      </c>
      <c r="U99" s="78">
        <v>5.0000000000000001E-4</v>
      </c>
    </row>
    <row r="100" spans="2:21" ht="18" customHeight="1">
      <c r="B100" t="s">
        <v>631</v>
      </c>
      <c r="C100" t="s">
        <v>632</v>
      </c>
      <c r="D100" t="s">
        <v>100</v>
      </c>
      <c r="E100" t="s">
        <v>123</v>
      </c>
      <c r="F100" t="s">
        <v>633</v>
      </c>
      <c r="G100" t="s">
        <v>571</v>
      </c>
      <c r="H100" t="s">
        <v>627</v>
      </c>
      <c r="I100" t="s">
        <v>211</v>
      </c>
      <c r="J100" t="s">
        <v>429</v>
      </c>
      <c r="K100" s="77">
        <v>5.13</v>
      </c>
      <c r="L100" t="s">
        <v>102</v>
      </c>
      <c r="M100" s="78">
        <v>5.0000000000000001E-3</v>
      </c>
      <c r="N100" s="78">
        <v>-5.9999999999999995E-4</v>
      </c>
      <c r="O100" s="77">
        <v>4109000</v>
      </c>
      <c r="P100" s="77">
        <v>102.83</v>
      </c>
      <c r="Q100" s="77">
        <v>0</v>
      </c>
      <c r="R100" s="77">
        <v>4225.2847000000002</v>
      </c>
      <c r="S100" s="78">
        <v>6.7999999999999996E-3</v>
      </c>
      <c r="T100" s="78">
        <v>1.5E-3</v>
      </c>
      <c r="U100" s="78">
        <v>2.0000000000000001E-4</v>
      </c>
    </row>
    <row r="101" spans="2:21" ht="18" customHeight="1">
      <c r="B101" t="s">
        <v>634</v>
      </c>
      <c r="C101" t="s">
        <v>635</v>
      </c>
      <c r="D101" t="s">
        <v>100</v>
      </c>
      <c r="E101" t="s">
        <v>123</v>
      </c>
      <c r="F101" t="s">
        <v>636</v>
      </c>
      <c r="G101" t="s">
        <v>132</v>
      </c>
      <c r="H101" t="s">
        <v>627</v>
      </c>
      <c r="I101" t="s">
        <v>211</v>
      </c>
      <c r="J101" t="s">
        <v>565</v>
      </c>
      <c r="K101" s="77">
        <v>2.68</v>
      </c>
      <c r="L101" t="s">
        <v>102</v>
      </c>
      <c r="M101" s="78">
        <v>2.1999999999999999E-2</v>
      </c>
      <c r="N101" s="78">
        <v>-1.6299999999999999E-2</v>
      </c>
      <c r="O101" s="77">
        <v>4575793</v>
      </c>
      <c r="P101" s="77">
        <v>113.81</v>
      </c>
      <c r="Q101" s="77">
        <v>0</v>
      </c>
      <c r="R101" s="77">
        <v>5207.7100133000004</v>
      </c>
      <c r="S101" s="78">
        <v>5.1999999999999998E-3</v>
      </c>
      <c r="T101" s="78">
        <v>1.8E-3</v>
      </c>
      <c r="U101" s="78">
        <v>2.0000000000000001E-4</v>
      </c>
    </row>
    <row r="102" spans="2:21" ht="18" customHeight="1">
      <c r="B102" t="s">
        <v>637</v>
      </c>
      <c r="C102" t="s">
        <v>638</v>
      </c>
      <c r="D102" t="s">
        <v>100</v>
      </c>
      <c r="E102" t="s">
        <v>123</v>
      </c>
      <c r="F102" t="s">
        <v>636</v>
      </c>
      <c r="G102" t="s">
        <v>132</v>
      </c>
      <c r="H102" t="s">
        <v>627</v>
      </c>
      <c r="I102" t="s">
        <v>211</v>
      </c>
      <c r="J102" t="s">
        <v>267</v>
      </c>
      <c r="K102" s="77">
        <v>6.16</v>
      </c>
      <c r="L102" t="s">
        <v>102</v>
      </c>
      <c r="M102" s="78">
        <v>1.7000000000000001E-2</v>
      </c>
      <c r="N102" s="78">
        <v>-7.3000000000000001E-3</v>
      </c>
      <c r="O102" s="77">
        <v>5073203</v>
      </c>
      <c r="P102" s="77">
        <v>117.22</v>
      </c>
      <c r="Q102" s="77">
        <v>0</v>
      </c>
      <c r="R102" s="77">
        <v>5946.8085566</v>
      </c>
      <c r="S102" s="78">
        <v>4.0000000000000001E-3</v>
      </c>
      <c r="T102" s="78">
        <v>2.0999999999999999E-3</v>
      </c>
      <c r="U102" s="78">
        <v>2.0000000000000001E-4</v>
      </c>
    </row>
    <row r="103" spans="2:21" ht="18" customHeight="1">
      <c r="B103" t="s">
        <v>639</v>
      </c>
      <c r="C103" t="s">
        <v>640</v>
      </c>
      <c r="D103" t="s">
        <v>100</v>
      </c>
      <c r="E103" t="s">
        <v>123</v>
      </c>
      <c r="F103" t="s">
        <v>636</v>
      </c>
      <c r="G103" t="s">
        <v>132</v>
      </c>
      <c r="H103" t="s">
        <v>627</v>
      </c>
      <c r="I103" t="s">
        <v>211</v>
      </c>
      <c r="J103" t="s">
        <v>451</v>
      </c>
      <c r="K103" s="77">
        <v>11.06</v>
      </c>
      <c r="L103" t="s">
        <v>102</v>
      </c>
      <c r="M103" s="78">
        <v>5.7999999999999996E-3</v>
      </c>
      <c r="N103" s="78">
        <v>5.7999999999999996E-3</v>
      </c>
      <c r="O103" s="77">
        <v>4947000</v>
      </c>
      <c r="P103" s="77">
        <v>99.98</v>
      </c>
      <c r="Q103" s="77">
        <v>0</v>
      </c>
      <c r="R103" s="77">
        <v>4946.0105999999996</v>
      </c>
      <c r="S103" s="78">
        <v>2.47E-2</v>
      </c>
      <c r="T103" s="78">
        <v>1.6999999999999999E-3</v>
      </c>
      <c r="U103" s="78">
        <v>2.0000000000000001E-4</v>
      </c>
    </row>
    <row r="104" spans="2:21" ht="18" customHeight="1">
      <c r="B104" t="s">
        <v>641</v>
      </c>
      <c r="C104" t="s">
        <v>642</v>
      </c>
      <c r="D104" t="s">
        <v>100</v>
      </c>
      <c r="E104" t="s">
        <v>123</v>
      </c>
      <c r="F104" t="s">
        <v>636</v>
      </c>
      <c r="G104" t="s">
        <v>132</v>
      </c>
      <c r="H104" t="s">
        <v>627</v>
      </c>
      <c r="I104" t="s">
        <v>211</v>
      </c>
      <c r="J104" t="s">
        <v>528</v>
      </c>
      <c r="K104" s="77">
        <v>0.91</v>
      </c>
      <c r="L104" t="s">
        <v>102</v>
      </c>
      <c r="M104" s="78">
        <v>3.6999999999999998E-2</v>
      </c>
      <c r="N104" s="78">
        <v>-1.5599999999999999E-2</v>
      </c>
      <c r="O104" s="77">
        <v>2725049.86</v>
      </c>
      <c r="P104" s="77">
        <v>111.67</v>
      </c>
      <c r="Q104" s="77">
        <v>0</v>
      </c>
      <c r="R104" s="77">
        <v>3043.0631786620002</v>
      </c>
      <c r="S104" s="78">
        <v>5.4999999999999997E-3</v>
      </c>
      <c r="T104" s="78">
        <v>1.1000000000000001E-3</v>
      </c>
      <c r="U104" s="78">
        <v>1E-4</v>
      </c>
    </row>
    <row r="105" spans="2:21" ht="18" customHeight="1">
      <c r="B105" t="s">
        <v>643</v>
      </c>
      <c r="C105" t="s">
        <v>644</v>
      </c>
      <c r="D105" t="s">
        <v>100</v>
      </c>
      <c r="E105" t="s">
        <v>123</v>
      </c>
      <c r="F105" t="s">
        <v>550</v>
      </c>
      <c r="G105" t="s">
        <v>488</v>
      </c>
      <c r="H105" t="s">
        <v>645</v>
      </c>
      <c r="I105" t="s">
        <v>150</v>
      </c>
      <c r="J105" t="s">
        <v>565</v>
      </c>
      <c r="K105" s="77">
        <v>6.68</v>
      </c>
      <c r="L105" t="s">
        <v>102</v>
      </c>
      <c r="M105" s="78">
        <v>1.3299999999999999E-2</v>
      </c>
      <c r="N105" s="78">
        <v>-6.9999999999999999E-4</v>
      </c>
      <c r="O105" s="77">
        <v>10185955</v>
      </c>
      <c r="P105" s="77">
        <v>112.58</v>
      </c>
      <c r="Q105" s="77">
        <v>0</v>
      </c>
      <c r="R105" s="77">
        <v>11467.348139</v>
      </c>
      <c r="S105" s="78">
        <v>1.0800000000000001E-2</v>
      </c>
      <c r="T105" s="78">
        <v>4.0000000000000001E-3</v>
      </c>
      <c r="U105" s="78">
        <v>5.0000000000000001E-4</v>
      </c>
    </row>
    <row r="106" spans="2:21" ht="18" customHeight="1">
      <c r="B106" t="s">
        <v>646</v>
      </c>
      <c r="C106" t="s">
        <v>647</v>
      </c>
      <c r="D106" t="s">
        <v>100</v>
      </c>
      <c r="E106" t="s">
        <v>123</v>
      </c>
      <c r="F106" t="s">
        <v>550</v>
      </c>
      <c r="G106" t="s">
        <v>488</v>
      </c>
      <c r="H106" t="s">
        <v>645</v>
      </c>
      <c r="I106" t="s">
        <v>150</v>
      </c>
      <c r="J106" t="s">
        <v>565</v>
      </c>
      <c r="K106" s="77">
        <v>6.37</v>
      </c>
      <c r="L106" t="s">
        <v>102</v>
      </c>
      <c r="M106" s="78">
        <v>1.17E-2</v>
      </c>
      <c r="N106" s="78">
        <v>-1.6999999999999999E-3</v>
      </c>
      <c r="O106" s="77">
        <v>17458.84</v>
      </c>
      <c r="P106" s="77">
        <v>111.3</v>
      </c>
      <c r="Q106" s="77">
        <v>0</v>
      </c>
      <c r="R106" s="77">
        <v>19.431688919999999</v>
      </c>
      <c r="S106" s="78">
        <v>0</v>
      </c>
      <c r="T106" s="78">
        <v>0</v>
      </c>
      <c r="U106" s="78">
        <v>0</v>
      </c>
    </row>
    <row r="107" spans="2:21" ht="18" customHeight="1">
      <c r="B107" t="s">
        <v>648</v>
      </c>
      <c r="C107" t="s">
        <v>649</v>
      </c>
      <c r="D107" t="s">
        <v>100</v>
      </c>
      <c r="E107" t="s">
        <v>123</v>
      </c>
      <c r="F107" t="s">
        <v>550</v>
      </c>
      <c r="G107" t="s">
        <v>488</v>
      </c>
      <c r="H107" t="s">
        <v>627</v>
      </c>
      <c r="I107" t="s">
        <v>211</v>
      </c>
      <c r="J107" t="s">
        <v>414</v>
      </c>
      <c r="K107" s="77">
        <v>0.6</v>
      </c>
      <c r="L107" t="s">
        <v>102</v>
      </c>
      <c r="M107" s="78">
        <v>2.8500000000000001E-2</v>
      </c>
      <c r="N107" s="78">
        <v>-1.32E-2</v>
      </c>
      <c r="O107" s="77">
        <v>650378.39</v>
      </c>
      <c r="P107" s="77">
        <v>107.31</v>
      </c>
      <c r="Q107" s="77">
        <v>0</v>
      </c>
      <c r="R107" s="77">
        <v>697.92105030899995</v>
      </c>
      <c r="S107" s="78">
        <v>3.3E-3</v>
      </c>
      <c r="T107" s="78">
        <v>2.0000000000000001E-4</v>
      </c>
      <c r="U107" s="78">
        <v>0</v>
      </c>
    </row>
    <row r="108" spans="2:21" ht="18" customHeight="1">
      <c r="B108" t="s">
        <v>650</v>
      </c>
      <c r="C108" t="s">
        <v>651</v>
      </c>
      <c r="D108" t="s">
        <v>100</v>
      </c>
      <c r="E108" t="s">
        <v>123</v>
      </c>
      <c r="F108" t="s">
        <v>550</v>
      </c>
      <c r="G108" t="s">
        <v>488</v>
      </c>
      <c r="H108" t="s">
        <v>627</v>
      </c>
      <c r="I108" t="s">
        <v>211</v>
      </c>
      <c r="J108" t="s">
        <v>414</v>
      </c>
      <c r="K108" s="77">
        <v>2.25</v>
      </c>
      <c r="L108" t="s">
        <v>102</v>
      </c>
      <c r="M108" s="78">
        <v>2.5000000000000001E-2</v>
      </c>
      <c r="N108" s="78">
        <v>-1.4200000000000001E-2</v>
      </c>
      <c r="O108" s="77">
        <v>3702381.31</v>
      </c>
      <c r="P108" s="77">
        <v>112.36</v>
      </c>
      <c r="Q108" s="77">
        <v>0</v>
      </c>
      <c r="R108" s="77">
        <v>4159.9956399160001</v>
      </c>
      <c r="S108" s="78">
        <v>8.8000000000000005E-3</v>
      </c>
      <c r="T108" s="78">
        <v>1.5E-3</v>
      </c>
      <c r="U108" s="78">
        <v>2.0000000000000001E-4</v>
      </c>
    </row>
    <row r="109" spans="2:21" ht="18" customHeight="1">
      <c r="B109" t="s">
        <v>652</v>
      </c>
      <c r="C109" t="s">
        <v>653</v>
      </c>
      <c r="D109" t="s">
        <v>100</v>
      </c>
      <c r="E109" t="s">
        <v>123</v>
      </c>
      <c r="F109" t="s">
        <v>550</v>
      </c>
      <c r="G109" t="s">
        <v>488</v>
      </c>
      <c r="H109" t="s">
        <v>627</v>
      </c>
      <c r="I109" t="s">
        <v>211</v>
      </c>
      <c r="J109" t="s">
        <v>581</v>
      </c>
      <c r="K109" s="77">
        <v>3.54</v>
      </c>
      <c r="L109" t="s">
        <v>102</v>
      </c>
      <c r="M109" s="78">
        <v>1.95E-2</v>
      </c>
      <c r="N109" s="78">
        <v>-1.12E-2</v>
      </c>
      <c r="O109" s="77">
        <v>1319152.3500000001</v>
      </c>
      <c r="P109" s="77">
        <v>115.15</v>
      </c>
      <c r="Q109" s="77">
        <v>0</v>
      </c>
      <c r="R109" s="77">
        <v>1519.0039310249999</v>
      </c>
      <c r="S109" s="78">
        <v>2.2000000000000001E-3</v>
      </c>
      <c r="T109" s="78">
        <v>5.0000000000000001E-4</v>
      </c>
      <c r="U109" s="78">
        <v>1E-4</v>
      </c>
    </row>
    <row r="110" spans="2:21" ht="18" customHeight="1">
      <c r="B110" t="s">
        <v>654</v>
      </c>
      <c r="C110" t="s">
        <v>655</v>
      </c>
      <c r="D110" t="s">
        <v>100</v>
      </c>
      <c r="E110" t="s">
        <v>123</v>
      </c>
      <c r="F110" t="s">
        <v>570</v>
      </c>
      <c r="G110" t="s">
        <v>571</v>
      </c>
      <c r="H110" t="s">
        <v>627</v>
      </c>
      <c r="I110" t="s">
        <v>211</v>
      </c>
      <c r="J110" t="s">
        <v>267</v>
      </c>
      <c r="K110" s="77">
        <v>1.7</v>
      </c>
      <c r="L110" t="s">
        <v>102</v>
      </c>
      <c r="M110" s="78">
        <v>5.3499999999999999E-2</v>
      </c>
      <c r="N110" s="78">
        <v>-4.1000000000000003E-3</v>
      </c>
      <c r="O110" s="77">
        <v>7114878.1600000001</v>
      </c>
      <c r="P110" s="77">
        <v>118.22</v>
      </c>
      <c r="Q110" s="77">
        <v>0</v>
      </c>
      <c r="R110" s="77">
        <v>8411.2089607519993</v>
      </c>
      <c r="S110" s="78">
        <v>6.6E-3</v>
      </c>
      <c r="T110" s="78">
        <v>3.0000000000000001E-3</v>
      </c>
      <c r="U110" s="78">
        <v>2.9999999999999997E-4</v>
      </c>
    </row>
    <row r="111" spans="2:21" ht="18" customHeight="1">
      <c r="B111" t="s">
        <v>656</v>
      </c>
      <c r="C111" t="s">
        <v>657</v>
      </c>
      <c r="D111" t="s">
        <v>100</v>
      </c>
      <c r="E111" t="s">
        <v>123</v>
      </c>
      <c r="F111" t="s">
        <v>570</v>
      </c>
      <c r="G111" t="s">
        <v>571</v>
      </c>
      <c r="H111" t="s">
        <v>627</v>
      </c>
      <c r="I111" t="s">
        <v>211</v>
      </c>
      <c r="J111" t="s">
        <v>267</v>
      </c>
      <c r="K111" s="77">
        <v>4.28</v>
      </c>
      <c r="L111" t="s">
        <v>102</v>
      </c>
      <c r="M111" s="78">
        <v>2.7799999999999998E-2</v>
      </c>
      <c r="N111" s="78">
        <v>-5.0000000000000001E-4</v>
      </c>
      <c r="O111" s="77">
        <v>7423545.3499999996</v>
      </c>
      <c r="P111" s="77">
        <v>112.51</v>
      </c>
      <c r="Q111" s="77">
        <v>0</v>
      </c>
      <c r="R111" s="77">
        <v>8352.2308732849997</v>
      </c>
      <c r="S111" s="78">
        <v>4.4000000000000003E-3</v>
      </c>
      <c r="T111" s="78">
        <v>2.8999999999999998E-3</v>
      </c>
      <c r="U111" s="78">
        <v>2.9999999999999997E-4</v>
      </c>
    </row>
    <row r="112" spans="2:21" ht="18" customHeight="1">
      <c r="B112" t="s">
        <v>658</v>
      </c>
      <c r="C112" t="s">
        <v>659</v>
      </c>
      <c r="D112" t="s">
        <v>100</v>
      </c>
      <c r="E112" t="s">
        <v>123</v>
      </c>
      <c r="F112" t="s">
        <v>570</v>
      </c>
      <c r="G112" t="s">
        <v>571</v>
      </c>
      <c r="H112" t="s">
        <v>627</v>
      </c>
      <c r="I112" t="s">
        <v>211</v>
      </c>
      <c r="J112" t="s">
        <v>267</v>
      </c>
      <c r="K112" s="77">
        <v>5.1100000000000003</v>
      </c>
      <c r="L112" t="s">
        <v>102</v>
      </c>
      <c r="M112" s="78">
        <v>1.29E-2</v>
      </c>
      <c r="N112" s="78">
        <v>1.3599999999999999E-2</v>
      </c>
      <c r="O112" s="77">
        <v>5580164</v>
      </c>
      <c r="P112" s="77">
        <v>101.78</v>
      </c>
      <c r="Q112" s="77">
        <v>0</v>
      </c>
      <c r="R112" s="77">
        <v>5679.4909191999996</v>
      </c>
      <c r="S112" s="78">
        <v>4.4999999999999997E-3</v>
      </c>
      <c r="T112" s="78">
        <v>2E-3</v>
      </c>
      <c r="U112" s="78">
        <v>2.0000000000000001E-4</v>
      </c>
    </row>
    <row r="113" spans="2:21" ht="18" customHeight="1">
      <c r="B113" t="s">
        <v>660</v>
      </c>
      <c r="C113" t="s">
        <v>661</v>
      </c>
      <c r="D113" t="s">
        <v>100</v>
      </c>
      <c r="E113" t="s">
        <v>123</v>
      </c>
      <c r="F113" t="s">
        <v>570</v>
      </c>
      <c r="G113" t="s">
        <v>571</v>
      </c>
      <c r="H113" t="s">
        <v>627</v>
      </c>
      <c r="I113" t="s">
        <v>211</v>
      </c>
      <c r="J113" t="s">
        <v>662</v>
      </c>
      <c r="K113" s="77">
        <v>5.72</v>
      </c>
      <c r="L113" t="s">
        <v>102</v>
      </c>
      <c r="M113" s="78">
        <v>1.2500000000000001E-2</v>
      </c>
      <c r="N113" s="78">
        <v>5.0000000000000001E-3</v>
      </c>
      <c r="O113" s="77">
        <v>5395000</v>
      </c>
      <c r="P113" s="77">
        <v>105.17</v>
      </c>
      <c r="Q113" s="77">
        <v>0</v>
      </c>
      <c r="R113" s="77">
        <v>5673.9215000000004</v>
      </c>
      <c r="S113" s="78">
        <v>6.8999999999999999E-3</v>
      </c>
      <c r="T113" s="78">
        <v>2E-3</v>
      </c>
      <c r="U113" s="78">
        <v>2.0000000000000001E-4</v>
      </c>
    </row>
    <row r="114" spans="2:21" ht="18" customHeight="1">
      <c r="B114" t="s">
        <v>663</v>
      </c>
      <c r="C114" t="s">
        <v>664</v>
      </c>
      <c r="D114" t="s">
        <v>100</v>
      </c>
      <c r="E114" t="s">
        <v>123</v>
      </c>
      <c r="F114" t="s">
        <v>570</v>
      </c>
      <c r="G114" t="s">
        <v>571</v>
      </c>
      <c r="H114" t="s">
        <v>627</v>
      </c>
      <c r="I114" t="s">
        <v>211</v>
      </c>
      <c r="J114" t="s">
        <v>267</v>
      </c>
      <c r="K114" s="77">
        <v>3.82</v>
      </c>
      <c r="L114" t="s">
        <v>102</v>
      </c>
      <c r="M114" s="78">
        <v>0.04</v>
      </c>
      <c r="N114" s="78">
        <v>6.7999999999999996E-3</v>
      </c>
      <c r="O114" s="77">
        <v>23528</v>
      </c>
      <c r="P114" s="77">
        <v>115.7</v>
      </c>
      <c r="Q114" s="77">
        <v>0</v>
      </c>
      <c r="R114" s="77">
        <v>27.221896000000001</v>
      </c>
      <c r="S114" s="78">
        <v>0</v>
      </c>
      <c r="T114" s="78">
        <v>0</v>
      </c>
      <c r="U114" s="78">
        <v>0</v>
      </c>
    </row>
    <row r="115" spans="2:21" ht="18" customHeight="1">
      <c r="B115" t="s">
        <v>665</v>
      </c>
      <c r="C115" t="s">
        <v>666</v>
      </c>
      <c r="D115" t="s">
        <v>100</v>
      </c>
      <c r="E115" t="s">
        <v>123</v>
      </c>
      <c r="F115" t="s">
        <v>667</v>
      </c>
      <c r="G115" t="s">
        <v>668</v>
      </c>
      <c r="H115" t="s">
        <v>627</v>
      </c>
      <c r="I115" t="s">
        <v>211</v>
      </c>
      <c r="J115" t="s">
        <v>669</v>
      </c>
      <c r="K115" s="77">
        <v>2.33</v>
      </c>
      <c r="L115" t="s">
        <v>102</v>
      </c>
      <c r="M115" s="78">
        <v>3.85E-2</v>
      </c>
      <c r="N115" s="78">
        <v>-1.47E-2</v>
      </c>
      <c r="O115" s="77">
        <v>2285935</v>
      </c>
      <c r="P115" s="77">
        <v>120.01</v>
      </c>
      <c r="Q115" s="77">
        <v>0</v>
      </c>
      <c r="R115" s="77">
        <v>2743.3505934999998</v>
      </c>
      <c r="S115" s="78">
        <v>9.1000000000000004E-3</v>
      </c>
      <c r="T115" s="78">
        <v>1E-3</v>
      </c>
      <c r="U115" s="78">
        <v>1E-4</v>
      </c>
    </row>
    <row r="116" spans="2:21" ht="18" customHeight="1">
      <c r="B116" t="s">
        <v>670</v>
      </c>
      <c r="C116" t="s">
        <v>671</v>
      </c>
      <c r="D116" t="s">
        <v>100</v>
      </c>
      <c r="E116" t="s">
        <v>123</v>
      </c>
      <c r="F116" t="s">
        <v>672</v>
      </c>
      <c r="G116" t="s">
        <v>673</v>
      </c>
      <c r="H116" t="s">
        <v>627</v>
      </c>
      <c r="I116" t="s">
        <v>211</v>
      </c>
      <c r="J116" t="s">
        <v>414</v>
      </c>
      <c r="K116" s="77">
        <v>0.86</v>
      </c>
      <c r="L116" t="s">
        <v>102</v>
      </c>
      <c r="M116" s="78">
        <v>2.6499999999999999E-2</v>
      </c>
      <c r="N116" s="78">
        <v>-1.4999999999999999E-2</v>
      </c>
      <c r="O116" s="77">
        <v>820214.33</v>
      </c>
      <c r="P116" s="77">
        <v>106.68</v>
      </c>
      <c r="Q116" s="77">
        <v>0</v>
      </c>
      <c r="R116" s="77">
        <v>875.00464724400001</v>
      </c>
      <c r="S116" s="78">
        <v>3.0999999999999999E-3</v>
      </c>
      <c r="T116" s="78">
        <v>2.9999999999999997E-4</v>
      </c>
      <c r="U116" s="78">
        <v>0</v>
      </c>
    </row>
    <row r="117" spans="2:21" ht="18" customHeight="1">
      <c r="B117" t="s">
        <v>674</v>
      </c>
      <c r="C117" t="s">
        <v>675</v>
      </c>
      <c r="D117" t="s">
        <v>100</v>
      </c>
      <c r="E117" t="s">
        <v>123</v>
      </c>
      <c r="F117" t="s">
        <v>672</v>
      </c>
      <c r="G117" t="s">
        <v>673</v>
      </c>
      <c r="H117" t="s">
        <v>627</v>
      </c>
      <c r="I117" t="s">
        <v>211</v>
      </c>
      <c r="J117" t="s">
        <v>276</v>
      </c>
      <c r="K117" s="77">
        <v>2.86</v>
      </c>
      <c r="L117" t="s">
        <v>102</v>
      </c>
      <c r="M117" s="78">
        <v>1.0500000000000001E-2</v>
      </c>
      <c r="N117" s="78">
        <v>-1.0200000000000001E-2</v>
      </c>
      <c r="O117" s="77">
        <v>2165457.9900000002</v>
      </c>
      <c r="P117" s="77">
        <v>107.95</v>
      </c>
      <c r="Q117" s="77">
        <v>0</v>
      </c>
      <c r="R117" s="77">
        <v>2337.611900205</v>
      </c>
      <c r="S117" s="78">
        <v>1.23E-2</v>
      </c>
      <c r="T117" s="78">
        <v>8.0000000000000004E-4</v>
      </c>
      <c r="U117" s="78">
        <v>1E-4</v>
      </c>
    </row>
    <row r="118" spans="2:21" ht="18" customHeight="1">
      <c r="B118" t="s">
        <v>676</v>
      </c>
      <c r="C118" t="s">
        <v>677</v>
      </c>
      <c r="D118" t="s">
        <v>100</v>
      </c>
      <c r="E118" t="s">
        <v>123</v>
      </c>
      <c r="F118" t="s">
        <v>678</v>
      </c>
      <c r="G118" t="s">
        <v>411</v>
      </c>
      <c r="H118" t="s">
        <v>627</v>
      </c>
      <c r="I118" t="s">
        <v>211</v>
      </c>
      <c r="J118" t="s">
        <v>414</v>
      </c>
      <c r="K118" s="77">
        <v>3.51</v>
      </c>
      <c r="L118" t="s">
        <v>102</v>
      </c>
      <c r="M118" s="78">
        <v>2E-3</v>
      </c>
      <c r="N118" s="78">
        <v>-1.2999999999999999E-2</v>
      </c>
      <c r="O118" s="77">
        <v>2500947</v>
      </c>
      <c r="P118" s="77">
        <v>107.33</v>
      </c>
      <c r="Q118" s="77">
        <v>0</v>
      </c>
      <c r="R118" s="77">
        <v>2684.2664150999999</v>
      </c>
      <c r="S118" s="78">
        <v>4.4999999999999997E-3</v>
      </c>
      <c r="T118" s="78">
        <v>8.9999999999999998E-4</v>
      </c>
      <c r="U118" s="78">
        <v>1E-4</v>
      </c>
    </row>
    <row r="119" spans="2:21" ht="18" customHeight="1">
      <c r="B119" t="s">
        <v>679</v>
      </c>
      <c r="C119" t="s">
        <v>680</v>
      </c>
      <c r="D119" t="s">
        <v>100</v>
      </c>
      <c r="E119" t="s">
        <v>123</v>
      </c>
      <c r="F119" t="s">
        <v>678</v>
      </c>
      <c r="G119" t="s">
        <v>411</v>
      </c>
      <c r="H119" t="s">
        <v>627</v>
      </c>
      <c r="I119" t="s">
        <v>211</v>
      </c>
      <c r="J119" t="s">
        <v>681</v>
      </c>
      <c r="K119" s="77">
        <v>5.75</v>
      </c>
      <c r="L119" t="s">
        <v>102</v>
      </c>
      <c r="M119" s="78">
        <v>2E-3</v>
      </c>
      <c r="N119" s="78">
        <v>-1.15E-2</v>
      </c>
      <c r="O119" s="77">
        <v>2993000</v>
      </c>
      <c r="P119" s="77">
        <v>108</v>
      </c>
      <c r="Q119" s="77">
        <v>0</v>
      </c>
      <c r="R119" s="77">
        <v>3232.44</v>
      </c>
      <c r="S119" s="78">
        <v>6.7000000000000002E-3</v>
      </c>
      <c r="T119" s="78">
        <v>1.1000000000000001E-3</v>
      </c>
      <c r="U119" s="78">
        <v>1E-4</v>
      </c>
    </row>
    <row r="120" spans="2:21" ht="18" customHeight="1">
      <c r="B120" t="s">
        <v>682</v>
      </c>
      <c r="C120">
        <v>11425120</v>
      </c>
      <c r="D120" t="s">
        <v>100</v>
      </c>
      <c r="E120" t="s">
        <v>123</v>
      </c>
      <c r="F120" t="s">
        <v>678</v>
      </c>
      <c r="G120" t="s">
        <v>411</v>
      </c>
      <c r="H120" t="s">
        <v>627</v>
      </c>
      <c r="I120" t="s">
        <v>211</v>
      </c>
      <c r="J120" t="s">
        <v>414</v>
      </c>
      <c r="K120" s="77">
        <v>1.42</v>
      </c>
      <c r="L120" t="s">
        <v>102</v>
      </c>
      <c r="M120" s="78">
        <v>6.7999999999999996E-3</v>
      </c>
      <c r="N120" s="78">
        <v>-1.54E-2</v>
      </c>
      <c r="O120" s="77">
        <v>1754605</v>
      </c>
      <c r="P120" s="77">
        <f>R120*1000/O120*100</f>
        <v>106.72743042177071</v>
      </c>
      <c r="Q120" s="77">
        <v>0</v>
      </c>
      <c r="R120" s="77">
        <f>1872644.83055191/1000</f>
        <v>1872.64483055191</v>
      </c>
      <c r="S120" s="78">
        <v>8.5000000000000006E-3</v>
      </c>
      <c r="T120" s="78">
        <f t="shared" ref="T120:T121" si="0">R120/$R$11</f>
        <v>6.5685359907287236E-4</v>
      </c>
      <c r="U120" s="78">
        <f>R120/'סכום נכסי הקרן'!$C$42</f>
        <v>7.5627550479093908E-5</v>
      </c>
    </row>
    <row r="121" spans="2:21" ht="18" customHeight="1">
      <c r="B121" t="s">
        <v>682</v>
      </c>
      <c r="C121">
        <v>1142512</v>
      </c>
      <c r="D121" t="s">
        <v>100</v>
      </c>
      <c r="E121" t="s">
        <v>123</v>
      </c>
      <c r="F121" t="s">
        <v>678</v>
      </c>
      <c r="G121" t="s">
        <v>411</v>
      </c>
      <c r="H121" t="s">
        <v>627</v>
      </c>
      <c r="I121" t="s">
        <v>211</v>
      </c>
      <c r="J121" t="s">
        <v>683</v>
      </c>
      <c r="K121" s="77">
        <v>0</v>
      </c>
      <c r="L121" t="s">
        <v>102</v>
      </c>
      <c r="M121" s="78">
        <v>0</v>
      </c>
      <c r="N121" s="78">
        <v>0</v>
      </c>
      <c r="O121" s="77">
        <v>3954102</v>
      </c>
      <c r="P121" s="77">
        <f>R121*1000/O121*100</f>
        <v>106.74</v>
      </c>
      <c r="Q121" s="77">
        <v>0</v>
      </c>
      <c r="R121" s="77">
        <f>4220608.4748/1000</f>
        <v>4220.6084748000003</v>
      </c>
      <c r="S121" s="78">
        <v>0</v>
      </c>
      <c r="T121" s="78">
        <f t="shared" si="0"/>
        <v>1.48043121777277E-3</v>
      </c>
      <c r="U121" s="78">
        <f>R121/'סכום נכסי הקרן'!$C$42</f>
        <v>1.7045105151431995E-4</v>
      </c>
    </row>
    <row r="122" spans="2:21" ht="18" customHeight="1">
      <c r="B122" t="s">
        <v>684</v>
      </c>
      <c r="C122" t="s">
        <v>685</v>
      </c>
      <c r="D122" t="s">
        <v>100</v>
      </c>
      <c r="E122" t="s">
        <v>123</v>
      </c>
      <c r="F122" t="s">
        <v>678</v>
      </c>
      <c r="G122" t="s">
        <v>411</v>
      </c>
      <c r="H122" t="s">
        <v>627</v>
      </c>
      <c r="I122" t="s">
        <v>211</v>
      </c>
      <c r="J122" t="s">
        <v>414</v>
      </c>
      <c r="K122" s="77">
        <v>0</v>
      </c>
      <c r="L122" t="s">
        <v>102</v>
      </c>
      <c r="M122" s="78">
        <v>0.02</v>
      </c>
      <c r="N122" s="78">
        <v>0</v>
      </c>
      <c r="O122" s="77">
        <v>27734.6</v>
      </c>
      <c r="P122" s="77">
        <v>106.32</v>
      </c>
      <c r="Q122" s="77">
        <v>0</v>
      </c>
      <c r="R122" s="77">
        <v>29.487426719999998</v>
      </c>
      <c r="S122" s="78">
        <v>2.0000000000000001E-4</v>
      </c>
      <c r="T122" s="78">
        <v>0</v>
      </c>
      <c r="U122" s="78">
        <v>0</v>
      </c>
    </row>
    <row r="123" spans="2:21" ht="18" customHeight="1">
      <c r="B123" t="s">
        <v>686</v>
      </c>
      <c r="C123" t="s">
        <v>687</v>
      </c>
      <c r="D123" t="s">
        <v>100</v>
      </c>
      <c r="E123" t="s">
        <v>123</v>
      </c>
      <c r="F123" t="s">
        <v>688</v>
      </c>
      <c r="G123" t="s">
        <v>488</v>
      </c>
      <c r="H123" t="s">
        <v>627</v>
      </c>
      <c r="I123" t="s">
        <v>211</v>
      </c>
      <c r="J123" t="s">
        <v>267</v>
      </c>
      <c r="K123" s="77">
        <v>5.4</v>
      </c>
      <c r="L123" t="s">
        <v>102</v>
      </c>
      <c r="M123" s="78">
        <v>2.4E-2</v>
      </c>
      <c r="N123" s="78">
        <v>-3.5000000000000001E-3</v>
      </c>
      <c r="O123" s="77">
        <v>2404568.41</v>
      </c>
      <c r="P123" s="77">
        <v>122.2</v>
      </c>
      <c r="Q123" s="77">
        <v>0</v>
      </c>
      <c r="R123" s="77">
        <v>2938.38259702</v>
      </c>
      <c r="S123" s="78">
        <v>2E-3</v>
      </c>
      <c r="T123" s="78">
        <v>1E-3</v>
      </c>
      <c r="U123" s="78">
        <v>1E-4</v>
      </c>
    </row>
    <row r="124" spans="2:21" ht="18" customHeight="1">
      <c r="B124" t="s">
        <v>689</v>
      </c>
      <c r="C124" t="s">
        <v>690</v>
      </c>
      <c r="D124" t="s">
        <v>100</v>
      </c>
      <c r="E124" t="s">
        <v>123</v>
      </c>
      <c r="F124" t="s">
        <v>691</v>
      </c>
      <c r="G124" t="s">
        <v>668</v>
      </c>
      <c r="H124" t="s">
        <v>627</v>
      </c>
      <c r="I124" t="s">
        <v>211</v>
      </c>
      <c r="J124" t="s">
        <v>414</v>
      </c>
      <c r="K124" s="77">
        <v>1.97</v>
      </c>
      <c r="L124" t="s">
        <v>102</v>
      </c>
      <c r="M124" s="78">
        <v>2.3199999999999998E-2</v>
      </c>
      <c r="N124" s="78">
        <v>-1.7399999999999999E-2</v>
      </c>
      <c r="O124" s="77">
        <v>122042</v>
      </c>
      <c r="P124" s="77">
        <v>111.01</v>
      </c>
      <c r="Q124" s="77">
        <v>0</v>
      </c>
      <c r="R124" s="77">
        <v>135.47882419999999</v>
      </c>
      <c r="S124" s="78">
        <v>5.0000000000000001E-4</v>
      </c>
      <c r="T124" s="78">
        <v>0</v>
      </c>
      <c r="U124" s="78">
        <v>0</v>
      </c>
    </row>
    <row r="125" spans="2:21" ht="18" customHeight="1">
      <c r="B125" t="s">
        <v>692</v>
      </c>
      <c r="C125" t="s">
        <v>693</v>
      </c>
      <c r="D125" t="s">
        <v>100</v>
      </c>
      <c r="E125" t="s">
        <v>123</v>
      </c>
      <c r="F125" t="s">
        <v>694</v>
      </c>
      <c r="G125" t="s">
        <v>488</v>
      </c>
      <c r="H125" t="s">
        <v>627</v>
      </c>
      <c r="I125" t="s">
        <v>211</v>
      </c>
      <c r="J125" t="s">
        <v>565</v>
      </c>
      <c r="K125" s="77">
        <v>3.96</v>
      </c>
      <c r="L125" t="s">
        <v>102</v>
      </c>
      <c r="M125" s="78">
        <v>1.4E-2</v>
      </c>
      <c r="N125" s="78">
        <v>-8.5000000000000006E-3</v>
      </c>
      <c r="O125" s="77">
        <v>1378369</v>
      </c>
      <c r="P125" s="77">
        <v>114.31</v>
      </c>
      <c r="Q125" s="77">
        <v>0</v>
      </c>
      <c r="R125" s="77">
        <v>1575.6136039</v>
      </c>
      <c r="S125" s="78">
        <v>1.6999999999999999E-3</v>
      </c>
      <c r="T125" s="78">
        <v>5.9999999999999995E-4</v>
      </c>
      <c r="U125" s="78">
        <v>1E-4</v>
      </c>
    </row>
    <row r="126" spans="2:21" ht="18" customHeight="1">
      <c r="B126" t="s">
        <v>695</v>
      </c>
      <c r="C126" t="s">
        <v>696</v>
      </c>
      <c r="D126" t="s">
        <v>100</v>
      </c>
      <c r="E126" t="s">
        <v>123</v>
      </c>
      <c r="F126" t="s">
        <v>434</v>
      </c>
      <c r="G126" t="s">
        <v>411</v>
      </c>
      <c r="H126" t="s">
        <v>645</v>
      </c>
      <c r="I126" t="s">
        <v>150</v>
      </c>
      <c r="J126" t="s">
        <v>697</v>
      </c>
      <c r="K126" s="77">
        <v>0.7</v>
      </c>
      <c r="L126" t="s">
        <v>102</v>
      </c>
      <c r="M126" s="78">
        <v>1.6899999999999998E-2</v>
      </c>
      <c r="N126" s="78">
        <v>-1.5699999999999999E-2</v>
      </c>
      <c r="O126" s="77">
        <v>52</v>
      </c>
      <c r="P126" s="77">
        <v>5327786</v>
      </c>
      <c r="Q126" s="77">
        <v>0</v>
      </c>
      <c r="R126" s="77">
        <v>2770.4487199999999</v>
      </c>
      <c r="S126" s="78">
        <v>0</v>
      </c>
      <c r="T126" s="78">
        <v>1E-3</v>
      </c>
      <c r="U126" s="78">
        <v>1E-4</v>
      </c>
    </row>
    <row r="127" spans="2:21" ht="18" customHeight="1">
      <c r="B127" t="s">
        <v>698</v>
      </c>
      <c r="C127" t="s">
        <v>699</v>
      </c>
      <c r="D127" t="s">
        <v>100</v>
      </c>
      <c r="E127" t="s">
        <v>123</v>
      </c>
      <c r="F127" t="s">
        <v>700</v>
      </c>
      <c r="G127" t="s">
        <v>411</v>
      </c>
      <c r="H127" t="s">
        <v>627</v>
      </c>
      <c r="I127" t="s">
        <v>211</v>
      </c>
      <c r="J127" t="s">
        <v>701</v>
      </c>
      <c r="K127" s="77">
        <v>0</v>
      </c>
      <c r="L127" t="s">
        <v>102</v>
      </c>
      <c r="M127" s="78">
        <v>4.4999999999999998E-2</v>
      </c>
      <c r="N127" s="78">
        <v>0</v>
      </c>
      <c r="O127" s="77">
        <v>4909544</v>
      </c>
      <c r="P127" s="77">
        <v>124.82</v>
      </c>
      <c r="Q127" s="77">
        <v>0</v>
      </c>
      <c r="R127" s="77">
        <v>6128.0928207999996</v>
      </c>
      <c r="S127" s="78">
        <v>2.8999999999999998E-3</v>
      </c>
      <c r="T127" s="78">
        <v>2.0999999999999999E-3</v>
      </c>
      <c r="U127" s="78">
        <v>2.0000000000000001E-4</v>
      </c>
    </row>
    <row r="128" spans="2:21" ht="18" customHeight="1">
      <c r="B128" t="s">
        <v>702</v>
      </c>
      <c r="C128" t="s">
        <v>703</v>
      </c>
      <c r="D128" t="s">
        <v>100</v>
      </c>
      <c r="E128" t="s">
        <v>123</v>
      </c>
      <c r="F128" t="s">
        <v>586</v>
      </c>
      <c r="G128" t="s">
        <v>488</v>
      </c>
      <c r="H128" t="s">
        <v>627</v>
      </c>
      <c r="I128" t="s">
        <v>211</v>
      </c>
      <c r="J128" t="s">
        <v>414</v>
      </c>
      <c r="K128" s="77">
        <v>1.25</v>
      </c>
      <c r="L128" t="s">
        <v>102</v>
      </c>
      <c r="M128" s="78">
        <v>4.9000000000000002E-2</v>
      </c>
      <c r="N128" s="78">
        <v>-2.07E-2</v>
      </c>
      <c r="O128" s="77">
        <v>3175064.51</v>
      </c>
      <c r="P128" s="77">
        <v>116.3</v>
      </c>
      <c r="Q128" s="77">
        <v>0</v>
      </c>
      <c r="R128" s="77">
        <v>3692.6000251300002</v>
      </c>
      <c r="S128" s="78">
        <v>1.1900000000000001E-2</v>
      </c>
      <c r="T128" s="78">
        <v>1.2999999999999999E-3</v>
      </c>
      <c r="U128" s="78">
        <v>1E-4</v>
      </c>
    </row>
    <row r="129" spans="2:21" ht="18" customHeight="1">
      <c r="B129" t="s">
        <v>704</v>
      </c>
      <c r="C129" t="s">
        <v>705</v>
      </c>
      <c r="D129" t="s">
        <v>100</v>
      </c>
      <c r="E129" t="s">
        <v>123</v>
      </c>
      <c r="F129" t="s">
        <v>586</v>
      </c>
      <c r="G129" t="s">
        <v>488</v>
      </c>
      <c r="H129" t="s">
        <v>627</v>
      </c>
      <c r="I129" t="s">
        <v>211</v>
      </c>
      <c r="J129" t="s">
        <v>565</v>
      </c>
      <c r="K129" s="77">
        <v>5.4</v>
      </c>
      <c r="L129" t="s">
        <v>102</v>
      </c>
      <c r="M129" s="78">
        <v>2.2499999999999999E-2</v>
      </c>
      <c r="N129" s="78">
        <v>-1.6000000000000001E-3</v>
      </c>
      <c r="O129" s="77">
        <v>22347.23</v>
      </c>
      <c r="P129" s="77">
        <v>119.35</v>
      </c>
      <c r="Q129" s="77">
        <v>0.77749000000000001</v>
      </c>
      <c r="R129" s="77">
        <v>27.448909005000001</v>
      </c>
      <c r="S129" s="78">
        <v>0</v>
      </c>
      <c r="T129" s="78">
        <v>0</v>
      </c>
      <c r="U129" s="78">
        <v>0</v>
      </c>
    </row>
    <row r="130" spans="2:21" ht="18" customHeight="1">
      <c r="B130" t="s">
        <v>706</v>
      </c>
      <c r="C130" t="s">
        <v>707</v>
      </c>
      <c r="D130" t="s">
        <v>100</v>
      </c>
      <c r="E130" t="s">
        <v>123</v>
      </c>
      <c r="F130" t="s">
        <v>586</v>
      </c>
      <c r="G130" t="s">
        <v>488</v>
      </c>
      <c r="H130" t="s">
        <v>627</v>
      </c>
      <c r="I130" t="s">
        <v>211</v>
      </c>
      <c r="J130" t="s">
        <v>414</v>
      </c>
      <c r="K130" s="77">
        <v>0.91</v>
      </c>
      <c r="L130" t="s">
        <v>102</v>
      </c>
      <c r="M130" s="78">
        <v>5.8500000000000003E-2</v>
      </c>
      <c r="N130" s="78">
        <v>-1.3899999999999999E-2</v>
      </c>
      <c r="O130" s="77">
        <v>1681750.28</v>
      </c>
      <c r="P130" s="77">
        <v>118.9</v>
      </c>
      <c r="Q130" s="77">
        <v>0</v>
      </c>
      <c r="R130" s="77">
        <v>1999.60108292</v>
      </c>
      <c r="S130" s="78">
        <v>4.7000000000000002E-3</v>
      </c>
      <c r="T130" s="78">
        <v>6.9999999999999999E-4</v>
      </c>
      <c r="U130" s="78">
        <v>1E-4</v>
      </c>
    </row>
    <row r="131" spans="2:21" ht="18" customHeight="1">
      <c r="B131" t="s">
        <v>708</v>
      </c>
      <c r="C131" t="s">
        <v>709</v>
      </c>
      <c r="D131" t="s">
        <v>100</v>
      </c>
      <c r="E131" t="s">
        <v>123</v>
      </c>
      <c r="F131" t="s">
        <v>586</v>
      </c>
      <c r="G131" t="s">
        <v>488</v>
      </c>
      <c r="H131" t="s">
        <v>627</v>
      </c>
      <c r="I131" t="s">
        <v>211</v>
      </c>
      <c r="J131" t="s">
        <v>565</v>
      </c>
      <c r="K131" s="77">
        <v>3.31</v>
      </c>
      <c r="L131" t="s">
        <v>102</v>
      </c>
      <c r="M131" s="78">
        <v>2.3E-2</v>
      </c>
      <c r="N131" s="78">
        <v>-1.0800000000000001E-2</v>
      </c>
      <c r="O131" s="77">
        <v>4220249.91</v>
      </c>
      <c r="P131" s="77">
        <v>116.25</v>
      </c>
      <c r="Q131" s="77">
        <v>101.56578</v>
      </c>
      <c r="R131" s="77">
        <v>5007.6063003749996</v>
      </c>
      <c r="S131" s="78">
        <v>3.2000000000000002E-3</v>
      </c>
      <c r="T131" s="78">
        <v>1.8E-3</v>
      </c>
      <c r="U131" s="78">
        <v>2.0000000000000001E-4</v>
      </c>
    </row>
    <row r="132" spans="2:21" ht="18" customHeight="1">
      <c r="B132" t="s">
        <v>710</v>
      </c>
      <c r="C132" t="s">
        <v>711</v>
      </c>
      <c r="D132" t="s">
        <v>100</v>
      </c>
      <c r="E132" t="s">
        <v>123</v>
      </c>
      <c r="F132" t="s">
        <v>712</v>
      </c>
      <c r="G132" t="s">
        <v>668</v>
      </c>
      <c r="H132" t="s">
        <v>645</v>
      </c>
      <c r="I132" t="s">
        <v>150</v>
      </c>
      <c r="J132" t="s">
        <v>713</v>
      </c>
      <c r="K132" s="77">
        <v>0.5</v>
      </c>
      <c r="L132" t="s">
        <v>102</v>
      </c>
      <c r="M132" s="78">
        <v>4.0500000000000001E-2</v>
      </c>
      <c r="N132" s="78">
        <v>-1.18E-2</v>
      </c>
      <c r="O132" s="77">
        <v>136072.04999999999</v>
      </c>
      <c r="P132" s="77">
        <v>129.13999999999999</v>
      </c>
      <c r="Q132" s="77">
        <v>0</v>
      </c>
      <c r="R132" s="77">
        <v>175.72344537000001</v>
      </c>
      <c r="S132" s="78">
        <v>3.7000000000000002E-3</v>
      </c>
      <c r="T132" s="78">
        <v>1E-4</v>
      </c>
      <c r="U132" s="78">
        <v>0</v>
      </c>
    </row>
    <row r="133" spans="2:21" ht="18" customHeight="1">
      <c r="B133" t="s">
        <v>714</v>
      </c>
      <c r="C133" t="s">
        <v>715</v>
      </c>
      <c r="D133" t="s">
        <v>100</v>
      </c>
      <c r="E133" t="s">
        <v>123</v>
      </c>
      <c r="F133" t="s">
        <v>716</v>
      </c>
      <c r="G133" t="s">
        <v>488</v>
      </c>
      <c r="H133" t="s">
        <v>645</v>
      </c>
      <c r="I133" t="s">
        <v>150</v>
      </c>
      <c r="J133" t="s">
        <v>414</v>
      </c>
      <c r="K133" s="77">
        <v>1.54</v>
      </c>
      <c r="L133" t="s">
        <v>102</v>
      </c>
      <c r="M133" s="78">
        <v>2.75E-2</v>
      </c>
      <c r="N133" s="78">
        <v>-1.5299999999999999E-2</v>
      </c>
      <c r="O133" s="77">
        <v>2968696.54</v>
      </c>
      <c r="P133" s="77">
        <v>110.3</v>
      </c>
      <c r="Q133" s="77">
        <v>1011.26076</v>
      </c>
      <c r="R133" s="77">
        <v>4285.73304362</v>
      </c>
      <c r="S133" s="78">
        <v>7.4000000000000003E-3</v>
      </c>
      <c r="T133" s="78">
        <v>1.5E-3</v>
      </c>
      <c r="U133" s="78">
        <v>2.0000000000000001E-4</v>
      </c>
    </row>
    <row r="134" spans="2:21" ht="18" customHeight="1">
      <c r="B134" t="s">
        <v>717</v>
      </c>
      <c r="C134" t="s">
        <v>718</v>
      </c>
      <c r="D134" t="s">
        <v>100</v>
      </c>
      <c r="E134" t="s">
        <v>123</v>
      </c>
      <c r="F134" t="s">
        <v>716</v>
      </c>
      <c r="G134" t="s">
        <v>488</v>
      </c>
      <c r="H134" t="s">
        <v>645</v>
      </c>
      <c r="I134" t="s">
        <v>150</v>
      </c>
      <c r="J134" t="s">
        <v>565</v>
      </c>
      <c r="K134" s="77">
        <v>5.52</v>
      </c>
      <c r="L134" t="s">
        <v>102</v>
      </c>
      <c r="M134" s="78">
        <v>1.9599999999999999E-2</v>
      </c>
      <c r="N134" s="78">
        <v>-6.1999999999999998E-3</v>
      </c>
      <c r="O134" s="77">
        <v>13623547.82</v>
      </c>
      <c r="P134" s="77">
        <v>119.12</v>
      </c>
      <c r="Q134" s="77">
        <v>0</v>
      </c>
      <c r="R134" s="77">
        <v>16228.370163183999</v>
      </c>
      <c r="S134" s="78">
        <v>1.38E-2</v>
      </c>
      <c r="T134" s="78">
        <v>5.7000000000000002E-3</v>
      </c>
      <c r="U134" s="78">
        <v>6.9999999999999999E-4</v>
      </c>
    </row>
    <row r="135" spans="2:21" ht="18" customHeight="1">
      <c r="B135" t="s">
        <v>719</v>
      </c>
      <c r="C135" t="s">
        <v>720</v>
      </c>
      <c r="D135" t="s">
        <v>100</v>
      </c>
      <c r="E135" t="s">
        <v>123</v>
      </c>
      <c r="F135" t="s">
        <v>716</v>
      </c>
      <c r="G135" t="s">
        <v>488</v>
      </c>
      <c r="H135" t="s">
        <v>645</v>
      </c>
      <c r="I135" t="s">
        <v>150</v>
      </c>
      <c r="J135" t="s">
        <v>414</v>
      </c>
      <c r="K135" s="77">
        <v>6.86</v>
      </c>
      <c r="L135" t="s">
        <v>102</v>
      </c>
      <c r="M135" s="78">
        <v>1.5800000000000002E-2</v>
      </c>
      <c r="N135" s="78">
        <v>-1.9E-3</v>
      </c>
      <c r="O135" s="77">
        <v>5648432</v>
      </c>
      <c r="P135" s="77">
        <v>115.86</v>
      </c>
      <c r="Q135" s="77">
        <v>0</v>
      </c>
      <c r="R135" s="77">
        <v>6544.2733152000001</v>
      </c>
      <c r="S135" s="78">
        <v>8.6E-3</v>
      </c>
      <c r="T135" s="78">
        <v>2.3E-3</v>
      </c>
      <c r="U135" s="78">
        <v>2.9999999999999997E-4</v>
      </c>
    </row>
    <row r="136" spans="2:21" ht="18" customHeight="1">
      <c r="B136" t="s">
        <v>721</v>
      </c>
      <c r="C136" t="s">
        <v>722</v>
      </c>
      <c r="D136" t="s">
        <v>100</v>
      </c>
      <c r="E136" t="s">
        <v>123</v>
      </c>
      <c r="F136" t="s">
        <v>723</v>
      </c>
      <c r="G136" t="s">
        <v>668</v>
      </c>
      <c r="H136" t="s">
        <v>627</v>
      </c>
      <c r="I136" t="s">
        <v>211</v>
      </c>
      <c r="J136" t="s">
        <v>414</v>
      </c>
      <c r="K136" s="77">
        <v>4.62</v>
      </c>
      <c r="L136" t="s">
        <v>102</v>
      </c>
      <c r="M136" s="78">
        <v>2.2499999999999999E-2</v>
      </c>
      <c r="N136" s="78">
        <v>-1.1900000000000001E-2</v>
      </c>
      <c r="O136" s="77">
        <v>32211</v>
      </c>
      <c r="P136" s="77">
        <v>121.87</v>
      </c>
      <c r="Q136" s="77">
        <v>0</v>
      </c>
      <c r="R136" s="77">
        <v>39.255545699999999</v>
      </c>
      <c r="S136" s="78">
        <v>1E-4</v>
      </c>
      <c r="T136" s="78">
        <v>0</v>
      </c>
      <c r="U136" s="78">
        <v>0</v>
      </c>
    </row>
    <row r="137" spans="2:21" ht="18" customHeight="1">
      <c r="B137" t="s">
        <v>604</v>
      </c>
      <c r="C137">
        <v>1157569</v>
      </c>
      <c r="D137" t="s">
        <v>100</v>
      </c>
      <c r="E137" t="s">
        <v>123</v>
      </c>
      <c r="F137" t="s">
        <v>605</v>
      </c>
      <c r="G137" t="s">
        <v>488</v>
      </c>
      <c r="H137" t="s">
        <v>627</v>
      </c>
      <c r="I137" t="s">
        <v>211</v>
      </c>
      <c r="J137" t="s">
        <v>295</v>
      </c>
      <c r="K137" s="77">
        <v>0</v>
      </c>
      <c r="L137" t="s">
        <v>102</v>
      </c>
      <c r="M137" s="78">
        <v>0</v>
      </c>
      <c r="N137" s="78">
        <v>0</v>
      </c>
      <c r="O137" s="77">
        <v>2733786.3600000003</v>
      </c>
      <c r="P137" s="77">
        <f>R137*1000/O137*100</f>
        <v>114.47999999999998</v>
      </c>
      <c r="Q137" s="77">
        <v>0</v>
      </c>
      <c r="R137" s="77">
        <f>3129638.624928/1000</f>
        <v>3129.6386249279999</v>
      </c>
      <c r="S137" s="78">
        <v>0</v>
      </c>
      <c r="T137" s="78">
        <f>R137/$R$11</f>
        <v>1.0977598960800097E-3</v>
      </c>
      <c r="U137" s="78">
        <f>R137/'סכום נכסי הקרן'!$C$42</f>
        <v>1.2639177447135421E-4</v>
      </c>
    </row>
    <row r="138" spans="2:21" ht="18" customHeight="1">
      <c r="B138" t="s">
        <v>724</v>
      </c>
      <c r="C138" t="s">
        <v>725</v>
      </c>
      <c r="D138" t="s">
        <v>100</v>
      </c>
      <c r="E138" t="s">
        <v>123</v>
      </c>
      <c r="F138" t="s">
        <v>605</v>
      </c>
      <c r="G138" t="s">
        <v>488</v>
      </c>
      <c r="H138" t="s">
        <v>645</v>
      </c>
      <c r="I138" t="s">
        <v>150</v>
      </c>
      <c r="J138" t="s">
        <v>429</v>
      </c>
      <c r="K138" s="77">
        <v>3.84</v>
      </c>
      <c r="L138" t="s">
        <v>102</v>
      </c>
      <c r="M138" s="78">
        <v>1.6E-2</v>
      </c>
      <c r="N138" s="78">
        <v>-1.04E-2</v>
      </c>
      <c r="O138" s="77">
        <v>3193665.45</v>
      </c>
      <c r="P138" s="77">
        <v>115.05</v>
      </c>
      <c r="Q138" s="77">
        <v>0</v>
      </c>
      <c r="R138" s="77">
        <v>3674.312100225</v>
      </c>
      <c r="S138" s="78">
        <v>8.2000000000000007E-3</v>
      </c>
      <c r="T138" s="78">
        <v>1.2999999999999999E-3</v>
      </c>
      <c r="U138" s="78">
        <v>1E-4</v>
      </c>
    </row>
    <row r="139" spans="2:21" ht="18" customHeight="1">
      <c r="B139" t="s">
        <v>726</v>
      </c>
      <c r="C139" t="s">
        <v>727</v>
      </c>
      <c r="D139" t="s">
        <v>100</v>
      </c>
      <c r="E139" t="s">
        <v>123</v>
      </c>
      <c r="F139" t="s">
        <v>728</v>
      </c>
      <c r="G139" t="s">
        <v>488</v>
      </c>
      <c r="H139" t="s">
        <v>729</v>
      </c>
      <c r="I139" t="s">
        <v>211</v>
      </c>
      <c r="J139" t="s">
        <v>414</v>
      </c>
      <c r="K139" s="77">
        <v>6.12</v>
      </c>
      <c r="L139" t="s">
        <v>102</v>
      </c>
      <c r="M139" s="78">
        <v>1.5299999999999999E-2</v>
      </c>
      <c r="N139" s="78">
        <v>-5.8999999999999999E-3</v>
      </c>
      <c r="O139" s="77">
        <v>2632196.7000000002</v>
      </c>
      <c r="P139" s="77">
        <v>116.5</v>
      </c>
      <c r="Q139" s="77">
        <v>48.383040000000001</v>
      </c>
      <c r="R139" s="77">
        <v>3114.8921955000001</v>
      </c>
      <c r="S139" s="78">
        <v>7.7000000000000002E-3</v>
      </c>
      <c r="T139" s="78">
        <v>1.1000000000000001E-3</v>
      </c>
      <c r="U139" s="78">
        <v>1E-4</v>
      </c>
    </row>
    <row r="140" spans="2:21" ht="18" customHeight="1">
      <c r="B140" t="s">
        <v>730</v>
      </c>
      <c r="C140" t="s">
        <v>731</v>
      </c>
      <c r="D140" t="s">
        <v>100</v>
      </c>
      <c r="E140" t="s">
        <v>123</v>
      </c>
      <c r="F140" t="s">
        <v>728</v>
      </c>
      <c r="G140" t="s">
        <v>488</v>
      </c>
      <c r="H140" t="s">
        <v>729</v>
      </c>
      <c r="I140" t="s">
        <v>211</v>
      </c>
      <c r="J140" t="s">
        <v>318</v>
      </c>
      <c r="K140" s="77">
        <v>5.34</v>
      </c>
      <c r="L140" t="s">
        <v>102</v>
      </c>
      <c r="M140" s="78">
        <v>1.9400000000000001E-2</v>
      </c>
      <c r="N140" s="78">
        <v>-1.1299999999999999E-2</v>
      </c>
      <c r="O140" s="77">
        <v>2395484.33</v>
      </c>
      <c r="P140" s="77">
        <v>117.91</v>
      </c>
      <c r="Q140" s="77">
        <v>0</v>
      </c>
      <c r="R140" s="77">
        <v>2824.5155735029998</v>
      </c>
      <c r="S140" s="78">
        <v>1.0200000000000001E-2</v>
      </c>
      <c r="T140" s="78">
        <v>1E-3</v>
      </c>
      <c r="U140" s="78">
        <v>1E-4</v>
      </c>
    </row>
    <row r="141" spans="2:21" ht="18" customHeight="1">
      <c r="B141" t="s">
        <v>732</v>
      </c>
      <c r="C141" t="s">
        <v>733</v>
      </c>
      <c r="D141" t="s">
        <v>100</v>
      </c>
      <c r="E141" t="s">
        <v>123</v>
      </c>
      <c r="F141" t="s">
        <v>734</v>
      </c>
      <c r="G141" t="s">
        <v>488</v>
      </c>
      <c r="H141" t="s">
        <v>735</v>
      </c>
      <c r="I141" t="s">
        <v>150</v>
      </c>
      <c r="J141" t="s">
        <v>414</v>
      </c>
      <c r="K141" s="77">
        <v>3.09</v>
      </c>
      <c r="L141" t="s">
        <v>102</v>
      </c>
      <c r="M141" s="78">
        <v>2.5000000000000001E-2</v>
      </c>
      <c r="N141" s="78">
        <v>2.0299999999999999E-2</v>
      </c>
      <c r="O141" s="77">
        <v>4217013.97</v>
      </c>
      <c r="P141" s="77">
        <v>117.24</v>
      </c>
      <c r="Q141" s="77">
        <v>0</v>
      </c>
      <c r="R141" s="77">
        <v>4944.0271784280003</v>
      </c>
      <c r="S141" s="78">
        <v>1.11E-2</v>
      </c>
      <c r="T141" s="78">
        <v>1.6999999999999999E-3</v>
      </c>
      <c r="U141" s="78">
        <v>2.0000000000000001E-4</v>
      </c>
    </row>
    <row r="142" spans="2:21" ht="18" customHeight="1">
      <c r="B142" t="s">
        <v>736</v>
      </c>
      <c r="C142" t="s">
        <v>737</v>
      </c>
      <c r="D142" t="s">
        <v>100</v>
      </c>
      <c r="E142" t="s">
        <v>123</v>
      </c>
      <c r="F142" t="s">
        <v>734</v>
      </c>
      <c r="G142" t="s">
        <v>488</v>
      </c>
      <c r="H142" t="s">
        <v>735</v>
      </c>
      <c r="I142" t="s">
        <v>150</v>
      </c>
      <c r="J142" t="s">
        <v>318</v>
      </c>
      <c r="K142" s="77">
        <v>8.67</v>
      </c>
      <c r="L142" t="s">
        <v>102</v>
      </c>
      <c r="M142" s="78">
        <v>3.8999999999999998E-3</v>
      </c>
      <c r="N142" s="78">
        <v>3.8999999999999998E-3</v>
      </c>
      <c r="O142" s="77">
        <v>1486000</v>
      </c>
      <c r="P142" s="77">
        <v>99.98</v>
      </c>
      <c r="Q142" s="77">
        <v>0</v>
      </c>
      <c r="R142" s="77">
        <v>1485.7028</v>
      </c>
      <c r="S142" s="78">
        <v>5.8999999999999999E-3</v>
      </c>
      <c r="T142" s="78">
        <v>5.0000000000000001E-4</v>
      </c>
      <c r="U142" s="78">
        <v>1E-4</v>
      </c>
    </row>
    <row r="143" spans="2:21" ht="18" customHeight="1">
      <c r="B143" t="s">
        <v>738</v>
      </c>
      <c r="C143" t="s">
        <v>739</v>
      </c>
      <c r="D143" t="s">
        <v>100</v>
      </c>
      <c r="E143" t="s">
        <v>123</v>
      </c>
      <c r="F143" t="s">
        <v>734</v>
      </c>
      <c r="G143" t="s">
        <v>488</v>
      </c>
      <c r="H143" t="s">
        <v>735</v>
      </c>
      <c r="I143" t="s">
        <v>150</v>
      </c>
      <c r="J143" t="s">
        <v>414</v>
      </c>
      <c r="K143" s="77">
        <v>6.57</v>
      </c>
      <c r="L143" t="s">
        <v>102</v>
      </c>
      <c r="M143" s="78">
        <v>1.9E-2</v>
      </c>
      <c r="N143" s="78">
        <v>-1.9E-3</v>
      </c>
      <c r="O143" s="77">
        <v>3048934.19</v>
      </c>
      <c r="P143" s="77">
        <v>117.75</v>
      </c>
      <c r="Q143" s="77">
        <v>0</v>
      </c>
      <c r="R143" s="77">
        <v>3590.1200087249999</v>
      </c>
      <c r="S143" s="78">
        <v>9.2999999999999992E-3</v>
      </c>
      <c r="T143" s="78">
        <v>1.2999999999999999E-3</v>
      </c>
      <c r="U143" s="78">
        <v>1E-4</v>
      </c>
    </row>
    <row r="144" spans="2:21" ht="18" customHeight="1">
      <c r="B144" t="s">
        <v>740</v>
      </c>
      <c r="C144" t="s">
        <v>741</v>
      </c>
      <c r="D144" t="s">
        <v>100</v>
      </c>
      <c r="E144" t="s">
        <v>123</v>
      </c>
      <c r="F144" t="s">
        <v>742</v>
      </c>
      <c r="G144" t="s">
        <v>493</v>
      </c>
      <c r="H144" t="s">
        <v>729</v>
      </c>
      <c r="I144" t="s">
        <v>211</v>
      </c>
      <c r="J144" t="s">
        <v>743</v>
      </c>
      <c r="K144" s="77">
        <v>5.98</v>
      </c>
      <c r="L144" t="s">
        <v>102</v>
      </c>
      <c r="M144" s="78">
        <v>7.4999999999999997E-3</v>
      </c>
      <c r="N144" s="78">
        <v>-4.0000000000000002E-4</v>
      </c>
      <c r="O144" s="77">
        <v>2458000</v>
      </c>
      <c r="P144" s="77">
        <v>105.81</v>
      </c>
      <c r="Q144" s="77">
        <v>0</v>
      </c>
      <c r="R144" s="77">
        <v>2600.8098</v>
      </c>
      <c r="S144" s="78">
        <v>5.5999999999999999E-3</v>
      </c>
      <c r="T144" s="78">
        <v>8.9999999999999998E-4</v>
      </c>
      <c r="U144" s="78">
        <v>1E-4</v>
      </c>
    </row>
    <row r="145" spans="2:21" ht="18" customHeight="1">
      <c r="B145" t="s">
        <v>744</v>
      </c>
      <c r="C145" t="s">
        <v>745</v>
      </c>
      <c r="D145" t="s">
        <v>100</v>
      </c>
      <c r="E145" t="s">
        <v>123</v>
      </c>
      <c r="F145" t="s">
        <v>694</v>
      </c>
      <c r="G145" t="s">
        <v>488</v>
      </c>
      <c r="H145" t="s">
        <v>729</v>
      </c>
      <c r="I145" t="s">
        <v>211</v>
      </c>
      <c r="J145" t="s">
        <v>746</v>
      </c>
      <c r="K145" s="77">
        <v>7.5</v>
      </c>
      <c r="L145" t="s">
        <v>102</v>
      </c>
      <c r="M145" s="78">
        <v>5.0000000000000001E-3</v>
      </c>
      <c r="N145" s="78">
        <v>1.1000000000000001E-3</v>
      </c>
      <c r="O145" s="77">
        <v>4000000</v>
      </c>
      <c r="P145" s="77">
        <v>104.09</v>
      </c>
      <c r="Q145" s="77">
        <v>0</v>
      </c>
      <c r="R145" s="77">
        <v>4163.6000000000004</v>
      </c>
      <c r="S145" s="78">
        <v>2.0500000000000001E-2</v>
      </c>
      <c r="T145" s="78">
        <v>1.5E-3</v>
      </c>
      <c r="U145" s="78">
        <v>2.0000000000000001E-4</v>
      </c>
    </row>
    <row r="146" spans="2:21" ht="18" customHeight="1">
      <c r="B146" t="s">
        <v>747</v>
      </c>
      <c r="C146" t="s">
        <v>748</v>
      </c>
      <c r="D146" t="s">
        <v>100</v>
      </c>
      <c r="E146" t="s">
        <v>123</v>
      </c>
      <c r="F146" t="s">
        <v>694</v>
      </c>
      <c r="G146" t="s">
        <v>488</v>
      </c>
      <c r="H146" t="s">
        <v>729</v>
      </c>
      <c r="I146" t="s">
        <v>211</v>
      </c>
      <c r="J146" t="s">
        <v>746</v>
      </c>
      <c r="K146" s="77">
        <v>7.38</v>
      </c>
      <c r="L146" t="s">
        <v>102</v>
      </c>
      <c r="M146" s="78">
        <v>9.7000000000000003E-3</v>
      </c>
      <c r="N146" s="78">
        <v>2.8999999999999998E-3</v>
      </c>
      <c r="O146" s="77">
        <v>1063000</v>
      </c>
      <c r="P146" s="77">
        <v>106.4</v>
      </c>
      <c r="Q146" s="77">
        <v>0</v>
      </c>
      <c r="R146" s="77">
        <v>1131.0319999999999</v>
      </c>
      <c r="S146" s="78">
        <v>2.3999999999999998E-3</v>
      </c>
      <c r="T146" s="78">
        <v>4.0000000000000002E-4</v>
      </c>
      <c r="U146" s="78">
        <v>0</v>
      </c>
    </row>
    <row r="147" spans="2:21" ht="18" customHeight="1">
      <c r="B147" t="s">
        <v>749</v>
      </c>
      <c r="C147" t="s">
        <v>750</v>
      </c>
      <c r="D147" t="s">
        <v>100</v>
      </c>
      <c r="E147" t="s">
        <v>123</v>
      </c>
      <c r="F147" t="s">
        <v>694</v>
      </c>
      <c r="G147" t="s">
        <v>488</v>
      </c>
      <c r="H147" t="s">
        <v>729</v>
      </c>
      <c r="I147" t="s">
        <v>211</v>
      </c>
      <c r="J147" t="s">
        <v>581</v>
      </c>
      <c r="K147" s="77">
        <v>2.93</v>
      </c>
      <c r="L147" t="s">
        <v>102</v>
      </c>
      <c r="M147" s="78">
        <v>2.0500000000000001E-2</v>
      </c>
      <c r="N147" s="78">
        <v>-1.0800000000000001E-2</v>
      </c>
      <c r="O147" s="77">
        <v>4111956.29</v>
      </c>
      <c r="P147" s="77">
        <v>113.6</v>
      </c>
      <c r="Q147" s="77">
        <v>0</v>
      </c>
      <c r="R147" s="77">
        <v>4671.1823454400001</v>
      </c>
      <c r="S147" s="78">
        <v>8.8000000000000005E-3</v>
      </c>
      <c r="T147" s="78">
        <v>1.6000000000000001E-3</v>
      </c>
      <c r="U147" s="78">
        <v>2.0000000000000001E-4</v>
      </c>
    </row>
    <row r="148" spans="2:21" ht="18" customHeight="1">
      <c r="B148" t="s">
        <v>751</v>
      </c>
      <c r="C148" t="s">
        <v>752</v>
      </c>
      <c r="D148" t="s">
        <v>100</v>
      </c>
      <c r="E148" t="s">
        <v>123</v>
      </c>
      <c r="F148" t="s">
        <v>753</v>
      </c>
      <c r="G148" t="s">
        <v>493</v>
      </c>
      <c r="H148" t="s">
        <v>729</v>
      </c>
      <c r="I148" t="s">
        <v>211</v>
      </c>
      <c r="J148" t="s">
        <v>267</v>
      </c>
      <c r="K148" s="77">
        <v>4.93</v>
      </c>
      <c r="L148" t="s">
        <v>102</v>
      </c>
      <c r="M148" s="78">
        <v>1.23E-2</v>
      </c>
      <c r="N148" s="78">
        <v>-7.7000000000000002E-3</v>
      </c>
      <c r="O148" s="77">
        <v>7993786.2400000002</v>
      </c>
      <c r="P148" s="77">
        <v>113.6</v>
      </c>
      <c r="Q148" s="77">
        <v>0</v>
      </c>
      <c r="R148" s="77">
        <v>9080.9411686399999</v>
      </c>
      <c r="S148" s="78">
        <v>5.5999999999999999E-3</v>
      </c>
      <c r="T148" s="78">
        <v>3.2000000000000002E-3</v>
      </c>
      <c r="U148" s="78">
        <v>4.0000000000000002E-4</v>
      </c>
    </row>
    <row r="149" spans="2:21" ht="18" customHeight="1">
      <c r="B149" t="s">
        <v>754</v>
      </c>
      <c r="C149" t="s">
        <v>755</v>
      </c>
      <c r="D149" t="s">
        <v>100</v>
      </c>
      <c r="E149" t="s">
        <v>123</v>
      </c>
      <c r="F149" t="s">
        <v>756</v>
      </c>
      <c r="G149" t="s">
        <v>757</v>
      </c>
      <c r="H149" t="s">
        <v>729</v>
      </c>
      <c r="I149" t="s">
        <v>211</v>
      </c>
      <c r="J149" t="s">
        <v>758</v>
      </c>
      <c r="K149" s="77">
        <v>6.61</v>
      </c>
      <c r="L149" t="s">
        <v>102</v>
      </c>
      <c r="M149" s="78">
        <v>7.4999999999999997E-3</v>
      </c>
      <c r="N149" s="78">
        <v>-2E-3</v>
      </c>
      <c r="O149" s="77">
        <v>1988000</v>
      </c>
      <c r="P149" s="77">
        <v>106.4</v>
      </c>
      <c r="Q149" s="77">
        <v>0</v>
      </c>
      <c r="R149" s="77">
        <v>2115.232</v>
      </c>
      <c r="S149" s="78">
        <v>4.4000000000000003E-3</v>
      </c>
      <c r="T149" s="78">
        <v>6.9999999999999999E-4</v>
      </c>
      <c r="U149" s="78">
        <v>1E-4</v>
      </c>
    </row>
    <row r="150" spans="2:21" ht="18" customHeight="1">
      <c r="B150" t="s">
        <v>759</v>
      </c>
      <c r="C150" t="s">
        <v>760</v>
      </c>
      <c r="D150" t="s">
        <v>100</v>
      </c>
      <c r="E150" t="s">
        <v>123</v>
      </c>
      <c r="F150" t="s">
        <v>605</v>
      </c>
      <c r="G150" t="s">
        <v>488</v>
      </c>
      <c r="H150" t="s">
        <v>735</v>
      </c>
      <c r="I150" t="s">
        <v>150</v>
      </c>
      <c r="J150" t="s">
        <v>414</v>
      </c>
      <c r="K150" s="77">
        <v>0.91</v>
      </c>
      <c r="L150" t="s">
        <v>102</v>
      </c>
      <c r="M150" s="78">
        <v>3.3000000000000002E-2</v>
      </c>
      <c r="N150" s="78">
        <v>-9.7000000000000003E-3</v>
      </c>
      <c r="O150" s="77">
        <v>48884.33</v>
      </c>
      <c r="P150" s="77">
        <v>106.51</v>
      </c>
      <c r="Q150" s="77">
        <v>0</v>
      </c>
      <c r="R150" s="77">
        <v>52.066699882999998</v>
      </c>
      <c r="S150" s="78">
        <v>1E-4</v>
      </c>
      <c r="T150" s="78">
        <v>0</v>
      </c>
      <c r="U150" s="78">
        <v>0</v>
      </c>
    </row>
    <row r="151" spans="2:21" ht="18" customHeight="1">
      <c r="B151" t="s">
        <v>761</v>
      </c>
      <c r="C151" t="s">
        <v>762</v>
      </c>
      <c r="D151" t="s">
        <v>100</v>
      </c>
      <c r="E151" t="s">
        <v>123</v>
      </c>
      <c r="F151" t="s">
        <v>605</v>
      </c>
      <c r="G151" t="s">
        <v>488</v>
      </c>
      <c r="H151" t="s">
        <v>735</v>
      </c>
      <c r="I151" t="s">
        <v>150</v>
      </c>
      <c r="J151" t="s">
        <v>267</v>
      </c>
      <c r="K151" s="77">
        <v>3.86</v>
      </c>
      <c r="L151" t="s">
        <v>102</v>
      </c>
      <c r="M151" s="78">
        <v>2.1499999999999998E-2</v>
      </c>
      <c r="N151" s="78">
        <v>-5.7000000000000002E-3</v>
      </c>
      <c r="O151" s="77">
        <v>15183319.300000001</v>
      </c>
      <c r="P151" s="77">
        <v>115.45</v>
      </c>
      <c r="Q151" s="77">
        <v>0</v>
      </c>
      <c r="R151" s="77">
        <v>17529.14213185</v>
      </c>
      <c r="S151" s="78">
        <v>9.9000000000000008E-3</v>
      </c>
      <c r="T151" s="78">
        <v>6.1000000000000004E-3</v>
      </c>
      <c r="U151" s="78">
        <v>6.9999999999999999E-4</v>
      </c>
    </row>
    <row r="152" spans="2:21" ht="18" customHeight="1">
      <c r="B152" t="s">
        <v>763</v>
      </c>
      <c r="C152" t="s">
        <v>764</v>
      </c>
      <c r="D152" t="s">
        <v>100</v>
      </c>
      <c r="E152" t="s">
        <v>123</v>
      </c>
      <c r="F152" t="s">
        <v>765</v>
      </c>
      <c r="G152" t="s">
        <v>571</v>
      </c>
      <c r="H152" t="s">
        <v>766</v>
      </c>
      <c r="I152" t="s">
        <v>150</v>
      </c>
      <c r="J152" t="s">
        <v>414</v>
      </c>
      <c r="K152" s="77">
        <v>3.53</v>
      </c>
      <c r="L152" t="s">
        <v>102</v>
      </c>
      <c r="M152" s="78">
        <v>2.8500000000000001E-2</v>
      </c>
      <c r="N152" s="78">
        <v>-4.1999999999999997E-3</v>
      </c>
      <c r="O152" s="77">
        <v>320000</v>
      </c>
      <c r="P152" s="77">
        <v>117.17</v>
      </c>
      <c r="Q152" s="77">
        <v>0</v>
      </c>
      <c r="R152" s="77">
        <v>374.94400000000002</v>
      </c>
      <c r="S152" s="78">
        <v>5.0000000000000001E-4</v>
      </c>
      <c r="T152" s="78">
        <v>1E-4</v>
      </c>
      <c r="U152" s="78">
        <v>0</v>
      </c>
    </row>
    <row r="153" spans="2:21" ht="18" customHeight="1">
      <c r="B153" t="s">
        <v>767</v>
      </c>
      <c r="C153" t="s">
        <v>768</v>
      </c>
      <c r="D153" t="s">
        <v>100</v>
      </c>
      <c r="E153" t="s">
        <v>123</v>
      </c>
      <c r="F153" t="s">
        <v>765</v>
      </c>
      <c r="G153" t="s">
        <v>571</v>
      </c>
      <c r="H153" t="s">
        <v>766</v>
      </c>
      <c r="I153" t="s">
        <v>150</v>
      </c>
      <c r="J153" t="s">
        <v>414</v>
      </c>
      <c r="K153" s="77">
        <v>1.97</v>
      </c>
      <c r="L153" t="s">
        <v>102</v>
      </c>
      <c r="M153" s="78">
        <v>4.65E-2</v>
      </c>
      <c r="N153" s="78">
        <v>-8.3000000000000001E-3</v>
      </c>
      <c r="O153" s="77">
        <v>7128271.2000000002</v>
      </c>
      <c r="P153" s="77">
        <v>114.33</v>
      </c>
      <c r="Q153" s="77">
        <v>170.54621</v>
      </c>
      <c r="R153" s="77">
        <v>8320.2986729599997</v>
      </c>
      <c r="S153" s="78">
        <v>1.24E-2</v>
      </c>
      <c r="T153" s="78">
        <v>2.8999999999999998E-3</v>
      </c>
      <c r="U153" s="78">
        <v>2.9999999999999997E-4</v>
      </c>
    </row>
    <row r="154" spans="2:21" ht="18" customHeight="1">
      <c r="B154" t="s">
        <v>769</v>
      </c>
      <c r="C154" t="s">
        <v>770</v>
      </c>
      <c r="D154" t="s">
        <v>100</v>
      </c>
      <c r="E154" t="s">
        <v>123</v>
      </c>
      <c r="F154" t="s">
        <v>765</v>
      </c>
      <c r="G154" t="s">
        <v>571</v>
      </c>
      <c r="H154" t="s">
        <v>766</v>
      </c>
      <c r="I154" t="s">
        <v>150</v>
      </c>
      <c r="J154" t="s">
        <v>414</v>
      </c>
      <c r="K154" s="77">
        <v>5.24</v>
      </c>
      <c r="L154" t="s">
        <v>102</v>
      </c>
      <c r="M154" s="78">
        <v>2.4500000000000001E-2</v>
      </c>
      <c r="N154" s="78">
        <v>1.9E-3</v>
      </c>
      <c r="O154" s="77">
        <v>619867</v>
      </c>
      <c r="P154" s="77">
        <v>115.54</v>
      </c>
      <c r="Q154" s="77">
        <v>0</v>
      </c>
      <c r="R154" s="77">
        <v>716.19433179999999</v>
      </c>
      <c r="S154" s="78">
        <v>1.5E-3</v>
      </c>
      <c r="T154" s="78">
        <v>2.9999999999999997E-4</v>
      </c>
      <c r="U154" s="78">
        <v>0</v>
      </c>
    </row>
    <row r="155" spans="2:21" ht="18" customHeight="1">
      <c r="B155" t="s">
        <v>771</v>
      </c>
      <c r="C155" t="s">
        <v>772</v>
      </c>
      <c r="D155" t="s">
        <v>100</v>
      </c>
      <c r="E155" t="s">
        <v>123</v>
      </c>
      <c r="F155" t="s">
        <v>773</v>
      </c>
      <c r="G155" t="s">
        <v>571</v>
      </c>
      <c r="H155" t="s">
        <v>774</v>
      </c>
      <c r="I155" t="s">
        <v>211</v>
      </c>
      <c r="J155" t="s">
        <v>775</v>
      </c>
      <c r="K155" s="77">
        <v>6.5</v>
      </c>
      <c r="L155" t="s">
        <v>102</v>
      </c>
      <c r="M155" s="78">
        <v>7.4000000000000003E-3</v>
      </c>
      <c r="N155" s="78">
        <v>3.0999999999999999E-3</v>
      </c>
      <c r="O155" s="77">
        <v>2750000</v>
      </c>
      <c r="P155" s="77">
        <v>103.46</v>
      </c>
      <c r="Q155" s="77">
        <v>0</v>
      </c>
      <c r="R155" s="77">
        <v>2845.15</v>
      </c>
      <c r="S155" s="78">
        <v>9.1999999999999998E-3</v>
      </c>
      <c r="T155" s="78">
        <v>1E-3</v>
      </c>
      <c r="U155" s="78">
        <v>1E-4</v>
      </c>
    </row>
    <row r="156" spans="2:21" ht="18" customHeight="1">
      <c r="B156" t="s">
        <v>778</v>
      </c>
      <c r="C156">
        <v>1178292</v>
      </c>
      <c r="D156" t="s">
        <v>100</v>
      </c>
      <c r="E156" t="s">
        <v>123</v>
      </c>
      <c r="F156" t="s">
        <v>776</v>
      </c>
      <c r="G156" t="s">
        <v>571</v>
      </c>
      <c r="H156" t="s">
        <v>766</v>
      </c>
      <c r="I156" t="s">
        <v>150</v>
      </c>
      <c r="J156" t="s">
        <v>777</v>
      </c>
      <c r="K156" s="77">
        <v>0</v>
      </c>
      <c r="L156" t="s">
        <v>102</v>
      </c>
      <c r="M156" s="78">
        <v>0</v>
      </c>
      <c r="N156" s="78">
        <v>0</v>
      </c>
      <c r="O156" s="77">
        <v>993800</v>
      </c>
      <c r="P156" s="77">
        <f>R156*1000/O156*100</f>
        <v>106.45</v>
      </c>
      <c r="Q156" s="77">
        <v>0</v>
      </c>
      <c r="R156" s="77">
        <f>1057900.1/1000</f>
        <v>1057.9001000000001</v>
      </c>
      <c r="S156" s="78">
        <v>0</v>
      </c>
      <c r="T156" s="78">
        <f t="shared" ref="T156:T157" si="1">R156/$R$11</f>
        <v>3.7107169325843465E-4</v>
      </c>
      <c r="U156" s="78">
        <f>R156/'סכום נכסי הקרן'!$C$42</f>
        <v>4.2723741261181299E-5</v>
      </c>
    </row>
    <row r="157" spans="2:21" ht="18" customHeight="1">
      <c r="B157" t="s">
        <v>778</v>
      </c>
      <c r="C157">
        <v>11782920</v>
      </c>
      <c r="D157" t="s">
        <v>100</v>
      </c>
      <c r="E157" t="s">
        <v>123</v>
      </c>
      <c r="F157" t="s">
        <v>776</v>
      </c>
      <c r="G157" t="s">
        <v>571</v>
      </c>
      <c r="H157" t="s">
        <v>766</v>
      </c>
      <c r="I157" t="s">
        <v>150</v>
      </c>
      <c r="J157" t="s">
        <v>777</v>
      </c>
      <c r="K157" s="77">
        <v>6.77</v>
      </c>
      <c r="L157" t="s">
        <v>102</v>
      </c>
      <c r="M157" s="78">
        <v>1.09E-2</v>
      </c>
      <c r="N157" s="78">
        <v>3.0999999999999999E-3</v>
      </c>
      <c r="O157" s="77">
        <v>2000000</v>
      </c>
      <c r="P157" s="77">
        <f>R157*1000/O157*100</f>
        <v>104.896994535519</v>
      </c>
      <c r="Q157" s="77">
        <v>0</v>
      </c>
      <c r="R157" s="77">
        <f>2097939.89071038/1000</f>
        <v>2097.93989071038</v>
      </c>
      <c r="S157" s="78">
        <v>6.7000000000000002E-3</v>
      </c>
      <c r="T157" s="78">
        <f t="shared" si="1"/>
        <v>7.3587865962042732E-4</v>
      </c>
      <c r="U157" s="78">
        <f>R157/'סכום נכסי הקרן'!$C$42</f>
        <v>8.4726186406657147E-5</v>
      </c>
    </row>
    <row r="158" spans="2:21" ht="18" customHeight="1">
      <c r="B158" t="s">
        <v>779</v>
      </c>
      <c r="C158" t="s">
        <v>780</v>
      </c>
      <c r="D158" t="s">
        <v>100</v>
      </c>
      <c r="E158" t="s">
        <v>123</v>
      </c>
      <c r="F158" t="s">
        <v>776</v>
      </c>
      <c r="G158" t="s">
        <v>571</v>
      </c>
      <c r="H158" t="s">
        <v>766</v>
      </c>
      <c r="I158" t="s">
        <v>150</v>
      </c>
      <c r="J158" t="s">
        <v>414</v>
      </c>
      <c r="K158" s="77">
        <v>0.83</v>
      </c>
      <c r="L158" t="s">
        <v>102</v>
      </c>
      <c r="M158" s="78">
        <v>3.6999999999999998E-2</v>
      </c>
      <c r="N158" s="78">
        <v>-8.3000000000000001E-3</v>
      </c>
      <c r="O158" s="77">
        <v>4757000</v>
      </c>
      <c r="P158" s="77">
        <v>107.26</v>
      </c>
      <c r="Q158" s="77">
        <v>0</v>
      </c>
      <c r="R158" s="77">
        <v>5102.3581999999997</v>
      </c>
      <c r="S158" s="78">
        <v>9.2999999999999992E-3</v>
      </c>
      <c r="T158" s="78">
        <v>1.8E-3</v>
      </c>
      <c r="U158" s="78">
        <v>2.0000000000000001E-4</v>
      </c>
    </row>
    <row r="159" spans="2:21" ht="18" customHeight="1">
      <c r="B159" t="s">
        <v>781</v>
      </c>
      <c r="C159" t="s">
        <v>782</v>
      </c>
      <c r="D159" t="s">
        <v>100</v>
      </c>
      <c r="E159" t="s">
        <v>123</v>
      </c>
      <c r="F159" t="s">
        <v>776</v>
      </c>
      <c r="G159" t="s">
        <v>571</v>
      </c>
      <c r="H159" t="s">
        <v>766</v>
      </c>
      <c r="I159" t="s">
        <v>150</v>
      </c>
      <c r="J159" t="s">
        <v>565</v>
      </c>
      <c r="K159" s="77">
        <v>4.07</v>
      </c>
      <c r="L159" t="s">
        <v>102</v>
      </c>
      <c r="M159" s="78">
        <v>2.5700000000000001E-2</v>
      </c>
      <c r="N159" s="78">
        <v>-4.7000000000000002E-3</v>
      </c>
      <c r="O159" s="77">
        <v>4023213.2</v>
      </c>
      <c r="P159" s="77">
        <v>117.4</v>
      </c>
      <c r="Q159" s="77">
        <v>0</v>
      </c>
      <c r="R159" s="77">
        <v>4723.2522968000003</v>
      </c>
      <c r="S159" s="78">
        <v>3.3999999999999998E-3</v>
      </c>
      <c r="T159" s="78">
        <v>1.6999999999999999E-3</v>
      </c>
      <c r="U159" s="78">
        <v>2.0000000000000001E-4</v>
      </c>
    </row>
    <row r="160" spans="2:21" ht="18" customHeight="1">
      <c r="B160" t="s">
        <v>783</v>
      </c>
      <c r="C160" t="s">
        <v>784</v>
      </c>
      <c r="D160" t="s">
        <v>100</v>
      </c>
      <c r="E160" t="s">
        <v>123</v>
      </c>
      <c r="F160" t="s">
        <v>728</v>
      </c>
      <c r="G160" t="s">
        <v>488</v>
      </c>
      <c r="H160" t="s">
        <v>774</v>
      </c>
      <c r="I160" t="s">
        <v>211</v>
      </c>
      <c r="J160" t="s">
        <v>414</v>
      </c>
      <c r="K160" s="77">
        <v>3.17</v>
      </c>
      <c r="L160" t="s">
        <v>102</v>
      </c>
      <c r="M160" s="78">
        <v>3.0599999999999999E-2</v>
      </c>
      <c r="N160" s="78">
        <v>-1.12E-2</v>
      </c>
      <c r="O160" s="77">
        <v>1639054.35</v>
      </c>
      <c r="P160" s="77">
        <v>117.6</v>
      </c>
      <c r="Q160" s="77">
        <v>238.17833999999999</v>
      </c>
      <c r="R160" s="77">
        <v>2165.7062556000001</v>
      </c>
      <c r="S160" s="78">
        <v>3.8999999999999998E-3</v>
      </c>
      <c r="T160" s="78">
        <v>8.0000000000000004E-4</v>
      </c>
      <c r="U160" s="78">
        <v>1E-4</v>
      </c>
    </row>
    <row r="161" spans="2:21" ht="18" customHeight="1">
      <c r="B161" t="s">
        <v>785</v>
      </c>
      <c r="C161" t="s">
        <v>786</v>
      </c>
      <c r="D161" t="s">
        <v>100</v>
      </c>
      <c r="E161" t="s">
        <v>123</v>
      </c>
      <c r="F161" t="s">
        <v>728</v>
      </c>
      <c r="G161" t="s">
        <v>488</v>
      </c>
      <c r="H161" t="s">
        <v>774</v>
      </c>
      <c r="I161" t="s">
        <v>211</v>
      </c>
      <c r="J161" t="s">
        <v>787</v>
      </c>
      <c r="K161" s="77">
        <v>0.66</v>
      </c>
      <c r="L161" t="s">
        <v>102</v>
      </c>
      <c r="M161" s="78">
        <v>4.5999999999999999E-2</v>
      </c>
      <c r="N161" s="78">
        <v>-9.7000000000000003E-3</v>
      </c>
      <c r="O161" s="77">
        <v>830767.05</v>
      </c>
      <c r="P161" s="77">
        <v>108.03</v>
      </c>
      <c r="Q161" s="77">
        <v>0</v>
      </c>
      <c r="R161" s="77">
        <v>897.47764411499998</v>
      </c>
      <c r="S161" s="78">
        <v>1.06E-2</v>
      </c>
      <c r="T161" s="78">
        <v>2.9999999999999997E-4</v>
      </c>
      <c r="U161" s="78">
        <v>0</v>
      </c>
    </row>
    <row r="162" spans="2:21" ht="18" customHeight="1">
      <c r="B162" t="s">
        <v>788</v>
      </c>
      <c r="C162" t="s">
        <v>789</v>
      </c>
      <c r="D162" t="s">
        <v>100</v>
      </c>
      <c r="E162" t="s">
        <v>123</v>
      </c>
      <c r="F162" t="s">
        <v>790</v>
      </c>
      <c r="G162" t="s">
        <v>791</v>
      </c>
      <c r="H162" t="s">
        <v>774</v>
      </c>
      <c r="I162" t="s">
        <v>211</v>
      </c>
      <c r="J162" t="s">
        <v>267</v>
      </c>
      <c r="K162" s="77">
        <v>5.82</v>
      </c>
      <c r="L162" t="s">
        <v>102</v>
      </c>
      <c r="M162" s="78">
        <v>7.4999999999999997E-3</v>
      </c>
      <c r="N162" s="78">
        <v>1.2999999999999999E-3</v>
      </c>
      <c r="O162" s="77">
        <v>9182000</v>
      </c>
      <c r="P162" s="77">
        <v>103.66</v>
      </c>
      <c r="Q162" s="77">
        <v>0</v>
      </c>
      <c r="R162" s="77">
        <v>9518.0612000000001</v>
      </c>
      <c r="S162" s="78">
        <v>3.0599999999999999E-2</v>
      </c>
      <c r="T162" s="78">
        <v>3.3E-3</v>
      </c>
      <c r="U162" s="78">
        <v>4.0000000000000002E-4</v>
      </c>
    </row>
    <row r="163" spans="2:21" ht="18" customHeight="1">
      <c r="B163" t="s">
        <v>792</v>
      </c>
      <c r="C163" t="s">
        <v>793</v>
      </c>
      <c r="D163" t="s">
        <v>100</v>
      </c>
      <c r="E163" t="s">
        <v>123</v>
      </c>
      <c r="F163" t="s">
        <v>794</v>
      </c>
      <c r="G163" t="s">
        <v>411</v>
      </c>
      <c r="H163" t="s">
        <v>774</v>
      </c>
      <c r="I163" t="s">
        <v>211</v>
      </c>
      <c r="J163" t="s">
        <v>795</v>
      </c>
      <c r="K163" s="77">
        <v>0</v>
      </c>
      <c r="L163" t="s">
        <v>102</v>
      </c>
      <c r="M163" s="78">
        <v>5.0999999999999997E-2</v>
      </c>
      <c r="N163" s="78">
        <v>0</v>
      </c>
      <c r="O163" s="77">
        <v>2370282</v>
      </c>
      <c r="P163" s="77">
        <v>125.2</v>
      </c>
      <c r="Q163" s="77">
        <v>0</v>
      </c>
      <c r="R163" s="77">
        <v>2967.5930640000001</v>
      </c>
      <c r="S163" s="78">
        <v>2.0999999999999999E-3</v>
      </c>
      <c r="T163" s="78">
        <v>1E-3</v>
      </c>
      <c r="U163" s="78">
        <v>1E-4</v>
      </c>
    </row>
    <row r="164" spans="2:21" ht="18" customHeight="1">
      <c r="B164" t="s">
        <v>796</v>
      </c>
      <c r="C164" t="s">
        <v>797</v>
      </c>
      <c r="D164" t="s">
        <v>100</v>
      </c>
      <c r="E164" t="s">
        <v>123</v>
      </c>
      <c r="F164" t="s">
        <v>798</v>
      </c>
      <c r="G164" t="s">
        <v>799</v>
      </c>
      <c r="H164" t="s">
        <v>766</v>
      </c>
      <c r="I164" t="s">
        <v>150</v>
      </c>
      <c r="J164" t="s">
        <v>414</v>
      </c>
      <c r="K164" s="77">
        <v>0.89</v>
      </c>
      <c r="L164" t="s">
        <v>102</v>
      </c>
      <c r="M164" s="78">
        <v>1.35E-2</v>
      </c>
      <c r="N164" s="78">
        <v>-9.4000000000000004E-3</v>
      </c>
      <c r="O164" s="77">
        <v>4138991.99</v>
      </c>
      <c r="P164" s="77">
        <v>104.46</v>
      </c>
      <c r="Q164" s="77">
        <v>0</v>
      </c>
      <c r="R164" s="77">
        <v>4323.5910327539996</v>
      </c>
      <c r="S164" s="78">
        <v>8.9999999999999993E-3</v>
      </c>
      <c r="T164" s="78">
        <v>1.5E-3</v>
      </c>
      <c r="U164" s="78">
        <v>2.0000000000000001E-4</v>
      </c>
    </row>
    <row r="165" spans="2:21" ht="18" customHeight="1">
      <c r="B165" t="s">
        <v>800</v>
      </c>
      <c r="C165">
        <v>11756600</v>
      </c>
      <c r="D165" t="s">
        <v>100</v>
      </c>
      <c r="E165" t="s">
        <v>123</v>
      </c>
      <c r="F165" t="s">
        <v>798</v>
      </c>
      <c r="G165" t="s">
        <v>799</v>
      </c>
      <c r="H165" t="s">
        <v>766</v>
      </c>
      <c r="I165" t="s">
        <v>150</v>
      </c>
      <c r="J165" t="s">
        <v>801</v>
      </c>
      <c r="K165" s="77">
        <v>2.38</v>
      </c>
      <c r="L165" t="s">
        <v>102</v>
      </c>
      <c r="M165" s="78">
        <v>0.01</v>
      </c>
      <c r="N165" s="78">
        <v>-8.6999999999999994E-3</v>
      </c>
      <c r="O165" s="77">
        <v>1500000</v>
      </c>
      <c r="P165" s="77">
        <f>R165*1000/O165*100</f>
        <v>106.32961020036429</v>
      </c>
      <c r="Q165" s="77">
        <v>0</v>
      </c>
      <c r="R165" s="77">
        <f>1596.6-1.65584699453548</f>
        <v>1594.9441530054644</v>
      </c>
      <c r="S165" s="78">
        <v>2.8E-3</v>
      </c>
      <c r="T165" s="78">
        <f t="shared" ref="T165" si="2">R165/$R$11</f>
        <v>5.5944661268902181E-4</v>
      </c>
      <c r="U165" s="78">
        <f>R165/'סכום נכסי הקרן'!$C$42</f>
        <v>6.4412491613375787E-5</v>
      </c>
    </row>
    <row r="166" spans="2:21" ht="18" customHeight="1">
      <c r="B166" t="s">
        <v>802</v>
      </c>
      <c r="C166" t="s">
        <v>803</v>
      </c>
      <c r="D166" t="s">
        <v>100</v>
      </c>
      <c r="E166" t="s">
        <v>123</v>
      </c>
      <c r="F166" t="s">
        <v>798</v>
      </c>
      <c r="G166" t="s">
        <v>799</v>
      </c>
      <c r="H166" t="s">
        <v>766</v>
      </c>
      <c r="I166" t="s">
        <v>150</v>
      </c>
      <c r="J166" t="s">
        <v>565</v>
      </c>
      <c r="K166" s="77">
        <v>2.31</v>
      </c>
      <c r="L166" t="s">
        <v>102</v>
      </c>
      <c r="M166" s="78">
        <v>1.8499999999999999E-2</v>
      </c>
      <c r="N166" s="78">
        <v>-1.06E-2</v>
      </c>
      <c r="O166" s="77">
        <v>3577538</v>
      </c>
      <c r="P166" s="77">
        <v>109.45</v>
      </c>
      <c r="Q166" s="77">
        <v>0</v>
      </c>
      <c r="R166" s="77">
        <v>3915.6153410000002</v>
      </c>
      <c r="S166" s="78">
        <v>3.8999999999999998E-3</v>
      </c>
      <c r="T166" s="78">
        <v>1.4E-3</v>
      </c>
      <c r="U166" s="78">
        <v>2.0000000000000001E-4</v>
      </c>
    </row>
    <row r="167" spans="2:21" ht="18" customHeight="1">
      <c r="B167" t="s">
        <v>804</v>
      </c>
      <c r="C167" t="s">
        <v>805</v>
      </c>
      <c r="D167" t="s">
        <v>100</v>
      </c>
      <c r="E167" t="s">
        <v>123</v>
      </c>
      <c r="F167" t="s">
        <v>806</v>
      </c>
      <c r="G167" t="s">
        <v>791</v>
      </c>
      <c r="H167" t="s">
        <v>774</v>
      </c>
      <c r="I167" t="s">
        <v>211</v>
      </c>
      <c r="J167" t="s">
        <v>565</v>
      </c>
      <c r="K167" s="77">
        <v>1.97</v>
      </c>
      <c r="L167" t="s">
        <v>102</v>
      </c>
      <c r="M167" s="78">
        <v>4.3400000000000001E-2</v>
      </c>
      <c r="N167" s="78">
        <v>-9.1000000000000004E-3</v>
      </c>
      <c r="O167" s="77">
        <v>1479097.29</v>
      </c>
      <c r="P167" s="77">
        <v>114.48</v>
      </c>
      <c r="Q167" s="77">
        <v>0</v>
      </c>
      <c r="R167" s="77">
        <v>1693.2705775920001</v>
      </c>
      <c r="S167" s="78">
        <v>1.1000000000000001E-3</v>
      </c>
      <c r="T167" s="78">
        <v>5.9999999999999995E-4</v>
      </c>
      <c r="U167" s="78">
        <v>1E-4</v>
      </c>
    </row>
    <row r="168" spans="2:21" ht="18" customHeight="1">
      <c r="B168" t="s">
        <v>807</v>
      </c>
      <c r="C168" t="s">
        <v>808</v>
      </c>
      <c r="D168" t="s">
        <v>100</v>
      </c>
      <c r="E168" t="s">
        <v>123</v>
      </c>
      <c r="F168" t="s">
        <v>806</v>
      </c>
      <c r="G168" t="s">
        <v>791</v>
      </c>
      <c r="H168" t="s">
        <v>774</v>
      </c>
      <c r="I168" t="s">
        <v>211</v>
      </c>
      <c r="J168" t="s">
        <v>267</v>
      </c>
      <c r="K168" s="77">
        <v>4.97</v>
      </c>
      <c r="L168" t="s">
        <v>102</v>
      </c>
      <c r="M168" s="78">
        <v>3.9E-2</v>
      </c>
      <c r="N168" s="78">
        <v>-2E-3</v>
      </c>
      <c r="O168" s="77">
        <v>1283873.47</v>
      </c>
      <c r="P168" s="77">
        <v>126.3</v>
      </c>
      <c r="Q168" s="77">
        <v>0</v>
      </c>
      <c r="R168" s="77">
        <v>1621.53219261</v>
      </c>
      <c r="S168" s="78">
        <v>8.0000000000000004E-4</v>
      </c>
      <c r="T168" s="78">
        <v>5.9999999999999995E-4</v>
      </c>
      <c r="U168" s="78">
        <v>1E-4</v>
      </c>
    </row>
    <row r="169" spans="2:21" ht="18" customHeight="1">
      <c r="B169" t="s">
        <v>809</v>
      </c>
      <c r="C169" t="s">
        <v>810</v>
      </c>
      <c r="D169" t="s">
        <v>100</v>
      </c>
      <c r="E169" t="s">
        <v>123</v>
      </c>
      <c r="F169" t="s">
        <v>806</v>
      </c>
      <c r="G169" t="s">
        <v>791</v>
      </c>
      <c r="H169" t="s">
        <v>774</v>
      </c>
      <c r="I169" t="s">
        <v>211</v>
      </c>
      <c r="J169" t="s">
        <v>470</v>
      </c>
      <c r="K169" s="77">
        <v>0.5</v>
      </c>
      <c r="L169" t="s">
        <v>102</v>
      </c>
      <c r="M169" s="78">
        <v>5.5E-2</v>
      </c>
      <c r="N169" s="78">
        <v>-6.1000000000000004E-3</v>
      </c>
      <c r="O169" s="77">
        <v>506027.82</v>
      </c>
      <c r="P169" s="77">
        <v>108.99</v>
      </c>
      <c r="Q169" s="77">
        <v>0</v>
      </c>
      <c r="R169" s="77">
        <v>551.51972101800004</v>
      </c>
      <c r="S169" s="78">
        <v>2.1100000000000001E-2</v>
      </c>
      <c r="T169" s="78">
        <v>2.0000000000000001E-4</v>
      </c>
      <c r="U169" s="78">
        <v>0</v>
      </c>
    </row>
    <row r="170" spans="2:21" ht="18" customHeight="1">
      <c r="B170" t="s">
        <v>811</v>
      </c>
      <c r="C170" t="s">
        <v>812</v>
      </c>
      <c r="D170" t="s">
        <v>100</v>
      </c>
      <c r="E170" t="s">
        <v>123</v>
      </c>
      <c r="F170" t="s">
        <v>813</v>
      </c>
      <c r="G170" t="s">
        <v>493</v>
      </c>
      <c r="H170" t="s">
        <v>814</v>
      </c>
      <c r="I170" t="s">
        <v>211</v>
      </c>
      <c r="J170" t="s">
        <v>565</v>
      </c>
      <c r="K170" s="77">
        <v>5.04</v>
      </c>
      <c r="L170" t="s">
        <v>102</v>
      </c>
      <c r="M170" s="78">
        <v>2.75E-2</v>
      </c>
      <c r="N170" s="78">
        <v>-5.0000000000000001E-3</v>
      </c>
      <c r="O170" s="77">
        <v>2085559.96</v>
      </c>
      <c r="P170" s="77">
        <v>120.48</v>
      </c>
      <c r="Q170" s="77">
        <v>0</v>
      </c>
      <c r="R170" s="77">
        <v>2512.6826398080002</v>
      </c>
      <c r="S170" s="78">
        <v>2.2000000000000001E-3</v>
      </c>
      <c r="T170" s="78">
        <v>8.9999999999999998E-4</v>
      </c>
      <c r="U170" s="78">
        <v>1E-4</v>
      </c>
    </row>
    <row r="171" spans="2:21" ht="18" customHeight="1">
      <c r="B171" t="s">
        <v>815</v>
      </c>
      <c r="C171" t="s">
        <v>816</v>
      </c>
      <c r="D171" t="s">
        <v>100</v>
      </c>
      <c r="E171" t="s">
        <v>123</v>
      </c>
      <c r="F171" t="s">
        <v>817</v>
      </c>
      <c r="G171" t="s">
        <v>488</v>
      </c>
      <c r="H171" t="s">
        <v>814</v>
      </c>
      <c r="I171" t="s">
        <v>211</v>
      </c>
      <c r="J171" t="s">
        <v>414</v>
      </c>
      <c r="K171" s="77">
        <v>4.46</v>
      </c>
      <c r="L171" t="s">
        <v>102</v>
      </c>
      <c r="M171" s="78">
        <v>3.3000000000000002E-2</v>
      </c>
      <c r="N171" s="78">
        <v>6.7999999999999996E-3</v>
      </c>
      <c r="O171" s="77">
        <v>9963880</v>
      </c>
      <c r="P171" s="77">
        <v>114.6</v>
      </c>
      <c r="Q171" s="77">
        <v>0</v>
      </c>
      <c r="R171" s="77">
        <v>11418.60648</v>
      </c>
      <c r="S171" s="78">
        <v>1.95E-2</v>
      </c>
      <c r="T171" s="78">
        <v>4.0000000000000001E-3</v>
      </c>
      <c r="U171" s="78">
        <v>5.0000000000000001E-4</v>
      </c>
    </row>
    <row r="172" spans="2:21" ht="18" customHeight="1">
      <c r="B172" t="s">
        <v>818</v>
      </c>
      <c r="C172" t="s">
        <v>819</v>
      </c>
      <c r="D172" t="s">
        <v>100</v>
      </c>
      <c r="E172" t="s">
        <v>123</v>
      </c>
      <c r="F172" t="s">
        <v>820</v>
      </c>
      <c r="G172" t="s">
        <v>488</v>
      </c>
      <c r="H172" t="s">
        <v>814</v>
      </c>
      <c r="I172" t="s">
        <v>211</v>
      </c>
      <c r="J172" t="s">
        <v>276</v>
      </c>
      <c r="K172" s="77">
        <v>0.5</v>
      </c>
      <c r="L172" t="s">
        <v>102</v>
      </c>
      <c r="M172" s="78">
        <v>0.01</v>
      </c>
      <c r="N172" s="78">
        <v>2.0500000000000001E-2</v>
      </c>
      <c r="O172" s="77">
        <v>7615600</v>
      </c>
      <c r="P172" s="77">
        <v>104.55</v>
      </c>
      <c r="Q172" s="77">
        <v>0</v>
      </c>
      <c r="R172" s="77">
        <v>7962.1098000000002</v>
      </c>
      <c r="S172" s="78">
        <v>1.47E-2</v>
      </c>
      <c r="T172" s="78">
        <v>2.8E-3</v>
      </c>
      <c r="U172" s="78">
        <v>2.9999999999999997E-4</v>
      </c>
    </row>
    <row r="173" spans="2:21" ht="18" customHeight="1">
      <c r="B173" t="s">
        <v>821</v>
      </c>
      <c r="C173" t="s">
        <v>822</v>
      </c>
      <c r="D173" t="s">
        <v>100</v>
      </c>
      <c r="E173" t="s">
        <v>123</v>
      </c>
      <c r="F173" t="s">
        <v>820</v>
      </c>
      <c r="G173" t="s">
        <v>488</v>
      </c>
      <c r="H173" t="s">
        <v>814</v>
      </c>
      <c r="I173" t="s">
        <v>211</v>
      </c>
      <c r="J173" t="s">
        <v>823</v>
      </c>
      <c r="K173" s="77">
        <v>4</v>
      </c>
      <c r="L173" t="s">
        <v>102</v>
      </c>
      <c r="M173" s="78">
        <v>1E-3</v>
      </c>
      <c r="N173" s="78">
        <v>-1.0800000000000001E-2</v>
      </c>
      <c r="O173" s="77">
        <v>4760000</v>
      </c>
      <c r="P173" s="77">
        <v>107.39</v>
      </c>
      <c r="Q173" s="77">
        <v>0</v>
      </c>
      <c r="R173" s="77">
        <v>5111.7640000000001</v>
      </c>
      <c r="S173" s="78">
        <v>9.1999999999999998E-3</v>
      </c>
      <c r="T173" s="78">
        <v>1.8E-3</v>
      </c>
      <c r="U173" s="78">
        <v>2.0000000000000001E-4</v>
      </c>
    </row>
    <row r="174" spans="2:21" ht="18" customHeight="1">
      <c r="B174" t="s">
        <v>824</v>
      </c>
      <c r="C174">
        <v>11759750</v>
      </c>
      <c r="D174" t="s">
        <v>100</v>
      </c>
      <c r="E174" t="s">
        <v>123</v>
      </c>
      <c r="F174" t="s">
        <v>820</v>
      </c>
      <c r="G174" t="s">
        <v>488</v>
      </c>
      <c r="H174" t="s">
        <v>814</v>
      </c>
      <c r="I174" t="s">
        <v>211</v>
      </c>
      <c r="J174" t="s">
        <v>825</v>
      </c>
      <c r="K174" s="77">
        <v>6.69</v>
      </c>
      <c r="L174" t="s">
        <v>102</v>
      </c>
      <c r="M174" s="78">
        <v>3.0000000000000001E-3</v>
      </c>
      <c r="N174" s="78">
        <v>-1.4E-3</v>
      </c>
      <c r="O174" s="77">
        <v>5058000</v>
      </c>
      <c r="P174" s="77">
        <f>R174*1000/O174*100</f>
        <v>103.50631031942032</v>
      </c>
      <c r="Q174" s="77">
        <v>0</v>
      </c>
      <c r="R174" s="77">
        <f>5235349.17595628/1000</f>
        <v>5235.3491759562803</v>
      </c>
      <c r="S174" s="78">
        <v>2.9399999999999999E-2</v>
      </c>
      <c r="T174" s="78">
        <f t="shared" ref="T174:T175" si="3">R174/$R$11</f>
        <v>1.8363642120094773E-3</v>
      </c>
      <c r="U174" s="78">
        <f>R174/'סכום נכסי הקרן'!$C$42</f>
        <v>2.1143178226894471E-4</v>
      </c>
    </row>
    <row r="175" spans="2:21" ht="18" customHeight="1">
      <c r="B175" t="s">
        <v>824</v>
      </c>
      <c r="C175">
        <v>1175975</v>
      </c>
      <c r="D175" t="s">
        <v>100</v>
      </c>
      <c r="E175" t="s">
        <v>123</v>
      </c>
      <c r="F175" t="s">
        <v>820</v>
      </c>
      <c r="G175" t="s">
        <v>488</v>
      </c>
      <c r="H175" t="s">
        <v>814</v>
      </c>
      <c r="I175" t="s">
        <v>211</v>
      </c>
      <c r="J175" t="s">
        <v>825</v>
      </c>
      <c r="K175" s="77">
        <v>0</v>
      </c>
      <c r="L175" t="s">
        <v>102</v>
      </c>
      <c r="M175" s="78">
        <v>0</v>
      </c>
      <c r="N175" s="78">
        <v>0</v>
      </c>
      <c r="O175" s="77">
        <v>4635910</v>
      </c>
      <c r="P175" s="77">
        <f>R175*1000/O175*100</f>
        <v>104.47999999999999</v>
      </c>
      <c r="Q175" s="77">
        <v>0</v>
      </c>
      <c r="R175" s="77">
        <f>4843598.768/1000</f>
        <v>4843.5987679999998</v>
      </c>
      <c r="S175" s="78">
        <v>0</v>
      </c>
      <c r="T175" s="78">
        <f t="shared" si="3"/>
        <v>1.6989528560458853E-3</v>
      </c>
      <c r="U175" s="78">
        <f>R175/'סכום נכסי הקרן'!$C$42</f>
        <v>1.9561077698830777E-4</v>
      </c>
    </row>
    <row r="176" spans="2:21" ht="18" customHeight="1">
      <c r="B176" t="s">
        <v>826</v>
      </c>
      <c r="C176" t="s">
        <v>827</v>
      </c>
      <c r="D176" t="s">
        <v>100</v>
      </c>
      <c r="E176" t="s">
        <v>123</v>
      </c>
      <c r="F176" t="s">
        <v>828</v>
      </c>
      <c r="G176" t="s">
        <v>488</v>
      </c>
      <c r="H176" t="s">
        <v>814</v>
      </c>
      <c r="I176" t="s">
        <v>211</v>
      </c>
      <c r="J176" t="s">
        <v>267</v>
      </c>
      <c r="K176" s="77">
        <v>2.44</v>
      </c>
      <c r="L176" t="s">
        <v>102</v>
      </c>
      <c r="M176" s="78">
        <v>4.9500000000000002E-2</v>
      </c>
      <c r="N176" s="78">
        <v>-1.2999999999999999E-2</v>
      </c>
      <c r="O176" s="77">
        <v>15173.74</v>
      </c>
      <c r="P176" s="77">
        <v>143.51</v>
      </c>
      <c r="Q176" s="77">
        <v>0</v>
      </c>
      <c r="R176" s="77">
        <v>21.775834274000001</v>
      </c>
      <c r="S176" s="78">
        <v>0</v>
      </c>
      <c r="T176" s="78">
        <v>0</v>
      </c>
      <c r="U176" s="78">
        <v>0</v>
      </c>
    </row>
    <row r="177" spans="2:21" ht="18" customHeight="1">
      <c r="B177" t="s">
        <v>829</v>
      </c>
      <c r="C177" t="s">
        <v>830</v>
      </c>
      <c r="D177" t="s">
        <v>100</v>
      </c>
      <c r="E177" t="s">
        <v>123</v>
      </c>
      <c r="F177" t="s">
        <v>831</v>
      </c>
      <c r="G177" t="s">
        <v>488</v>
      </c>
      <c r="H177" t="s">
        <v>814</v>
      </c>
      <c r="I177" t="s">
        <v>211</v>
      </c>
      <c r="J177" t="s">
        <v>414</v>
      </c>
      <c r="K177" s="77">
        <v>5.5</v>
      </c>
      <c r="L177" t="s">
        <v>102</v>
      </c>
      <c r="M177" s="78">
        <v>1.0800000000000001E-2</v>
      </c>
      <c r="N177" s="78">
        <v>-2.3999999999999998E-3</v>
      </c>
      <c r="O177" s="77">
        <v>4054000</v>
      </c>
      <c r="P177" s="77">
        <v>110.3</v>
      </c>
      <c r="Q177" s="77">
        <v>0</v>
      </c>
      <c r="R177" s="77">
        <v>4471.5619999999999</v>
      </c>
      <c r="S177" s="78">
        <v>1.55E-2</v>
      </c>
      <c r="T177" s="78">
        <v>1.6000000000000001E-3</v>
      </c>
      <c r="U177" s="78">
        <v>2.0000000000000001E-4</v>
      </c>
    </row>
    <row r="178" spans="2:21" ht="18" customHeight="1">
      <c r="B178" t="s">
        <v>834</v>
      </c>
      <c r="C178">
        <v>8230252</v>
      </c>
      <c r="D178" t="s">
        <v>100</v>
      </c>
      <c r="E178" t="s">
        <v>123</v>
      </c>
      <c r="F178" t="s">
        <v>832</v>
      </c>
      <c r="G178" t="s">
        <v>791</v>
      </c>
      <c r="H178" t="s">
        <v>833</v>
      </c>
      <c r="I178" t="s">
        <v>211</v>
      </c>
      <c r="J178" t="s">
        <v>775</v>
      </c>
      <c r="K178" s="77">
        <v>0</v>
      </c>
      <c r="L178" t="s">
        <v>102</v>
      </c>
      <c r="M178" s="78">
        <v>0</v>
      </c>
      <c r="N178" s="78">
        <v>0</v>
      </c>
      <c r="O178" s="77">
        <v>3316</v>
      </c>
      <c r="P178" s="77">
        <f>R178*1000/O178*100</f>
        <v>105.39</v>
      </c>
      <c r="Q178" s="77">
        <v>0</v>
      </c>
      <c r="R178" s="77">
        <f>3494.7324/1000</f>
        <v>3.4947323999999997</v>
      </c>
      <c r="S178" s="78">
        <v>0</v>
      </c>
      <c r="T178" s="78">
        <f t="shared" ref="T178:T179" si="4">R178/$R$11</f>
        <v>1.2258211046138599E-6</v>
      </c>
      <c r="U178" s="78">
        <f>R178/'סכום נכסי הקרן'!$C$42</f>
        <v>1.4113624040178002E-7</v>
      </c>
    </row>
    <row r="179" spans="2:21" ht="18" customHeight="1">
      <c r="B179" t="s">
        <v>834</v>
      </c>
      <c r="C179">
        <v>82302520</v>
      </c>
      <c r="D179" t="s">
        <v>100</v>
      </c>
      <c r="E179" t="s">
        <v>123</v>
      </c>
      <c r="F179" t="s">
        <v>832</v>
      </c>
      <c r="G179" t="s">
        <v>791</v>
      </c>
      <c r="H179" t="s">
        <v>833</v>
      </c>
      <c r="I179" t="s">
        <v>211</v>
      </c>
      <c r="J179" t="s">
        <v>777</v>
      </c>
      <c r="K179" s="77">
        <v>0.75</v>
      </c>
      <c r="L179" t="s">
        <v>102</v>
      </c>
      <c r="M179" s="78">
        <v>0.03</v>
      </c>
      <c r="N179" s="78">
        <v>-5.4000000000000003E-3</v>
      </c>
      <c r="O179" s="77">
        <v>6836000</v>
      </c>
      <c r="P179" s="77">
        <f>R179*1000/O179*100</f>
        <v>103.58672131147544</v>
      </c>
      <c r="Q179" s="77">
        <v>0</v>
      </c>
      <c r="R179" s="77">
        <f>7081188.26885246/1000</f>
        <v>7081.1882688524602</v>
      </c>
      <c r="S179" s="78">
        <v>4.65E-2</v>
      </c>
      <c r="T179" s="78">
        <f t="shared" si="4"/>
        <v>2.4838153632888832E-3</v>
      </c>
      <c r="U179" s="78">
        <f>R179/'סכום נכסי הקרן'!$C$42</f>
        <v>2.8597677173881051E-4</v>
      </c>
    </row>
    <row r="180" spans="2:21" ht="18" customHeight="1">
      <c r="B180" t="s">
        <v>835</v>
      </c>
      <c r="C180" t="s">
        <v>836</v>
      </c>
      <c r="D180" t="s">
        <v>100</v>
      </c>
      <c r="E180" t="s">
        <v>123</v>
      </c>
      <c r="F180" t="s">
        <v>837</v>
      </c>
      <c r="G180" t="s">
        <v>571</v>
      </c>
      <c r="H180" t="s">
        <v>838</v>
      </c>
      <c r="I180" t="s">
        <v>150</v>
      </c>
      <c r="J180" t="s">
        <v>777</v>
      </c>
      <c r="K180" s="77">
        <v>2.92</v>
      </c>
      <c r="L180" t="s">
        <v>102</v>
      </c>
      <c r="M180" s="78">
        <v>0.03</v>
      </c>
      <c r="N180" s="78">
        <v>6.8999999999999999E-3</v>
      </c>
      <c r="O180" s="77">
        <v>107576.6</v>
      </c>
      <c r="P180" s="77">
        <v>113.13</v>
      </c>
      <c r="Q180" s="77">
        <v>0</v>
      </c>
      <c r="R180" s="77">
        <v>121.70140757999999</v>
      </c>
      <c r="S180" s="78">
        <v>8.0000000000000004E-4</v>
      </c>
      <c r="T180" s="78">
        <v>0</v>
      </c>
      <c r="U180" s="78">
        <v>0</v>
      </c>
    </row>
    <row r="181" spans="2:21" ht="18" customHeight="1">
      <c r="B181" t="s">
        <v>839</v>
      </c>
      <c r="C181">
        <v>11787970</v>
      </c>
      <c r="D181" t="s">
        <v>100</v>
      </c>
      <c r="E181" t="s">
        <v>123</v>
      </c>
      <c r="F181" t="s">
        <v>837</v>
      </c>
      <c r="G181" t="s">
        <v>571</v>
      </c>
      <c r="H181" t="s">
        <v>838</v>
      </c>
      <c r="I181" t="s">
        <v>150</v>
      </c>
      <c r="J181" t="s">
        <v>777</v>
      </c>
      <c r="K181" s="77">
        <v>5.12</v>
      </c>
      <c r="L181" t="s">
        <v>102</v>
      </c>
      <c r="M181" s="78">
        <v>3.3700000000000001E-2</v>
      </c>
      <c r="N181" s="78">
        <v>1.18E-2</v>
      </c>
      <c r="O181" s="77">
        <v>1200000</v>
      </c>
      <c r="P181" s="77">
        <f>R181*1000/O181*100</f>
        <v>107.67196721311501</v>
      </c>
      <c r="Q181" s="77">
        <v>0</v>
      </c>
      <c r="R181" s="77">
        <f>1292063.60655738/1000</f>
        <v>1292.0636065573799</v>
      </c>
      <c r="S181" s="78">
        <v>1.03E-2</v>
      </c>
      <c r="T181" s="78">
        <f>R181/$R$11</f>
        <v>4.5320747231505774E-4</v>
      </c>
      <c r="U181" s="78">
        <f>R181/'סכום נכסי הקרן'!$C$42</f>
        <v>5.2180533133087182E-5</v>
      </c>
    </row>
    <row r="182" spans="2:21" ht="18" customHeight="1">
      <c r="B182" t="s">
        <v>839</v>
      </c>
      <c r="C182">
        <v>1178797</v>
      </c>
      <c r="D182" t="s">
        <v>100</v>
      </c>
      <c r="E182" t="s">
        <v>123</v>
      </c>
      <c r="F182" t="s">
        <v>837</v>
      </c>
      <c r="G182" t="s">
        <v>571</v>
      </c>
      <c r="H182" t="s">
        <v>838</v>
      </c>
      <c r="I182" t="s">
        <v>150</v>
      </c>
      <c r="J182" t="s">
        <v>840</v>
      </c>
      <c r="K182" s="77">
        <v>0</v>
      </c>
      <c r="L182" t="s">
        <v>102</v>
      </c>
      <c r="M182" s="78">
        <v>0</v>
      </c>
      <c r="N182" s="78">
        <v>0</v>
      </c>
      <c r="O182" s="77">
        <v>348382</v>
      </c>
      <c r="P182" s="77">
        <f>R182*1000/O182*100</f>
        <v>111.20999999999998</v>
      </c>
      <c r="Q182" s="77">
        <v>0</v>
      </c>
      <c r="R182" s="77">
        <f>387435.6222/1000</f>
        <v>387.43562220000001</v>
      </c>
      <c r="S182" s="78">
        <v>0</v>
      </c>
      <c r="T182" s="78">
        <f>R182/$R$11</f>
        <v>1.3589789088628421E-4</v>
      </c>
      <c r="U182" s="78">
        <f>R182/'סכום נכסי הקרן'!$C$42</f>
        <v>1.5646750839930526E-5</v>
      </c>
    </row>
    <row r="183" spans="2:21" ht="18" customHeight="1">
      <c r="B183" t="s">
        <v>841</v>
      </c>
      <c r="C183" t="s">
        <v>842</v>
      </c>
      <c r="D183" t="s">
        <v>100</v>
      </c>
      <c r="E183" t="s">
        <v>123</v>
      </c>
      <c r="F183" t="s">
        <v>831</v>
      </c>
      <c r="G183" t="s">
        <v>488</v>
      </c>
      <c r="H183" t="s">
        <v>838</v>
      </c>
      <c r="I183" t="s">
        <v>150</v>
      </c>
      <c r="J183" t="s">
        <v>414</v>
      </c>
      <c r="K183" s="77">
        <v>0.04</v>
      </c>
      <c r="L183" t="s">
        <v>102</v>
      </c>
      <c r="M183" s="78">
        <v>2.6499999999999999E-2</v>
      </c>
      <c r="N183" s="78">
        <v>-0.85399999999999998</v>
      </c>
      <c r="O183" s="77">
        <v>2901895.43</v>
      </c>
      <c r="P183" s="77">
        <v>109.1</v>
      </c>
      <c r="Q183" s="77">
        <v>217.52517</v>
      </c>
      <c r="R183" s="77">
        <v>3383.4930841300002</v>
      </c>
      <c r="S183" s="78">
        <v>1.7999999999999999E-2</v>
      </c>
      <c r="T183" s="78">
        <v>1.1999999999999999E-3</v>
      </c>
      <c r="U183" s="78">
        <v>1E-4</v>
      </c>
    </row>
    <row r="184" spans="2:21" ht="18" customHeight="1">
      <c r="B184" t="s">
        <v>843</v>
      </c>
      <c r="C184" t="s">
        <v>844</v>
      </c>
      <c r="D184" t="s">
        <v>100</v>
      </c>
      <c r="E184" t="s">
        <v>123</v>
      </c>
      <c r="F184" t="s">
        <v>845</v>
      </c>
      <c r="G184" t="s">
        <v>757</v>
      </c>
      <c r="H184" t="s">
        <v>846</v>
      </c>
      <c r="I184" t="s">
        <v>211</v>
      </c>
      <c r="J184" t="s">
        <v>414</v>
      </c>
      <c r="K184" s="77">
        <v>2.46</v>
      </c>
      <c r="L184" t="s">
        <v>102</v>
      </c>
      <c r="M184" s="78">
        <v>4.9500000000000002E-2</v>
      </c>
      <c r="N184" s="78">
        <v>-7.7999999999999996E-3</v>
      </c>
      <c r="O184" s="77">
        <v>1728058.11</v>
      </c>
      <c r="P184" s="77">
        <v>141.72</v>
      </c>
      <c r="Q184" s="77">
        <v>0</v>
      </c>
      <c r="R184" s="77">
        <v>2449.0039534920002</v>
      </c>
      <c r="S184" s="78">
        <v>2.3999999999999998E-3</v>
      </c>
      <c r="T184" s="78">
        <v>8.9999999999999998E-4</v>
      </c>
      <c r="U184" s="78">
        <v>1E-4</v>
      </c>
    </row>
    <row r="185" spans="2:21" ht="18" customHeight="1">
      <c r="B185" t="s">
        <v>847</v>
      </c>
      <c r="C185">
        <v>11791340</v>
      </c>
      <c r="D185" t="s">
        <v>100</v>
      </c>
      <c r="E185" t="s">
        <v>123</v>
      </c>
      <c r="F185" t="s">
        <v>848</v>
      </c>
      <c r="G185" t="s">
        <v>849</v>
      </c>
      <c r="H185" t="s">
        <v>217</v>
      </c>
      <c r="I185" t="s">
        <v>218</v>
      </c>
      <c r="J185" t="s">
        <v>301</v>
      </c>
      <c r="K185" s="77">
        <v>4.42</v>
      </c>
      <c r="L185" t="s">
        <v>102</v>
      </c>
      <c r="M185" s="78">
        <v>1.5800000000000002E-2</v>
      </c>
      <c r="N185" s="78">
        <v>6.6E-3</v>
      </c>
      <c r="O185" s="77">
        <v>4800000</v>
      </c>
      <c r="P185" s="77">
        <f>R185*1000/O185*100</f>
        <v>104.76819672131145</v>
      </c>
      <c r="Q185" s="77">
        <v>0</v>
      </c>
      <c r="R185" s="77">
        <f>5028873.44262295/1000</f>
        <v>5028.8734426229503</v>
      </c>
      <c r="S185" s="78">
        <v>1.2800000000000001E-2</v>
      </c>
      <c r="T185" s="78">
        <f t="shared" ref="T185:T186" si="5">R185/$R$11</f>
        <v>1.7639402657552178E-3</v>
      </c>
      <c r="U185" s="78">
        <f>R185/'סכום נכסי הקרן'!$C$42</f>
        <v>2.0309317278431957E-4</v>
      </c>
    </row>
    <row r="186" spans="2:21" ht="18" customHeight="1">
      <c r="B186" t="s">
        <v>847</v>
      </c>
      <c r="C186">
        <v>1179134</v>
      </c>
      <c r="D186" t="s">
        <v>100</v>
      </c>
      <c r="E186" t="s">
        <v>123</v>
      </c>
      <c r="F186" t="s">
        <v>848</v>
      </c>
      <c r="G186" t="s">
        <v>849</v>
      </c>
      <c r="H186" t="s">
        <v>217</v>
      </c>
      <c r="I186" t="s">
        <v>218</v>
      </c>
      <c r="J186" t="s">
        <v>301</v>
      </c>
      <c r="K186" s="77">
        <v>0</v>
      </c>
      <c r="L186" t="s">
        <v>102</v>
      </c>
      <c r="M186" s="78">
        <v>0</v>
      </c>
      <c r="N186" s="78">
        <v>0</v>
      </c>
      <c r="O186" s="77">
        <v>2300000</v>
      </c>
      <c r="P186" s="77">
        <f>R186*1000/O186*100</f>
        <v>105.67999999999999</v>
      </c>
      <c r="Q186" s="77">
        <v>0</v>
      </c>
      <c r="R186" s="77">
        <f>2430640/1000</f>
        <v>2430.64</v>
      </c>
      <c r="S186" s="78">
        <v>0</v>
      </c>
      <c r="T186" s="78">
        <f t="shared" si="5"/>
        <v>8.5257738467146512E-4</v>
      </c>
      <c r="U186" s="78">
        <f>R186/'סכום נכסי הקרן'!$C$42</f>
        <v>9.8162420496110831E-5</v>
      </c>
    </row>
    <row r="187" spans="2:21" ht="18" customHeight="1">
      <c r="B187" t="s">
        <v>850</v>
      </c>
      <c r="C187" t="s">
        <v>851</v>
      </c>
      <c r="D187" t="s">
        <v>100</v>
      </c>
      <c r="E187" t="s">
        <v>123</v>
      </c>
      <c r="F187" t="s">
        <v>852</v>
      </c>
      <c r="G187" t="s">
        <v>132</v>
      </c>
      <c r="H187" t="s">
        <v>217</v>
      </c>
      <c r="I187" t="s">
        <v>218</v>
      </c>
      <c r="J187" t="s">
        <v>853</v>
      </c>
      <c r="K187" s="77">
        <v>3.37</v>
      </c>
      <c r="L187" t="s">
        <v>102</v>
      </c>
      <c r="M187" s="78">
        <v>4.8000000000000001E-2</v>
      </c>
      <c r="N187" s="78">
        <v>3.8999999999999998E-3</v>
      </c>
      <c r="O187" s="77">
        <v>784000</v>
      </c>
      <c r="P187" s="77">
        <v>116.96</v>
      </c>
      <c r="Q187" s="77">
        <v>0</v>
      </c>
      <c r="R187" s="77">
        <v>916.96640000000002</v>
      </c>
      <c r="S187" s="78">
        <v>4.5999999999999999E-3</v>
      </c>
      <c r="T187" s="78">
        <v>2.9999999999999997E-4</v>
      </c>
      <c r="U187" s="78">
        <v>0</v>
      </c>
    </row>
    <row r="188" spans="2:21" ht="18" customHeight="1">
      <c r="B188" t="s">
        <v>854</v>
      </c>
      <c r="C188">
        <v>11605060</v>
      </c>
      <c r="D188" t="s">
        <v>100</v>
      </c>
      <c r="E188" t="s">
        <v>123</v>
      </c>
      <c r="F188" t="s">
        <v>855</v>
      </c>
      <c r="G188" t="s">
        <v>791</v>
      </c>
      <c r="H188" t="s">
        <v>217</v>
      </c>
      <c r="I188" t="s">
        <v>218</v>
      </c>
      <c r="J188" t="s">
        <v>856</v>
      </c>
      <c r="K188" s="77">
        <v>3.56</v>
      </c>
      <c r="L188" t="s">
        <v>102</v>
      </c>
      <c r="M188" s="78">
        <v>2.35E-2</v>
      </c>
      <c r="N188" s="78">
        <v>5.4000000000000003E-3</v>
      </c>
      <c r="O188" s="77">
        <v>465385</v>
      </c>
      <c r="P188" s="77">
        <f>R188*1000/O188*100</f>
        <v>108.73062424606314</v>
      </c>
      <c r="Q188" s="77">
        <v>0</v>
      </c>
      <c r="R188" s="77">
        <f>511.7838845-5.767868852459</f>
        <v>506.016015647541</v>
      </c>
      <c r="S188" s="78">
        <v>3.7000000000000002E-3</v>
      </c>
      <c r="T188" s="78">
        <v>8.5257738467146512E-4</v>
      </c>
      <c r="U188" s="78">
        <v>9.8162420496110831E-5</v>
      </c>
    </row>
    <row r="189" spans="2:21" ht="18" customHeight="1">
      <c r="B189" t="s">
        <v>857</v>
      </c>
      <c r="C189" t="s">
        <v>858</v>
      </c>
      <c r="D189" t="s">
        <v>100</v>
      </c>
      <c r="E189" t="s">
        <v>123</v>
      </c>
      <c r="F189" t="s">
        <v>859</v>
      </c>
      <c r="G189" t="s">
        <v>488</v>
      </c>
      <c r="H189" t="s">
        <v>217</v>
      </c>
      <c r="I189" t="s">
        <v>218</v>
      </c>
      <c r="J189" t="s">
        <v>860</v>
      </c>
      <c r="K189" s="77">
        <v>1.18</v>
      </c>
      <c r="L189" t="s">
        <v>102</v>
      </c>
      <c r="M189" s="78">
        <v>2.1000000000000001E-2</v>
      </c>
      <c r="N189" s="78">
        <v>-7.1999999999999998E-3</v>
      </c>
      <c r="O189" s="77">
        <v>2954843.94</v>
      </c>
      <c r="P189" s="77">
        <v>107.9</v>
      </c>
      <c r="Q189" s="77">
        <v>0</v>
      </c>
      <c r="R189" s="77">
        <v>3188.2766112600002</v>
      </c>
      <c r="S189" s="78">
        <v>1.34E-2</v>
      </c>
      <c r="T189" s="78">
        <v>1.1000000000000001E-3</v>
      </c>
      <c r="U189" s="78">
        <v>1E-4</v>
      </c>
    </row>
    <row r="190" spans="2:21" ht="18" customHeight="1">
      <c r="B190" t="s">
        <v>861</v>
      </c>
      <c r="C190" t="s">
        <v>862</v>
      </c>
      <c r="D190" t="s">
        <v>100</v>
      </c>
      <c r="E190" t="s">
        <v>123</v>
      </c>
      <c r="F190" t="s">
        <v>859</v>
      </c>
      <c r="G190" t="s">
        <v>488</v>
      </c>
      <c r="H190" t="s">
        <v>217</v>
      </c>
      <c r="I190" t="s">
        <v>218</v>
      </c>
      <c r="J190" t="s">
        <v>863</v>
      </c>
      <c r="K190" s="77">
        <v>5.01</v>
      </c>
      <c r="L190" t="s">
        <v>102</v>
      </c>
      <c r="M190" s="78">
        <v>2.75E-2</v>
      </c>
      <c r="N190" s="78">
        <v>-5.0000000000000001E-3</v>
      </c>
      <c r="O190" s="77">
        <v>5953486.54</v>
      </c>
      <c r="P190" s="77">
        <v>119.51</v>
      </c>
      <c r="Q190" s="77">
        <v>0</v>
      </c>
      <c r="R190" s="77">
        <v>7115.0117639540003</v>
      </c>
      <c r="S190" s="78">
        <v>1.24E-2</v>
      </c>
      <c r="T190" s="78">
        <v>2.5000000000000001E-3</v>
      </c>
      <c r="U190" s="78">
        <v>2.9999999999999997E-4</v>
      </c>
    </row>
    <row r="191" spans="2:21" ht="18" customHeight="1">
      <c r="B191" t="s">
        <v>864</v>
      </c>
      <c r="C191" t="s">
        <v>865</v>
      </c>
      <c r="D191" t="s">
        <v>100</v>
      </c>
      <c r="E191" t="s">
        <v>123</v>
      </c>
      <c r="F191" t="s">
        <v>859</v>
      </c>
      <c r="G191" t="s">
        <v>488</v>
      </c>
      <c r="H191" t="s">
        <v>217</v>
      </c>
      <c r="I191" t="s">
        <v>218</v>
      </c>
      <c r="J191" t="s">
        <v>414</v>
      </c>
      <c r="K191" s="77">
        <v>6.94</v>
      </c>
      <c r="L191" t="s">
        <v>102</v>
      </c>
      <c r="M191" s="78">
        <v>8.5000000000000006E-3</v>
      </c>
      <c r="N191" s="78">
        <v>-1.4E-3</v>
      </c>
      <c r="O191" s="77">
        <v>8167179</v>
      </c>
      <c r="P191" s="77">
        <v>108.13</v>
      </c>
      <c r="Q191" s="77">
        <v>0</v>
      </c>
      <c r="R191" s="77">
        <v>8831.1706527000006</v>
      </c>
      <c r="S191" s="78">
        <v>2.75E-2</v>
      </c>
      <c r="T191" s="78">
        <v>3.0999999999999999E-3</v>
      </c>
      <c r="U191" s="78">
        <v>4.0000000000000002E-4</v>
      </c>
    </row>
    <row r="192" spans="2:21" ht="18" customHeight="1">
      <c r="B192" t="s">
        <v>866</v>
      </c>
      <c r="C192" t="s">
        <v>867</v>
      </c>
      <c r="D192" t="s">
        <v>100</v>
      </c>
      <c r="E192" t="s">
        <v>123</v>
      </c>
      <c r="F192" t="s">
        <v>868</v>
      </c>
      <c r="G192" t="s">
        <v>849</v>
      </c>
      <c r="H192" t="s">
        <v>217</v>
      </c>
      <c r="I192" t="s">
        <v>218</v>
      </c>
      <c r="J192" t="s">
        <v>869</v>
      </c>
      <c r="K192" s="77">
        <v>3.87</v>
      </c>
      <c r="L192" t="s">
        <v>102</v>
      </c>
      <c r="M192" s="78">
        <v>1.6400000000000001E-2</v>
      </c>
      <c r="N192" s="78">
        <v>-4.4000000000000003E-3</v>
      </c>
      <c r="O192" s="77">
        <v>3252441.06</v>
      </c>
      <c r="P192" s="77">
        <v>111.49</v>
      </c>
      <c r="Q192" s="77">
        <v>0</v>
      </c>
      <c r="R192" s="77">
        <v>3626.1465377939999</v>
      </c>
      <c r="S192" s="78">
        <v>1.49E-2</v>
      </c>
      <c r="T192" s="78">
        <v>1.2999999999999999E-3</v>
      </c>
      <c r="U192" s="78">
        <v>1E-4</v>
      </c>
    </row>
    <row r="193" spans="2:21" ht="18" customHeight="1">
      <c r="B193" t="s">
        <v>870</v>
      </c>
      <c r="C193" t="s">
        <v>871</v>
      </c>
      <c r="D193" t="s">
        <v>100</v>
      </c>
      <c r="E193" t="s">
        <v>123</v>
      </c>
      <c r="F193" t="s">
        <v>872</v>
      </c>
      <c r="G193" t="s">
        <v>849</v>
      </c>
      <c r="H193" t="s">
        <v>217</v>
      </c>
      <c r="I193" t="s">
        <v>218</v>
      </c>
      <c r="J193" t="s">
        <v>276</v>
      </c>
      <c r="K193" s="77">
        <v>4.42</v>
      </c>
      <c r="L193" t="s">
        <v>102</v>
      </c>
      <c r="M193" s="78">
        <v>1.4800000000000001E-2</v>
      </c>
      <c r="N193" s="78">
        <v>6.4000000000000003E-3</v>
      </c>
      <c r="O193" s="77">
        <v>2379613</v>
      </c>
      <c r="P193" s="77">
        <v>104.84</v>
      </c>
      <c r="Q193" s="77">
        <v>0</v>
      </c>
      <c r="R193" s="77">
        <v>2494.7862691999999</v>
      </c>
      <c r="S193" s="78">
        <v>5.8999999999999999E-3</v>
      </c>
      <c r="T193" s="78">
        <v>8.9999999999999998E-4</v>
      </c>
      <c r="U193" s="78">
        <v>1E-4</v>
      </c>
    </row>
    <row r="194" spans="2:21" ht="18" customHeight="1">
      <c r="B194" t="s">
        <v>873</v>
      </c>
      <c r="C194" t="s">
        <v>874</v>
      </c>
      <c r="D194" t="s">
        <v>100</v>
      </c>
      <c r="E194" t="s">
        <v>123</v>
      </c>
      <c r="F194" t="s">
        <v>875</v>
      </c>
      <c r="G194" t="s">
        <v>757</v>
      </c>
      <c r="H194" t="s">
        <v>217</v>
      </c>
      <c r="I194" t="s">
        <v>218</v>
      </c>
      <c r="J194" t="s">
        <v>876</v>
      </c>
      <c r="K194" s="77">
        <v>4.42</v>
      </c>
      <c r="L194" t="s">
        <v>102</v>
      </c>
      <c r="M194" s="78">
        <v>3.6999999999999998E-2</v>
      </c>
      <c r="N194" s="78">
        <v>7.1000000000000004E-3</v>
      </c>
      <c r="O194" s="77">
        <v>1804000</v>
      </c>
      <c r="P194" s="77">
        <v>116.48</v>
      </c>
      <c r="Q194" s="77">
        <v>0</v>
      </c>
      <c r="R194" s="77">
        <v>2101.2991999999999</v>
      </c>
      <c r="S194" s="78">
        <v>1.6999999999999999E-3</v>
      </c>
      <c r="T194" s="78">
        <v>6.9999999999999999E-4</v>
      </c>
      <c r="U194" s="78">
        <v>1E-4</v>
      </c>
    </row>
    <row r="195" spans="2:21" ht="18" customHeight="1">
      <c r="B195" t="s">
        <v>877</v>
      </c>
      <c r="C195" t="s">
        <v>878</v>
      </c>
      <c r="D195" t="s">
        <v>100</v>
      </c>
      <c r="E195" t="s">
        <v>123</v>
      </c>
      <c r="F195" t="s">
        <v>879</v>
      </c>
      <c r="G195" t="s">
        <v>488</v>
      </c>
      <c r="H195" t="s">
        <v>217</v>
      </c>
      <c r="I195" t="s">
        <v>218</v>
      </c>
      <c r="J195" t="s">
        <v>880</v>
      </c>
      <c r="K195" s="77">
        <v>7.73</v>
      </c>
      <c r="L195" t="s">
        <v>102</v>
      </c>
      <c r="M195" s="78">
        <v>6.4000000000000003E-3</v>
      </c>
      <c r="N195" s="78">
        <v>-5.9999999999999995E-4</v>
      </c>
      <c r="O195" s="77">
        <v>3185000</v>
      </c>
      <c r="P195" s="77">
        <v>107</v>
      </c>
      <c r="Q195" s="77">
        <v>0</v>
      </c>
      <c r="R195" s="77">
        <v>3407.95</v>
      </c>
      <c r="S195" s="78">
        <v>2.1000000000000001E-2</v>
      </c>
      <c r="T195" s="78">
        <v>1.1999999999999999E-3</v>
      </c>
      <c r="U195" s="78">
        <v>1E-4</v>
      </c>
    </row>
    <row r="196" spans="2:21" ht="18" customHeight="1">
      <c r="B196" t="s">
        <v>291</v>
      </c>
      <c r="C196"/>
      <c r="D196"/>
      <c r="E196"/>
      <c r="F196"/>
      <c r="G196"/>
      <c r="H196"/>
      <c r="I196"/>
      <c r="J196"/>
      <c r="K196" s="77">
        <v>3.19</v>
      </c>
      <c r="L196"/>
      <c r="M196" s="78"/>
      <c r="N196" s="78">
        <v>3.5000000000000001E-3</v>
      </c>
      <c r="O196" s="77">
        <f>SUM(O197:O482)</f>
        <v>712736462.61999977</v>
      </c>
      <c r="P196" s="77"/>
      <c r="Q196" s="77">
        <v>1305.14498</v>
      </c>
      <c r="R196" s="77">
        <v>753247.11379076657</v>
      </c>
      <c r="S196" s="78"/>
      <c r="T196" s="78">
        <v>0.26419999999999999</v>
      </c>
      <c r="U196" s="78">
        <v>3.04E-2</v>
      </c>
    </row>
    <row r="197" spans="2:21" ht="18" customHeight="1">
      <c r="B197" t="s">
        <v>881</v>
      </c>
      <c r="C197" t="s">
        <v>882</v>
      </c>
      <c r="D197" t="s">
        <v>100</v>
      </c>
      <c r="E197" t="s">
        <v>123</v>
      </c>
      <c r="F197" t="s">
        <v>419</v>
      </c>
      <c r="G197" t="s">
        <v>411</v>
      </c>
      <c r="H197" t="s">
        <v>210</v>
      </c>
      <c r="I197" t="s">
        <v>211</v>
      </c>
      <c r="J197" t="s">
        <v>863</v>
      </c>
      <c r="K197" s="77">
        <v>0.9</v>
      </c>
      <c r="L197" t="s">
        <v>102</v>
      </c>
      <c r="M197" s="78">
        <v>3.3E-3</v>
      </c>
      <c r="N197" s="78">
        <v>-0.92269999999999996</v>
      </c>
      <c r="O197" s="77">
        <v>800000</v>
      </c>
      <c r="P197" s="77">
        <v>1000.87</v>
      </c>
      <c r="Q197" s="77">
        <v>0</v>
      </c>
      <c r="R197" s="77">
        <v>8006.96</v>
      </c>
      <c r="S197" s="78">
        <v>8.9999999999999998E-4</v>
      </c>
      <c r="T197" s="78">
        <v>2.8E-3</v>
      </c>
      <c r="U197" s="78">
        <v>2.9999999999999997E-4</v>
      </c>
    </row>
    <row r="198" spans="2:21" ht="18" customHeight="1">
      <c r="B198" t="s">
        <v>883</v>
      </c>
      <c r="C198" t="s">
        <v>884</v>
      </c>
      <c r="D198" t="s">
        <v>100</v>
      </c>
      <c r="E198" t="s">
        <v>123</v>
      </c>
      <c r="F198" t="s">
        <v>419</v>
      </c>
      <c r="G198" t="s">
        <v>411</v>
      </c>
      <c r="H198" t="s">
        <v>210</v>
      </c>
      <c r="I198" t="s">
        <v>211</v>
      </c>
      <c r="J198" t="s">
        <v>565</v>
      </c>
      <c r="K198" s="77">
        <v>1.91</v>
      </c>
      <c r="L198" t="s">
        <v>102</v>
      </c>
      <c r="M198" s="78">
        <v>1.8700000000000001E-2</v>
      </c>
      <c r="N198" s="78">
        <v>4.7999999999999996E-3</v>
      </c>
      <c r="O198" s="77">
        <v>20311726.890000001</v>
      </c>
      <c r="P198" s="77">
        <v>102.8</v>
      </c>
      <c r="Q198" s="77">
        <v>0</v>
      </c>
      <c r="R198" s="77">
        <v>20880.455242920001</v>
      </c>
      <c r="S198" s="78">
        <v>2.4500000000000001E-2</v>
      </c>
      <c r="T198" s="78">
        <v>7.3000000000000001E-3</v>
      </c>
      <c r="U198" s="78">
        <v>8.0000000000000004E-4</v>
      </c>
    </row>
    <row r="199" spans="2:21" ht="18" customHeight="1">
      <c r="B199" t="s">
        <v>885</v>
      </c>
      <c r="C199" t="s">
        <v>886</v>
      </c>
      <c r="D199" t="s">
        <v>100</v>
      </c>
      <c r="E199" t="s">
        <v>123</v>
      </c>
      <c r="F199" t="s">
        <v>419</v>
      </c>
      <c r="G199" t="s">
        <v>411</v>
      </c>
      <c r="H199" t="s">
        <v>210</v>
      </c>
      <c r="I199" t="s">
        <v>211</v>
      </c>
      <c r="J199" t="s">
        <v>267</v>
      </c>
      <c r="K199" s="77">
        <v>4.71</v>
      </c>
      <c r="L199" t="s">
        <v>102</v>
      </c>
      <c r="M199" s="78">
        <v>2.6800000000000001E-2</v>
      </c>
      <c r="N199" s="78">
        <v>9.9000000000000008E-3</v>
      </c>
      <c r="O199" s="77">
        <v>38951406.490000002</v>
      </c>
      <c r="P199" s="77">
        <v>108.25</v>
      </c>
      <c r="Q199" s="77">
        <v>0</v>
      </c>
      <c r="R199" s="77">
        <v>42164.897525425004</v>
      </c>
      <c r="S199" s="78">
        <v>1.9800000000000002E-2</v>
      </c>
      <c r="T199" s="78">
        <v>1.4800000000000001E-2</v>
      </c>
      <c r="U199" s="78">
        <v>1.6999999999999999E-3</v>
      </c>
    </row>
    <row r="200" spans="2:21" ht="18" customHeight="1">
      <c r="B200" t="s">
        <v>887</v>
      </c>
      <c r="C200" t="s">
        <v>888</v>
      </c>
      <c r="D200" t="s">
        <v>100</v>
      </c>
      <c r="E200" t="s">
        <v>123</v>
      </c>
      <c r="F200" t="s">
        <v>889</v>
      </c>
      <c r="G200" t="s">
        <v>404</v>
      </c>
      <c r="H200" t="s">
        <v>426</v>
      </c>
      <c r="I200" t="s">
        <v>150</v>
      </c>
      <c r="J200" t="s">
        <v>890</v>
      </c>
      <c r="K200" s="77">
        <v>2.6</v>
      </c>
      <c r="L200" t="s">
        <v>102</v>
      </c>
      <c r="M200" s="78">
        <v>3.3999999999999998E-3</v>
      </c>
      <c r="N200" s="78">
        <v>1.9E-3</v>
      </c>
      <c r="O200" s="77">
        <v>10815000</v>
      </c>
      <c r="P200" s="77">
        <v>101.21</v>
      </c>
      <c r="Q200" s="77">
        <v>0</v>
      </c>
      <c r="R200" s="77">
        <v>10945.861500000001</v>
      </c>
      <c r="S200" s="78">
        <v>1.6500000000000001E-2</v>
      </c>
      <c r="T200" s="78">
        <v>3.8E-3</v>
      </c>
      <c r="U200" s="78">
        <v>4.0000000000000002E-4</v>
      </c>
    </row>
    <row r="201" spans="2:21" ht="18" customHeight="1">
      <c r="B201" t="s">
        <v>891</v>
      </c>
      <c r="C201" t="s">
        <v>892</v>
      </c>
      <c r="D201" t="s">
        <v>100</v>
      </c>
      <c r="E201" t="s">
        <v>123</v>
      </c>
      <c r="F201" t="s">
        <v>889</v>
      </c>
      <c r="G201" t="s">
        <v>404</v>
      </c>
      <c r="H201" t="s">
        <v>426</v>
      </c>
      <c r="I201" t="s">
        <v>150</v>
      </c>
      <c r="J201" t="s">
        <v>565</v>
      </c>
      <c r="K201" s="77">
        <v>5.07</v>
      </c>
      <c r="L201" t="s">
        <v>102</v>
      </c>
      <c r="M201" s="78">
        <v>1.2E-2</v>
      </c>
      <c r="N201" s="78">
        <v>1.23E-2</v>
      </c>
      <c r="O201" s="77">
        <v>3546943</v>
      </c>
      <c r="P201" s="77">
        <v>102.15</v>
      </c>
      <c r="Q201" s="77">
        <v>0</v>
      </c>
      <c r="R201" s="77">
        <v>3623.2022744999999</v>
      </c>
      <c r="S201" s="78">
        <v>3.2300000000000002E-2</v>
      </c>
      <c r="T201" s="78">
        <v>1.2999999999999999E-3</v>
      </c>
      <c r="U201" s="78">
        <v>1E-4</v>
      </c>
    </row>
    <row r="202" spans="2:21" ht="18" customHeight="1">
      <c r="B202" t="s">
        <v>893</v>
      </c>
      <c r="C202" t="s">
        <v>894</v>
      </c>
      <c r="D202" t="s">
        <v>100</v>
      </c>
      <c r="E202" t="s">
        <v>123</v>
      </c>
      <c r="F202" t="s">
        <v>423</v>
      </c>
      <c r="G202" t="s">
        <v>411</v>
      </c>
      <c r="H202" t="s">
        <v>210</v>
      </c>
      <c r="I202" t="s">
        <v>211</v>
      </c>
      <c r="J202" t="s">
        <v>318</v>
      </c>
      <c r="K202" s="77">
        <v>2.1800000000000002</v>
      </c>
      <c r="L202" t="s">
        <v>102</v>
      </c>
      <c r="M202" s="78">
        <v>3.0099999999999998E-2</v>
      </c>
      <c r="N202" s="78">
        <v>6.1999999999999998E-3</v>
      </c>
      <c r="O202" s="77">
        <v>15197094</v>
      </c>
      <c r="P202" s="77">
        <v>106.08</v>
      </c>
      <c r="Q202" s="77">
        <v>0</v>
      </c>
      <c r="R202" s="77">
        <v>16121.0773152</v>
      </c>
      <c r="S202" s="78">
        <v>1.32E-2</v>
      </c>
      <c r="T202" s="78">
        <v>5.7000000000000002E-3</v>
      </c>
      <c r="U202" s="78">
        <v>6.9999999999999999E-4</v>
      </c>
    </row>
    <row r="203" spans="2:21" ht="18" customHeight="1">
      <c r="B203" t="s">
        <v>895</v>
      </c>
      <c r="C203" t="s">
        <v>896</v>
      </c>
      <c r="D203" t="s">
        <v>100</v>
      </c>
      <c r="E203" t="s">
        <v>123</v>
      </c>
      <c r="F203" t="s">
        <v>423</v>
      </c>
      <c r="G203" t="s">
        <v>411</v>
      </c>
      <c r="H203" t="s">
        <v>210</v>
      </c>
      <c r="I203" t="s">
        <v>211</v>
      </c>
      <c r="J203" t="s">
        <v>276</v>
      </c>
      <c r="K203" s="77">
        <v>2.11</v>
      </c>
      <c r="L203" t="s">
        <v>102</v>
      </c>
      <c r="M203" s="78">
        <v>2.0199999999999999E-2</v>
      </c>
      <c r="N203" s="78">
        <v>5.3E-3</v>
      </c>
      <c r="O203" s="77">
        <v>8898552</v>
      </c>
      <c r="P203" s="77">
        <v>104.88</v>
      </c>
      <c r="Q203" s="77">
        <v>0</v>
      </c>
      <c r="R203" s="77">
        <v>9332.8013375999999</v>
      </c>
      <c r="S203" s="78">
        <v>5.3E-3</v>
      </c>
      <c r="T203" s="78">
        <v>3.3E-3</v>
      </c>
      <c r="U203" s="78">
        <v>4.0000000000000002E-4</v>
      </c>
    </row>
    <row r="204" spans="2:21" ht="18" customHeight="1">
      <c r="B204" t="s">
        <v>897</v>
      </c>
      <c r="C204" t="s">
        <v>898</v>
      </c>
      <c r="D204" t="s">
        <v>100</v>
      </c>
      <c r="E204" t="s">
        <v>123</v>
      </c>
      <c r="F204" t="s">
        <v>434</v>
      </c>
      <c r="G204" t="s">
        <v>411</v>
      </c>
      <c r="H204" t="s">
        <v>426</v>
      </c>
      <c r="I204" t="s">
        <v>150</v>
      </c>
      <c r="J204" t="s">
        <v>565</v>
      </c>
      <c r="K204" s="77">
        <v>2.65</v>
      </c>
      <c r="L204" t="s">
        <v>102</v>
      </c>
      <c r="M204" s="78">
        <v>1.09E-2</v>
      </c>
      <c r="N204" s="78">
        <v>5.8999999999999999E-3</v>
      </c>
      <c r="O204" s="77">
        <v>3250601</v>
      </c>
      <c r="P204" s="77">
        <v>101.68</v>
      </c>
      <c r="Q204" s="77">
        <v>0</v>
      </c>
      <c r="R204" s="77">
        <v>3305.2110968000002</v>
      </c>
      <c r="S204" s="78">
        <v>4.1999999999999997E-3</v>
      </c>
      <c r="T204" s="78">
        <v>1.1999999999999999E-3</v>
      </c>
      <c r="U204" s="78">
        <v>1E-4</v>
      </c>
    </row>
    <row r="205" spans="2:21" ht="18" customHeight="1">
      <c r="B205" t="s">
        <v>899</v>
      </c>
      <c r="C205" t="s">
        <v>900</v>
      </c>
      <c r="D205" t="s">
        <v>100</v>
      </c>
      <c r="E205" t="s">
        <v>123</v>
      </c>
      <c r="F205" t="s">
        <v>434</v>
      </c>
      <c r="G205" t="s">
        <v>411</v>
      </c>
      <c r="H205" t="s">
        <v>210</v>
      </c>
      <c r="I205" t="s">
        <v>211</v>
      </c>
      <c r="J205" t="s">
        <v>276</v>
      </c>
      <c r="K205" s="77">
        <v>3.28</v>
      </c>
      <c r="L205" t="s">
        <v>102</v>
      </c>
      <c r="M205" s="78">
        <v>2.98E-2</v>
      </c>
      <c r="N205" s="78">
        <v>7.7999999999999996E-3</v>
      </c>
      <c r="O205" s="77">
        <v>20156021</v>
      </c>
      <c r="P205" s="77">
        <v>109.12</v>
      </c>
      <c r="Q205" s="77">
        <v>0</v>
      </c>
      <c r="R205" s="77">
        <v>21994.2501152</v>
      </c>
      <c r="S205" s="78">
        <v>7.9000000000000008E-3</v>
      </c>
      <c r="T205" s="78">
        <v>7.7000000000000002E-3</v>
      </c>
      <c r="U205" s="78">
        <v>8.9999999999999998E-4</v>
      </c>
    </row>
    <row r="206" spans="2:21" ht="18" customHeight="1">
      <c r="B206" t="s">
        <v>901</v>
      </c>
      <c r="C206" t="s">
        <v>902</v>
      </c>
      <c r="D206" t="s">
        <v>100</v>
      </c>
      <c r="E206" t="s">
        <v>123</v>
      </c>
      <c r="F206" t="s">
        <v>434</v>
      </c>
      <c r="G206" t="s">
        <v>411</v>
      </c>
      <c r="H206" t="s">
        <v>210</v>
      </c>
      <c r="I206" t="s">
        <v>211</v>
      </c>
      <c r="J206" t="s">
        <v>565</v>
      </c>
      <c r="K206" s="77">
        <v>0.43</v>
      </c>
      <c r="L206" t="s">
        <v>102</v>
      </c>
      <c r="M206" s="78">
        <v>2.47E-2</v>
      </c>
      <c r="N206" s="78">
        <v>1.4E-3</v>
      </c>
      <c r="O206" s="77">
        <v>18445870</v>
      </c>
      <c r="P206" s="77">
        <v>102.41</v>
      </c>
      <c r="Q206" s="77">
        <v>0</v>
      </c>
      <c r="R206" s="77">
        <v>18890.415466999999</v>
      </c>
      <c r="S206" s="78">
        <v>5.4999999999999997E-3</v>
      </c>
      <c r="T206" s="78">
        <v>6.6E-3</v>
      </c>
      <c r="U206" s="78">
        <v>8.0000000000000004E-4</v>
      </c>
    </row>
    <row r="207" spans="2:21" ht="18" customHeight="1">
      <c r="B207" t="s">
        <v>903</v>
      </c>
      <c r="C207" t="s">
        <v>904</v>
      </c>
      <c r="D207" t="s">
        <v>100</v>
      </c>
      <c r="E207" t="s">
        <v>123</v>
      </c>
      <c r="F207" t="s">
        <v>464</v>
      </c>
      <c r="G207" t="s">
        <v>411</v>
      </c>
      <c r="H207" t="s">
        <v>210</v>
      </c>
      <c r="I207" t="s">
        <v>211</v>
      </c>
      <c r="J207" t="s">
        <v>525</v>
      </c>
      <c r="K207" s="77">
        <v>0.25</v>
      </c>
      <c r="L207" t="s">
        <v>102</v>
      </c>
      <c r="M207" s="78">
        <v>2.07E-2</v>
      </c>
      <c r="N207" s="78">
        <v>8.0000000000000004E-4</v>
      </c>
      <c r="O207" s="77">
        <v>2781190</v>
      </c>
      <c r="P207" s="77">
        <v>102.05</v>
      </c>
      <c r="Q207" s="77">
        <v>0</v>
      </c>
      <c r="R207" s="77">
        <v>2838.2043950000002</v>
      </c>
      <c r="S207" s="78">
        <v>1.0999999999999999E-2</v>
      </c>
      <c r="T207" s="78">
        <v>1E-3</v>
      </c>
      <c r="U207" s="78">
        <v>1E-4</v>
      </c>
    </row>
    <row r="208" spans="2:21" ht="18" customHeight="1">
      <c r="B208" t="s">
        <v>905</v>
      </c>
      <c r="C208" t="s">
        <v>906</v>
      </c>
      <c r="D208" t="s">
        <v>100</v>
      </c>
      <c r="E208" t="s">
        <v>123</v>
      </c>
      <c r="F208" t="s">
        <v>907</v>
      </c>
      <c r="G208" t="s">
        <v>488</v>
      </c>
      <c r="H208" t="s">
        <v>210</v>
      </c>
      <c r="I208" t="s">
        <v>211</v>
      </c>
      <c r="J208" t="s">
        <v>565</v>
      </c>
      <c r="K208" s="77">
        <v>3.18</v>
      </c>
      <c r="L208" t="s">
        <v>102</v>
      </c>
      <c r="M208" s="78">
        <v>1.44E-2</v>
      </c>
      <c r="N208" s="78">
        <v>6.4999999999999997E-3</v>
      </c>
      <c r="O208" s="77">
        <v>5888313.5800000001</v>
      </c>
      <c r="P208" s="77">
        <v>102.89</v>
      </c>
      <c r="Q208" s="77">
        <v>0</v>
      </c>
      <c r="R208" s="77">
        <v>6058.4858424619997</v>
      </c>
      <c r="S208" s="78">
        <v>9.1000000000000004E-3</v>
      </c>
      <c r="T208" s="78">
        <v>2.0999999999999999E-3</v>
      </c>
      <c r="U208" s="78">
        <v>2.0000000000000001E-4</v>
      </c>
    </row>
    <row r="209" spans="2:21" ht="18" customHeight="1">
      <c r="B209" t="s">
        <v>908</v>
      </c>
      <c r="C209" t="s">
        <v>909</v>
      </c>
      <c r="D209" t="s">
        <v>100</v>
      </c>
      <c r="E209" t="s">
        <v>123</v>
      </c>
      <c r="F209" t="s">
        <v>469</v>
      </c>
      <c r="G209" t="s">
        <v>411</v>
      </c>
      <c r="H209" t="s">
        <v>210</v>
      </c>
      <c r="I209" t="s">
        <v>211</v>
      </c>
      <c r="J209" t="s">
        <v>470</v>
      </c>
      <c r="K209" s="77">
        <v>5.16</v>
      </c>
      <c r="L209" t="s">
        <v>102</v>
      </c>
      <c r="M209" s="78">
        <v>2.5000000000000001E-2</v>
      </c>
      <c r="N209" s="78">
        <v>1.21E-2</v>
      </c>
      <c r="O209" s="77">
        <v>6000000</v>
      </c>
      <c r="P209" s="77">
        <v>106.81</v>
      </c>
      <c r="Q209" s="77">
        <v>0</v>
      </c>
      <c r="R209" s="77">
        <v>6408.6</v>
      </c>
      <c r="S209" s="78">
        <v>2.5999999999999999E-3</v>
      </c>
      <c r="T209" s="78">
        <v>2.2000000000000001E-3</v>
      </c>
      <c r="U209" s="78">
        <v>2.9999999999999997E-4</v>
      </c>
    </row>
    <row r="210" spans="2:21" ht="18" customHeight="1">
      <c r="B210" t="s">
        <v>910</v>
      </c>
      <c r="C210" t="s">
        <v>911</v>
      </c>
      <c r="D210" t="s">
        <v>100</v>
      </c>
      <c r="E210" t="s">
        <v>123</v>
      </c>
      <c r="F210" t="s">
        <v>794</v>
      </c>
      <c r="G210" t="s">
        <v>411</v>
      </c>
      <c r="H210" t="s">
        <v>483</v>
      </c>
      <c r="I210" t="s">
        <v>211</v>
      </c>
      <c r="J210" t="s">
        <v>912</v>
      </c>
      <c r="K210" s="77">
        <v>0.44</v>
      </c>
      <c r="L210" t="s">
        <v>102</v>
      </c>
      <c r="M210" s="78">
        <v>6.4000000000000001E-2</v>
      </c>
      <c r="N210" s="78">
        <v>1.2999999999999999E-3</v>
      </c>
      <c r="O210" s="77">
        <v>1755195.82</v>
      </c>
      <c r="P210" s="77">
        <v>103.14</v>
      </c>
      <c r="Q210" s="77">
        <v>0</v>
      </c>
      <c r="R210" s="77">
        <v>1810.3089687480001</v>
      </c>
      <c r="S210" s="78">
        <v>2.1600000000000001E-2</v>
      </c>
      <c r="T210" s="78">
        <v>5.9999999999999995E-4</v>
      </c>
      <c r="U210" s="78">
        <v>1E-4</v>
      </c>
    </row>
    <row r="211" spans="2:21" ht="18" customHeight="1">
      <c r="B211" t="s">
        <v>913</v>
      </c>
      <c r="C211" t="s">
        <v>914</v>
      </c>
      <c r="D211" t="s">
        <v>100</v>
      </c>
      <c r="E211" t="s">
        <v>123</v>
      </c>
      <c r="F211" t="s">
        <v>492</v>
      </c>
      <c r="G211" t="s">
        <v>493</v>
      </c>
      <c r="H211" t="s">
        <v>483</v>
      </c>
      <c r="I211" t="s">
        <v>211</v>
      </c>
      <c r="J211" t="s">
        <v>276</v>
      </c>
      <c r="K211" s="77">
        <v>1.25</v>
      </c>
      <c r="L211" t="s">
        <v>102</v>
      </c>
      <c r="M211" s="78">
        <v>4.8000000000000001E-2</v>
      </c>
      <c r="N211" s="78">
        <v>3.8E-3</v>
      </c>
      <c r="O211" s="77">
        <v>13385595.98</v>
      </c>
      <c r="P211" s="77">
        <v>106.69</v>
      </c>
      <c r="Q211" s="77">
        <v>0</v>
      </c>
      <c r="R211" s="77">
        <v>14281.092351062</v>
      </c>
      <c r="S211" s="78">
        <v>9.9000000000000008E-3</v>
      </c>
      <c r="T211" s="78">
        <v>5.0000000000000001E-3</v>
      </c>
      <c r="U211" s="78">
        <v>5.9999999999999995E-4</v>
      </c>
    </row>
    <row r="212" spans="2:21" ht="18" customHeight="1">
      <c r="B212" t="s">
        <v>915</v>
      </c>
      <c r="C212" t="s">
        <v>916</v>
      </c>
      <c r="D212" t="s">
        <v>100</v>
      </c>
      <c r="E212" t="s">
        <v>123</v>
      </c>
      <c r="F212" t="s">
        <v>492</v>
      </c>
      <c r="G212" t="s">
        <v>493</v>
      </c>
      <c r="H212" t="s">
        <v>483</v>
      </c>
      <c r="I212" t="s">
        <v>211</v>
      </c>
      <c r="J212" t="s">
        <v>565</v>
      </c>
      <c r="K212" s="77">
        <v>2.16</v>
      </c>
      <c r="L212" t="s">
        <v>102</v>
      </c>
      <c r="M212" s="78">
        <v>2.5499999999999998E-2</v>
      </c>
      <c r="N212" s="78">
        <v>3.8999999999999998E-3</v>
      </c>
      <c r="O212" s="77">
        <v>12126</v>
      </c>
      <c r="P212" s="77">
        <v>105.49</v>
      </c>
      <c r="Q212" s="77">
        <v>0</v>
      </c>
      <c r="R212" s="77">
        <v>12.7917174</v>
      </c>
      <c r="S212" s="78">
        <v>0</v>
      </c>
      <c r="T212" s="78">
        <v>0</v>
      </c>
      <c r="U212" s="78">
        <v>0</v>
      </c>
    </row>
    <row r="213" spans="2:21" ht="18" customHeight="1">
      <c r="B213" t="s">
        <v>917</v>
      </c>
      <c r="C213" t="s">
        <v>918</v>
      </c>
      <c r="D213" t="s">
        <v>100</v>
      </c>
      <c r="E213" t="s">
        <v>123</v>
      </c>
      <c r="F213" t="s">
        <v>503</v>
      </c>
      <c r="G213" t="s">
        <v>488</v>
      </c>
      <c r="H213" t="s">
        <v>504</v>
      </c>
      <c r="I213" t="s">
        <v>150</v>
      </c>
      <c r="J213" t="s">
        <v>565</v>
      </c>
      <c r="K213" s="77">
        <v>1.98</v>
      </c>
      <c r="L213" t="s">
        <v>102</v>
      </c>
      <c r="M213" s="78">
        <v>1.6299999999999999E-2</v>
      </c>
      <c r="N213" s="78">
        <v>2.2000000000000001E-3</v>
      </c>
      <c r="O213" s="77">
        <v>12882286.25</v>
      </c>
      <c r="P213" s="77">
        <v>102.8</v>
      </c>
      <c r="Q213" s="77">
        <v>0</v>
      </c>
      <c r="R213" s="77">
        <v>13242.990265</v>
      </c>
      <c r="S213" s="78">
        <v>4.1200000000000001E-2</v>
      </c>
      <c r="T213" s="78">
        <v>4.5999999999999999E-3</v>
      </c>
      <c r="U213" s="78">
        <v>5.0000000000000001E-4</v>
      </c>
    </row>
    <row r="214" spans="2:21" ht="18" customHeight="1">
      <c r="B214" t="s">
        <v>919</v>
      </c>
      <c r="C214" t="s">
        <v>920</v>
      </c>
      <c r="D214" t="s">
        <v>100</v>
      </c>
      <c r="E214" t="s">
        <v>123</v>
      </c>
      <c r="F214" t="s">
        <v>473</v>
      </c>
      <c r="G214" t="s">
        <v>411</v>
      </c>
      <c r="H214" t="s">
        <v>483</v>
      </c>
      <c r="I214" t="s">
        <v>211</v>
      </c>
      <c r="J214" t="s">
        <v>318</v>
      </c>
      <c r="K214" s="77">
        <v>0.89</v>
      </c>
      <c r="L214" t="s">
        <v>102</v>
      </c>
      <c r="M214" s="78">
        <v>6.5000000000000002E-2</v>
      </c>
      <c r="N214" s="78">
        <v>6.3E-3</v>
      </c>
      <c r="O214" s="77">
        <v>3530228.37</v>
      </c>
      <c r="P214" s="77">
        <v>109.13</v>
      </c>
      <c r="Q214" s="77">
        <v>0</v>
      </c>
      <c r="R214" s="77">
        <v>3852.5382201809998</v>
      </c>
      <c r="S214" s="78">
        <v>2.3300000000000001E-2</v>
      </c>
      <c r="T214" s="78">
        <v>1.4E-3</v>
      </c>
      <c r="U214" s="78">
        <v>2.0000000000000001E-4</v>
      </c>
    </row>
    <row r="215" spans="2:21" ht="18" customHeight="1">
      <c r="B215" t="s">
        <v>921</v>
      </c>
      <c r="C215" t="s">
        <v>922</v>
      </c>
      <c r="D215" t="s">
        <v>100</v>
      </c>
      <c r="E215" t="s">
        <v>123</v>
      </c>
      <c r="F215" t="s">
        <v>923</v>
      </c>
      <c r="G215" t="s">
        <v>924</v>
      </c>
      <c r="H215" t="s">
        <v>483</v>
      </c>
      <c r="I215" t="s">
        <v>211</v>
      </c>
      <c r="J215" t="s">
        <v>565</v>
      </c>
      <c r="K215" s="77">
        <v>3.54</v>
      </c>
      <c r="L215" t="s">
        <v>102</v>
      </c>
      <c r="M215" s="78">
        <v>2.6100000000000002E-2</v>
      </c>
      <c r="N215" s="78">
        <v>7.1000000000000004E-3</v>
      </c>
      <c r="O215" s="77">
        <v>9913507.6300000008</v>
      </c>
      <c r="P215" s="77">
        <v>106.83</v>
      </c>
      <c r="Q215" s="77">
        <v>0</v>
      </c>
      <c r="R215" s="77">
        <v>10590.600201129</v>
      </c>
      <c r="S215" s="78">
        <v>1.83E-2</v>
      </c>
      <c r="T215" s="78">
        <v>3.7000000000000002E-3</v>
      </c>
      <c r="U215" s="78">
        <v>4.0000000000000002E-4</v>
      </c>
    </row>
    <row r="216" spans="2:21" ht="18" customHeight="1">
      <c r="B216" t="s">
        <v>925</v>
      </c>
      <c r="C216" t="s">
        <v>926</v>
      </c>
      <c r="D216" t="s">
        <v>100</v>
      </c>
      <c r="E216" t="s">
        <v>123</v>
      </c>
      <c r="F216" t="s">
        <v>923</v>
      </c>
      <c r="G216" t="s">
        <v>924</v>
      </c>
      <c r="H216" t="s">
        <v>483</v>
      </c>
      <c r="I216" t="s">
        <v>211</v>
      </c>
      <c r="J216" t="s">
        <v>565</v>
      </c>
      <c r="K216" s="77">
        <v>8.7200000000000006</v>
      </c>
      <c r="L216" t="s">
        <v>102</v>
      </c>
      <c r="M216" s="78">
        <v>1.9E-2</v>
      </c>
      <c r="N216" s="78">
        <v>1.8499999999999999E-2</v>
      </c>
      <c r="O216" s="77">
        <v>15530</v>
      </c>
      <c r="P216" s="77">
        <v>100.49</v>
      </c>
      <c r="Q216" s="77">
        <v>0</v>
      </c>
      <c r="R216" s="77">
        <v>15.606097</v>
      </c>
      <c r="S216" s="78">
        <v>0</v>
      </c>
      <c r="T216" s="78">
        <v>0</v>
      </c>
      <c r="U216" s="78">
        <v>0</v>
      </c>
    </row>
    <row r="217" spans="2:21" ht="18" customHeight="1">
      <c r="B217" t="s">
        <v>927</v>
      </c>
      <c r="C217" t="s">
        <v>928</v>
      </c>
      <c r="D217" t="s">
        <v>100</v>
      </c>
      <c r="E217" t="s">
        <v>123</v>
      </c>
      <c r="F217" t="s">
        <v>929</v>
      </c>
      <c r="G217" t="s">
        <v>930</v>
      </c>
      <c r="H217" t="s">
        <v>483</v>
      </c>
      <c r="I217" t="s">
        <v>211</v>
      </c>
      <c r="J217" t="s">
        <v>565</v>
      </c>
      <c r="K217" s="77">
        <v>1.41</v>
      </c>
      <c r="L217" t="s">
        <v>102</v>
      </c>
      <c r="M217" s="78">
        <v>1.0500000000000001E-2</v>
      </c>
      <c r="N217" s="78">
        <v>1.5E-3</v>
      </c>
      <c r="O217" s="77">
        <v>3798408.8</v>
      </c>
      <c r="P217" s="77">
        <v>101.36</v>
      </c>
      <c r="Q217" s="77">
        <v>0</v>
      </c>
      <c r="R217" s="77">
        <v>3850.0671596799998</v>
      </c>
      <c r="S217" s="78">
        <v>1.23E-2</v>
      </c>
      <c r="T217" s="78">
        <v>1.4E-3</v>
      </c>
      <c r="U217" s="78">
        <v>2.0000000000000001E-4</v>
      </c>
    </row>
    <row r="218" spans="2:21" ht="18" customHeight="1">
      <c r="B218" t="s">
        <v>931</v>
      </c>
      <c r="C218" t="s">
        <v>932</v>
      </c>
      <c r="D218" t="s">
        <v>100</v>
      </c>
      <c r="E218" t="s">
        <v>123</v>
      </c>
      <c r="F218" t="s">
        <v>933</v>
      </c>
      <c r="G218" t="s">
        <v>626</v>
      </c>
      <c r="H218" t="s">
        <v>535</v>
      </c>
      <c r="I218" t="s">
        <v>211</v>
      </c>
      <c r="J218" t="s">
        <v>565</v>
      </c>
      <c r="K218" s="77">
        <v>9.7899999999999991</v>
      </c>
      <c r="L218" t="s">
        <v>102</v>
      </c>
      <c r="M218" s="78">
        <v>2.4E-2</v>
      </c>
      <c r="N218" s="78">
        <v>2.46E-2</v>
      </c>
      <c r="O218" s="77">
        <v>17003</v>
      </c>
      <c r="P218" s="77">
        <v>99.57</v>
      </c>
      <c r="Q218" s="77">
        <v>0</v>
      </c>
      <c r="R218" s="77">
        <v>16.929887099999998</v>
      </c>
      <c r="S218" s="78">
        <v>0</v>
      </c>
      <c r="T218" s="78">
        <v>0</v>
      </c>
      <c r="U218" s="78">
        <v>0</v>
      </c>
    </row>
    <row r="219" spans="2:21" ht="18" customHeight="1">
      <c r="B219" t="s">
        <v>934</v>
      </c>
      <c r="C219" t="s">
        <v>935</v>
      </c>
      <c r="D219" t="s">
        <v>100</v>
      </c>
      <c r="E219" t="s">
        <v>123</v>
      </c>
      <c r="F219" t="s">
        <v>936</v>
      </c>
      <c r="G219" t="s">
        <v>930</v>
      </c>
      <c r="H219" t="s">
        <v>535</v>
      </c>
      <c r="I219" t="s">
        <v>211</v>
      </c>
      <c r="J219" t="s">
        <v>276</v>
      </c>
      <c r="K219" s="77">
        <v>3.91</v>
      </c>
      <c r="L219" t="s">
        <v>102</v>
      </c>
      <c r="M219" s="78">
        <v>1.0800000000000001E-2</v>
      </c>
      <c r="N219" s="78">
        <v>8.8000000000000005E-3</v>
      </c>
      <c r="O219" s="77">
        <v>3992047</v>
      </c>
      <c r="P219" s="77">
        <v>100.8</v>
      </c>
      <c r="Q219" s="77">
        <v>0</v>
      </c>
      <c r="R219" s="77">
        <v>4023.9833760000001</v>
      </c>
      <c r="S219" s="78">
        <v>2.7000000000000001E-3</v>
      </c>
      <c r="T219" s="78">
        <v>1.4E-3</v>
      </c>
      <c r="U219" s="78">
        <v>2.0000000000000001E-4</v>
      </c>
    </row>
    <row r="220" spans="2:21" ht="18" customHeight="1">
      <c r="B220" t="s">
        <v>937</v>
      </c>
      <c r="C220" t="s">
        <v>938</v>
      </c>
      <c r="D220" t="s">
        <v>100</v>
      </c>
      <c r="E220" t="s">
        <v>123</v>
      </c>
      <c r="F220" t="s">
        <v>534</v>
      </c>
      <c r="G220" t="s">
        <v>488</v>
      </c>
      <c r="H220" t="s">
        <v>535</v>
      </c>
      <c r="I220" t="s">
        <v>211</v>
      </c>
      <c r="J220" t="s">
        <v>267</v>
      </c>
      <c r="K220" s="77">
        <v>2.46</v>
      </c>
      <c r="L220" t="s">
        <v>102</v>
      </c>
      <c r="M220" s="78">
        <v>3.39E-2</v>
      </c>
      <c r="N220" s="78">
        <v>6.8999999999999999E-3</v>
      </c>
      <c r="O220" s="77">
        <v>17088.330000000002</v>
      </c>
      <c r="P220" s="77">
        <v>106.64</v>
      </c>
      <c r="Q220" s="77">
        <v>2.8361999999999998</v>
      </c>
      <c r="R220" s="77">
        <v>21.059195112000001</v>
      </c>
      <c r="S220" s="78">
        <v>0</v>
      </c>
      <c r="T220" s="78">
        <v>0</v>
      </c>
      <c r="U220" s="78">
        <v>0</v>
      </c>
    </row>
    <row r="221" spans="2:21" ht="18" customHeight="1">
      <c r="B221" t="s">
        <v>939</v>
      </c>
      <c r="C221" t="s">
        <v>940</v>
      </c>
      <c r="D221" t="s">
        <v>100</v>
      </c>
      <c r="E221" t="s">
        <v>123</v>
      </c>
      <c r="F221" t="s">
        <v>534</v>
      </c>
      <c r="G221" t="s">
        <v>488</v>
      </c>
      <c r="H221" t="s">
        <v>535</v>
      </c>
      <c r="I221" t="s">
        <v>211</v>
      </c>
      <c r="J221" t="s">
        <v>565</v>
      </c>
      <c r="K221" s="77">
        <v>7.8</v>
      </c>
      <c r="L221" t="s">
        <v>102</v>
      </c>
      <c r="M221" s="78">
        <v>2.4400000000000002E-2</v>
      </c>
      <c r="N221" s="78">
        <v>2.18E-2</v>
      </c>
      <c r="O221" s="77">
        <v>17739</v>
      </c>
      <c r="P221" s="77">
        <v>101.94</v>
      </c>
      <c r="Q221" s="77">
        <v>0.43809999999999999</v>
      </c>
      <c r="R221" s="77">
        <v>18.521236600000002</v>
      </c>
      <c r="S221" s="78">
        <v>0</v>
      </c>
      <c r="T221" s="78">
        <v>0</v>
      </c>
      <c r="U221" s="78">
        <v>0</v>
      </c>
    </row>
    <row r="222" spans="2:21" ht="18" customHeight="1">
      <c r="B222" t="s">
        <v>941</v>
      </c>
      <c r="C222" t="s">
        <v>942</v>
      </c>
      <c r="D222" t="s">
        <v>100</v>
      </c>
      <c r="E222" t="s">
        <v>123</v>
      </c>
      <c r="F222" t="s">
        <v>943</v>
      </c>
      <c r="G222" t="s">
        <v>757</v>
      </c>
      <c r="H222" t="s">
        <v>535</v>
      </c>
      <c r="I222" t="s">
        <v>211</v>
      </c>
      <c r="J222" t="s">
        <v>565</v>
      </c>
      <c r="K222" s="77">
        <v>1.27</v>
      </c>
      <c r="L222" t="s">
        <v>102</v>
      </c>
      <c r="M222" s="78">
        <v>1.9099999999999999E-2</v>
      </c>
      <c r="N222" s="78">
        <v>8.6999999999999994E-3</v>
      </c>
      <c r="O222" s="77">
        <v>9004988.1699999999</v>
      </c>
      <c r="P222" s="77">
        <v>102.17</v>
      </c>
      <c r="Q222" s="77">
        <v>0</v>
      </c>
      <c r="R222" s="77">
        <v>9200.3964132889996</v>
      </c>
      <c r="S222" s="78">
        <v>2.23E-2</v>
      </c>
      <c r="T222" s="78">
        <v>3.2000000000000002E-3</v>
      </c>
      <c r="U222" s="78">
        <v>4.0000000000000002E-4</v>
      </c>
    </row>
    <row r="223" spans="2:21" ht="18" customHeight="1">
      <c r="B223" t="s">
        <v>944</v>
      </c>
      <c r="C223" t="s">
        <v>945</v>
      </c>
      <c r="D223" t="s">
        <v>100</v>
      </c>
      <c r="E223" t="s">
        <v>123</v>
      </c>
      <c r="F223" t="s">
        <v>943</v>
      </c>
      <c r="G223" t="s">
        <v>757</v>
      </c>
      <c r="H223" t="s">
        <v>535</v>
      </c>
      <c r="I223" t="s">
        <v>211</v>
      </c>
      <c r="J223" t="s">
        <v>565</v>
      </c>
      <c r="K223" s="77">
        <v>4.54</v>
      </c>
      <c r="L223" t="s">
        <v>102</v>
      </c>
      <c r="M223" s="78">
        <v>1.6400000000000001E-2</v>
      </c>
      <c r="N223" s="78">
        <v>1.4500000000000001E-2</v>
      </c>
      <c r="O223" s="77">
        <v>4883698.25</v>
      </c>
      <c r="P223" s="77">
        <v>101.61</v>
      </c>
      <c r="Q223" s="77">
        <v>0</v>
      </c>
      <c r="R223" s="77">
        <v>4962.3257918250001</v>
      </c>
      <c r="S223" s="78">
        <v>2.2599999999999999E-2</v>
      </c>
      <c r="T223" s="78">
        <v>1.6999999999999999E-3</v>
      </c>
      <c r="U223" s="78">
        <v>2.0000000000000001E-4</v>
      </c>
    </row>
    <row r="224" spans="2:21" ht="18" customHeight="1">
      <c r="B224" t="s">
        <v>946</v>
      </c>
      <c r="C224" t="s">
        <v>947</v>
      </c>
      <c r="D224" t="s">
        <v>100</v>
      </c>
      <c r="E224" t="s">
        <v>123</v>
      </c>
      <c r="F224" t="s">
        <v>564</v>
      </c>
      <c r="G224" t="s">
        <v>488</v>
      </c>
      <c r="H224" t="s">
        <v>535</v>
      </c>
      <c r="I224" t="s">
        <v>211</v>
      </c>
      <c r="J224" t="s">
        <v>267</v>
      </c>
      <c r="K224" s="77">
        <v>7.14</v>
      </c>
      <c r="L224" t="s">
        <v>102</v>
      </c>
      <c r="M224" s="78">
        <v>2.5499999999999998E-2</v>
      </c>
      <c r="N224" s="78">
        <v>1.9900000000000001E-2</v>
      </c>
      <c r="O224" s="77">
        <v>29375553.399999999</v>
      </c>
      <c r="P224" s="77">
        <v>104.08</v>
      </c>
      <c r="Q224" s="77">
        <v>0</v>
      </c>
      <c r="R224" s="77">
        <v>30574.07597872</v>
      </c>
      <c r="S224" s="78">
        <v>2.01E-2</v>
      </c>
      <c r="T224" s="78">
        <v>1.0699999999999999E-2</v>
      </c>
      <c r="U224" s="78">
        <v>1.1999999999999999E-3</v>
      </c>
    </row>
    <row r="225" spans="2:21" ht="18" customHeight="1">
      <c r="B225" t="s">
        <v>948</v>
      </c>
      <c r="C225" t="s">
        <v>949</v>
      </c>
      <c r="D225" t="s">
        <v>100</v>
      </c>
      <c r="E225" t="s">
        <v>123</v>
      </c>
      <c r="F225" t="s">
        <v>950</v>
      </c>
      <c r="G225" t="s">
        <v>571</v>
      </c>
      <c r="H225" t="s">
        <v>535</v>
      </c>
      <c r="I225" t="s">
        <v>211</v>
      </c>
      <c r="J225" t="s">
        <v>276</v>
      </c>
      <c r="K225" s="77">
        <v>3.17</v>
      </c>
      <c r="L225" t="s">
        <v>102</v>
      </c>
      <c r="M225" s="78">
        <v>5.45E-2</v>
      </c>
      <c r="N225" s="78">
        <v>3.9600000000000003E-2</v>
      </c>
      <c r="O225" s="77">
        <v>1094481.21</v>
      </c>
      <c r="P225" s="77">
        <v>105.42</v>
      </c>
      <c r="Q225" s="77">
        <v>0</v>
      </c>
      <c r="R225" s="77">
        <v>1153.802091582</v>
      </c>
      <c r="S225" s="78">
        <v>3.5000000000000001E-3</v>
      </c>
      <c r="T225" s="78">
        <v>4.0000000000000002E-4</v>
      </c>
      <c r="U225" s="78">
        <v>0</v>
      </c>
    </row>
    <row r="226" spans="2:21" ht="18" customHeight="1">
      <c r="B226" t="s">
        <v>951</v>
      </c>
      <c r="C226" t="s">
        <v>952</v>
      </c>
      <c r="D226" t="s">
        <v>100</v>
      </c>
      <c r="E226" t="s">
        <v>123</v>
      </c>
      <c r="F226" t="s">
        <v>953</v>
      </c>
      <c r="G226" t="s">
        <v>668</v>
      </c>
      <c r="H226" t="s">
        <v>954</v>
      </c>
      <c r="I226" t="s">
        <v>150</v>
      </c>
      <c r="J226" t="s">
        <v>565</v>
      </c>
      <c r="K226" s="77">
        <v>6.67</v>
      </c>
      <c r="L226" t="s">
        <v>102</v>
      </c>
      <c r="M226" s="78">
        <v>1.95E-2</v>
      </c>
      <c r="N226" s="78">
        <v>1.9099999999999999E-2</v>
      </c>
      <c r="O226" s="77">
        <v>5546</v>
      </c>
      <c r="P226" s="77">
        <v>100.3</v>
      </c>
      <c r="Q226" s="77">
        <v>0</v>
      </c>
      <c r="R226" s="77">
        <v>5.5626379999999997</v>
      </c>
      <c r="S226" s="78">
        <v>0</v>
      </c>
      <c r="T226" s="78">
        <v>0</v>
      </c>
      <c r="U226" s="78">
        <v>0</v>
      </c>
    </row>
    <row r="227" spans="2:21" ht="18" customHeight="1">
      <c r="B227" t="s">
        <v>955</v>
      </c>
      <c r="C227" t="s">
        <v>956</v>
      </c>
      <c r="D227" t="s">
        <v>100</v>
      </c>
      <c r="E227" t="s">
        <v>123</v>
      </c>
      <c r="F227" t="s">
        <v>487</v>
      </c>
      <c r="G227" t="s">
        <v>488</v>
      </c>
      <c r="H227" t="s">
        <v>535</v>
      </c>
      <c r="I227" t="s">
        <v>211</v>
      </c>
      <c r="J227" t="s">
        <v>276</v>
      </c>
      <c r="K227" s="77">
        <v>1.47</v>
      </c>
      <c r="L227" t="s">
        <v>102</v>
      </c>
      <c r="M227" s="78">
        <v>4.5999999999999999E-2</v>
      </c>
      <c r="N227" s="78">
        <v>8.8999999999999999E-3</v>
      </c>
      <c r="O227" s="77">
        <v>1779768</v>
      </c>
      <c r="P227" s="77">
        <v>105.52</v>
      </c>
      <c r="Q227" s="77">
        <v>0</v>
      </c>
      <c r="R227" s="77">
        <v>1878.0111936000001</v>
      </c>
      <c r="S227" s="78">
        <v>1.7299999999999999E-2</v>
      </c>
      <c r="T227" s="78">
        <v>6.9999999999999999E-4</v>
      </c>
      <c r="U227" s="78">
        <v>1E-4</v>
      </c>
    </row>
    <row r="228" spans="2:21" ht="18" customHeight="1">
      <c r="B228" t="s">
        <v>957</v>
      </c>
      <c r="C228" t="s">
        <v>958</v>
      </c>
      <c r="D228" t="s">
        <v>100</v>
      </c>
      <c r="E228" t="s">
        <v>123</v>
      </c>
      <c r="F228" t="s">
        <v>487</v>
      </c>
      <c r="G228" t="s">
        <v>488</v>
      </c>
      <c r="H228" t="s">
        <v>535</v>
      </c>
      <c r="I228" t="s">
        <v>211</v>
      </c>
      <c r="J228" t="s">
        <v>565</v>
      </c>
      <c r="K228" s="77">
        <v>2.15</v>
      </c>
      <c r="L228" t="s">
        <v>102</v>
      </c>
      <c r="M228" s="78">
        <v>2.5499999999999998E-2</v>
      </c>
      <c r="N228" s="78">
        <v>7.4000000000000003E-3</v>
      </c>
      <c r="O228" s="77">
        <v>7444</v>
      </c>
      <c r="P228" s="77">
        <v>103.94</v>
      </c>
      <c r="Q228" s="77">
        <v>0</v>
      </c>
      <c r="R228" s="77">
        <v>7.7372936000000001</v>
      </c>
      <c r="S228" s="78">
        <v>0</v>
      </c>
      <c r="T228" s="78">
        <v>0</v>
      </c>
      <c r="U228" s="78">
        <v>0</v>
      </c>
    </row>
    <row r="229" spans="2:21" ht="18" customHeight="1">
      <c r="B229" t="s">
        <v>959</v>
      </c>
      <c r="C229" t="s">
        <v>960</v>
      </c>
      <c r="D229" t="s">
        <v>100</v>
      </c>
      <c r="E229" t="s">
        <v>123</v>
      </c>
      <c r="F229" t="s">
        <v>950</v>
      </c>
      <c r="G229" t="s">
        <v>571</v>
      </c>
      <c r="H229" t="s">
        <v>535</v>
      </c>
      <c r="I229" t="s">
        <v>211</v>
      </c>
      <c r="J229" t="s">
        <v>565</v>
      </c>
      <c r="K229" s="77">
        <v>2.27</v>
      </c>
      <c r="L229" t="s">
        <v>102</v>
      </c>
      <c r="M229" s="78">
        <v>3.15E-2</v>
      </c>
      <c r="N229" s="78">
        <v>3.2300000000000002E-2</v>
      </c>
      <c r="O229" s="77">
        <v>107015.23</v>
      </c>
      <c r="P229" s="77">
        <v>100.17</v>
      </c>
      <c r="Q229" s="77">
        <v>0</v>
      </c>
      <c r="R229" s="77">
        <v>107.19715589099999</v>
      </c>
      <c r="S229" s="78">
        <v>5.0000000000000001E-4</v>
      </c>
      <c r="T229" s="78">
        <v>0</v>
      </c>
      <c r="U229" s="78">
        <v>0</v>
      </c>
    </row>
    <row r="230" spans="2:21" ht="18" customHeight="1">
      <c r="B230" t="s">
        <v>961</v>
      </c>
      <c r="C230" t="s">
        <v>962</v>
      </c>
      <c r="D230" t="s">
        <v>100</v>
      </c>
      <c r="E230" t="s">
        <v>123</v>
      </c>
      <c r="F230" t="s">
        <v>963</v>
      </c>
      <c r="G230" t="s">
        <v>964</v>
      </c>
      <c r="H230" t="s">
        <v>954</v>
      </c>
      <c r="I230" t="s">
        <v>150</v>
      </c>
      <c r="J230" t="s">
        <v>565</v>
      </c>
      <c r="K230" s="77">
        <v>1.41</v>
      </c>
      <c r="L230" t="s">
        <v>102</v>
      </c>
      <c r="M230" s="78">
        <v>1.49E-2</v>
      </c>
      <c r="N230" s="78">
        <v>4.1999999999999997E-3</v>
      </c>
      <c r="O230" s="77">
        <v>2886706.24</v>
      </c>
      <c r="P230" s="77">
        <v>101.64</v>
      </c>
      <c r="Q230" s="77">
        <v>0</v>
      </c>
      <c r="R230" s="77">
        <v>2934.048222336</v>
      </c>
      <c r="S230" s="78">
        <v>4.7999999999999996E-3</v>
      </c>
      <c r="T230" s="78">
        <v>1E-3</v>
      </c>
      <c r="U230" s="78">
        <v>1E-4</v>
      </c>
    </row>
    <row r="231" spans="2:21" ht="18" customHeight="1">
      <c r="B231" t="s">
        <v>965</v>
      </c>
      <c r="C231" t="s">
        <v>966</v>
      </c>
      <c r="D231" t="s">
        <v>100</v>
      </c>
      <c r="E231" t="s">
        <v>123</v>
      </c>
      <c r="F231" t="s">
        <v>967</v>
      </c>
      <c r="G231" t="s">
        <v>968</v>
      </c>
      <c r="H231" t="s">
        <v>535</v>
      </c>
      <c r="I231" t="s">
        <v>211</v>
      </c>
      <c r="J231" t="s">
        <v>565</v>
      </c>
      <c r="K231" s="77">
        <v>5.03</v>
      </c>
      <c r="L231" t="s">
        <v>102</v>
      </c>
      <c r="M231" s="78">
        <v>2.24E-2</v>
      </c>
      <c r="N231" s="78">
        <v>1.3599999999999999E-2</v>
      </c>
      <c r="O231" s="77">
        <v>7919.99</v>
      </c>
      <c r="P231" s="77">
        <v>105</v>
      </c>
      <c r="Q231" s="77">
        <v>0</v>
      </c>
      <c r="R231" s="77">
        <v>8.3159895000000006</v>
      </c>
      <c r="S231" s="78">
        <v>0</v>
      </c>
      <c r="T231" s="78">
        <v>0</v>
      </c>
      <c r="U231" s="78">
        <v>0</v>
      </c>
    </row>
    <row r="232" spans="2:21" ht="18" customHeight="1">
      <c r="B232" t="s">
        <v>969</v>
      </c>
      <c r="C232" t="s">
        <v>970</v>
      </c>
      <c r="D232" t="s">
        <v>100</v>
      </c>
      <c r="E232" t="s">
        <v>123</v>
      </c>
      <c r="F232" t="s">
        <v>933</v>
      </c>
      <c r="G232" t="s">
        <v>626</v>
      </c>
      <c r="H232" t="s">
        <v>535</v>
      </c>
      <c r="I232" t="s">
        <v>211</v>
      </c>
      <c r="J232" t="s">
        <v>276</v>
      </c>
      <c r="K232" s="77">
        <v>1.24</v>
      </c>
      <c r="L232" t="s">
        <v>102</v>
      </c>
      <c r="M232" s="78">
        <v>2.4500000000000001E-2</v>
      </c>
      <c r="N232" s="78">
        <v>3.5999999999999999E-3</v>
      </c>
      <c r="O232" s="77">
        <v>24401402.25</v>
      </c>
      <c r="P232" s="77">
        <v>103.21</v>
      </c>
      <c r="Q232" s="77">
        <v>0</v>
      </c>
      <c r="R232" s="77">
        <v>25184.687262225001</v>
      </c>
      <c r="S232" s="78">
        <v>2.07E-2</v>
      </c>
      <c r="T232" s="78">
        <v>8.8000000000000005E-3</v>
      </c>
      <c r="U232" s="78">
        <v>1E-3</v>
      </c>
    </row>
    <row r="233" spans="2:21" ht="18" customHeight="1">
      <c r="B233" t="s">
        <v>971</v>
      </c>
      <c r="C233" t="s">
        <v>972</v>
      </c>
      <c r="D233" t="s">
        <v>100</v>
      </c>
      <c r="E233" t="s">
        <v>123</v>
      </c>
      <c r="F233" t="s">
        <v>574</v>
      </c>
      <c r="G233" t="s">
        <v>488</v>
      </c>
      <c r="H233" t="s">
        <v>535</v>
      </c>
      <c r="I233" t="s">
        <v>211</v>
      </c>
      <c r="J233" t="s">
        <v>565</v>
      </c>
      <c r="K233" s="77">
        <v>3.31</v>
      </c>
      <c r="L233" t="s">
        <v>102</v>
      </c>
      <c r="M233" s="78">
        <v>5.6500000000000002E-2</v>
      </c>
      <c r="N233" s="78">
        <v>0.01</v>
      </c>
      <c r="O233" s="77">
        <v>6058.62</v>
      </c>
      <c r="P233" s="77">
        <v>115.84</v>
      </c>
      <c r="Q233" s="77">
        <v>0</v>
      </c>
      <c r="R233" s="77">
        <v>7.0183054079999998</v>
      </c>
      <c r="S233" s="78">
        <v>0</v>
      </c>
      <c r="T233" s="78">
        <v>0</v>
      </c>
      <c r="U233" s="78">
        <v>0</v>
      </c>
    </row>
    <row r="234" spans="2:21" ht="18" customHeight="1">
      <c r="B234" t="s">
        <v>973</v>
      </c>
      <c r="C234" t="s">
        <v>974</v>
      </c>
      <c r="D234" t="s">
        <v>100</v>
      </c>
      <c r="E234" t="s">
        <v>123</v>
      </c>
      <c r="F234" t="s">
        <v>975</v>
      </c>
      <c r="G234" t="s">
        <v>668</v>
      </c>
      <c r="H234" t="s">
        <v>954</v>
      </c>
      <c r="I234" t="s">
        <v>150</v>
      </c>
      <c r="J234" t="s">
        <v>276</v>
      </c>
      <c r="K234" s="77">
        <v>1.21</v>
      </c>
      <c r="L234" t="s">
        <v>102</v>
      </c>
      <c r="M234" s="78">
        <v>3.39E-2</v>
      </c>
      <c r="N234" s="78">
        <v>8.2000000000000007E-3</v>
      </c>
      <c r="O234" s="77">
        <v>5980355</v>
      </c>
      <c r="P234" s="77">
        <v>105.72</v>
      </c>
      <c r="Q234" s="77">
        <v>0</v>
      </c>
      <c r="R234" s="77">
        <v>6322.4313060000004</v>
      </c>
      <c r="S234" s="78">
        <v>8.3999999999999995E-3</v>
      </c>
      <c r="T234" s="78">
        <v>2.2000000000000001E-3</v>
      </c>
      <c r="U234" s="78">
        <v>2.9999999999999997E-4</v>
      </c>
    </row>
    <row r="235" spans="2:21" ht="18" customHeight="1">
      <c r="B235" t="s">
        <v>976</v>
      </c>
      <c r="C235" t="s">
        <v>977</v>
      </c>
      <c r="D235" t="s">
        <v>100</v>
      </c>
      <c r="E235" t="s">
        <v>123</v>
      </c>
      <c r="F235" t="s">
        <v>978</v>
      </c>
      <c r="G235" t="s">
        <v>668</v>
      </c>
      <c r="H235" t="s">
        <v>954</v>
      </c>
      <c r="I235" t="s">
        <v>150</v>
      </c>
      <c r="J235" t="s">
        <v>565</v>
      </c>
      <c r="K235" s="77">
        <v>2.69</v>
      </c>
      <c r="L235" t="s">
        <v>102</v>
      </c>
      <c r="M235" s="78">
        <v>2.9399999999999999E-2</v>
      </c>
      <c r="N235" s="78">
        <v>7.1999999999999998E-3</v>
      </c>
      <c r="O235" s="77">
        <v>5918.06</v>
      </c>
      <c r="P235" s="77">
        <v>106.76</v>
      </c>
      <c r="Q235" s="77">
        <v>0</v>
      </c>
      <c r="R235" s="77">
        <v>6.3181208560000002</v>
      </c>
      <c r="S235" s="78">
        <v>0</v>
      </c>
      <c r="T235" s="78">
        <v>0</v>
      </c>
      <c r="U235" s="78">
        <v>0</v>
      </c>
    </row>
    <row r="236" spans="2:21" ht="18" customHeight="1">
      <c r="B236" t="s">
        <v>979</v>
      </c>
      <c r="C236" t="s">
        <v>980</v>
      </c>
      <c r="D236" t="s">
        <v>100</v>
      </c>
      <c r="E236" t="s">
        <v>123</v>
      </c>
      <c r="F236" t="s">
        <v>981</v>
      </c>
      <c r="G236" t="s">
        <v>968</v>
      </c>
      <c r="H236" t="s">
        <v>535</v>
      </c>
      <c r="I236" t="s">
        <v>211</v>
      </c>
      <c r="J236" t="s">
        <v>565</v>
      </c>
      <c r="K236" s="77">
        <v>1.56</v>
      </c>
      <c r="L236" t="s">
        <v>102</v>
      </c>
      <c r="M236" s="78">
        <v>2.3599999999999999E-2</v>
      </c>
      <c r="N236" s="78">
        <v>6.1000000000000004E-3</v>
      </c>
      <c r="O236" s="77">
        <v>2324626.71</v>
      </c>
      <c r="P236" s="77">
        <v>103.8</v>
      </c>
      <c r="Q236" s="77">
        <v>0</v>
      </c>
      <c r="R236" s="77">
        <v>2412.9625249800001</v>
      </c>
      <c r="S236" s="78">
        <v>1.17E-2</v>
      </c>
      <c r="T236" s="78">
        <v>8.0000000000000004E-4</v>
      </c>
      <c r="U236" s="78">
        <v>1E-4</v>
      </c>
    </row>
    <row r="237" spans="2:21" ht="18" customHeight="1">
      <c r="B237" t="s">
        <v>982</v>
      </c>
      <c r="C237" t="s">
        <v>983</v>
      </c>
      <c r="D237" t="s">
        <v>100</v>
      </c>
      <c r="E237" t="s">
        <v>123</v>
      </c>
      <c r="F237" t="s">
        <v>984</v>
      </c>
      <c r="G237" t="s">
        <v>571</v>
      </c>
      <c r="H237" t="s">
        <v>954</v>
      </c>
      <c r="I237" t="s">
        <v>150</v>
      </c>
      <c r="J237" t="s">
        <v>565</v>
      </c>
      <c r="K237" s="77">
        <v>5.75</v>
      </c>
      <c r="L237" t="s">
        <v>102</v>
      </c>
      <c r="M237" s="78">
        <v>3.6900000000000002E-2</v>
      </c>
      <c r="N237" s="78">
        <v>2.01E-2</v>
      </c>
      <c r="O237" s="77">
        <v>4264241.82</v>
      </c>
      <c r="P237" s="77">
        <v>111.6</v>
      </c>
      <c r="Q237" s="77">
        <v>0</v>
      </c>
      <c r="R237" s="77">
        <v>4758.8938711199999</v>
      </c>
      <c r="S237" s="78">
        <v>1.38E-2</v>
      </c>
      <c r="T237" s="78">
        <v>1.6999999999999999E-3</v>
      </c>
      <c r="U237" s="78">
        <v>2.0000000000000001E-4</v>
      </c>
    </row>
    <row r="238" spans="2:21" ht="18" customHeight="1">
      <c r="B238" t="s">
        <v>985</v>
      </c>
      <c r="C238" t="s">
        <v>986</v>
      </c>
      <c r="D238" t="s">
        <v>100</v>
      </c>
      <c r="E238" t="s">
        <v>123</v>
      </c>
      <c r="F238" t="s">
        <v>984</v>
      </c>
      <c r="G238" t="s">
        <v>571</v>
      </c>
      <c r="H238" t="s">
        <v>954</v>
      </c>
      <c r="I238" t="s">
        <v>150</v>
      </c>
      <c r="J238" t="s">
        <v>565</v>
      </c>
      <c r="K238" s="77">
        <v>1.41</v>
      </c>
      <c r="L238" t="s">
        <v>102</v>
      </c>
      <c r="M238" s="78">
        <v>6.4000000000000001E-2</v>
      </c>
      <c r="N238" s="78">
        <v>3.8999999999999998E-3</v>
      </c>
      <c r="O238" s="77">
        <v>7200.71</v>
      </c>
      <c r="P238" s="77">
        <v>111.52</v>
      </c>
      <c r="Q238" s="77">
        <v>0</v>
      </c>
      <c r="R238" s="77">
        <v>8.0302317920000004</v>
      </c>
      <c r="S238" s="78">
        <v>0</v>
      </c>
      <c r="T238" s="78">
        <v>0</v>
      </c>
      <c r="U238" s="78">
        <v>0</v>
      </c>
    </row>
    <row r="239" spans="2:21" ht="18" customHeight="1">
      <c r="B239" t="s">
        <v>987</v>
      </c>
      <c r="C239" t="s">
        <v>988</v>
      </c>
      <c r="D239" t="s">
        <v>100</v>
      </c>
      <c r="E239" t="s">
        <v>123</v>
      </c>
      <c r="F239" t="s">
        <v>989</v>
      </c>
      <c r="G239" t="s">
        <v>571</v>
      </c>
      <c r="H239" t="s">
        <v>535</v>
      </c>
      <c r="I239" t="s">
        <v>211</v>
      </c>
      <c r="J239" t="s">
        <v>565</v>
      </c>
      <c r="K239" s="77">
        <v>1.95</v>
      </c>
      <c r="L239" t="s">
        <v>102</v>
      </c>
      <c r="M239" s="78">
        <v>3.3799999999999997E-2</v>
      </c>
      <c r="N239" s="78">
        <v>1.77E-2</v>
      </c>
      <c r="O239" s="77">
        <v>315276.25</v>
      </c>
      <c r="P239" s="77">
        <v>103.14</v>
      </c>
      <c r="Q239" s="77">
        <v>0</v>
      </c>
      <c r="R239" s="77">
        <v>325.17592424999998</v>
      </c>
      <c r="S239" s="78">
        <v>5.0000000000000001E-4</v>
      </c>
      <c r="T239" s="78">
        <v>1E-4</v>
      </c>
      <c r="U239" s="78">
        <v>0</v>
      </c>
    </row>
    <row r="240" spans="2:21" ht="18" customHeight="1">
      <c r="B240" t="s">
        <v>990</v>
      </c>
      <c r="C240" t="s">
        <v>991</v>
      </c>
      <c r="D240" t="s">
        <v>100</v>
      </c>
      <c r="E240" t="s">
        <v>123</v>
      </c>
      <c r="F240" t="s">
        <v>989</v>
      </c>
      <c r="G240" t="s">
        <v>571</v>
      </c>
      <c r="H240" t="s">
        <v>535</v>
      </c>
      <c r="I240" t="s">
        <v>211</v>
      </c>
      <c r="J240" t="s">
        <v>565</v>
      </c>
      <c r="K240" s="77">
        <v>4.6399999999999997</v>
      </c>
      <c r="L240" t="s">
        <v>102</v>
      </c>
      <c r="M240" s="78">
        <v>3.49E-2</v>
      </c>
      <c r="N240" s="78">
        <v>2.6499999999999999E-2</v>
      </c>
      <c r="O240" s="77">
        <v>4551258</v>
      </c>
      <c r="P240" s="77">
        <v>104</v>
      </c>
      <c r="Q240" s="77">
        <v>0</v>
      </c>
      <c r="R240" s="77">
        <v>4733.3083200000001</v>
      </c>
      <c r="S240" s="78">
        <v>8.0999999999999996E-3</v>
      </c>
      <c r="T240" s="78">
        <v>1.6999999999999999E-3</v>
      </c>
      <c r="U240" s="78">
        <v>2.0000000000000001E-4</v>
      </c>
    </row>
    <row r="241" spans="2:21" ht="18" customHeight="1">
      <c r="B241" t="s">
        <v>992</v>
      </c>
      <c r="C241" t="s">
        <v>993</v>
      </c>
      <c r="D241" t="s">
        <v>100</v>
      </c>
      <c r="E241" t="s">
        <v>123</v>
      </c>
      <c r="F241" t="s">
        <v>618</v>
      </c>
      <c r="G241" t="s">
        <v>619</v>
      </c>
      <c r="H241" t="s">
        <v>535</v>
      </c>
      <c r="I241" t="s">
        <v>211</v>
      </c>
      <c r="J241" t="s">
        <v>565</v>
      </c>
      <c r="K241" s="77">
        <v>5.3</v>
      </c>
      <c r="L241" t="s">
        <v>102</v>
      </c>
      <c r="M241" s="78">
        <v>3.5200000000000002E-2</v>
      </c>
      <c r="N241" s="78">
        <v>1.3100000000000001E-2</v>
      </c>
      <c r="O241" s="77">
        <v>13198968</v>
      </c>
      <c r="P241" s="77">
        <v>113.57</v>
      </c>
      <c r="Q241" s="77">
        <v>0</v>
      </c>
      <c r="R241" s="77">
        <v>14990.0679576</v>
      </c>
      <c r="S241" s="78">
        <v>1.54E-2</v>
      </c>
      <c r="T241" s="78">
        <v>5.3E-3</v>
      </c>
      <c r="U241" s="78">
        <v>5.9999999999999995E-4</v>
      </c>
    </row>
    <row r="242" spans="2:21" ht="18" customHeight="1">
      <c r="B242" t="s">
        <v>994</v>
      </c>
      <c r="C242" t="s">
        <v>995</v>
      </c>
      <c r="D242" t="s">
        <v>100</v>
      </c>
      <c r="E242" t="s">
        <v>123</v>
      </c>
      <c r="F242" t="s">
        <v>618</v>
      </c>
      <c r="G242" t="s">
        <v>619</v>
      </c>
      <c r="H242" t="s">
        <v>535</v>
      </c>
      <c r="I242" t="s">
        <v>211</v>
      </c>
      <c r="J242" t="s">
        <v>565</v>
      </c>
      <c r="K242" s="77">
        <v>4</v>
      </c>
      <c r="L242" t="s">
        <v>102</v>
      </c>
      <c r="M242" s="78">
        <v>5.0900000000000001E-2</v>
      </c>
      <c r="N242" s="78">
        <v>1.01E-2</v>
      </c>
      <c r="O242" s="77">
        <v>3048662.39</v>
      </c>
      <c r="P242" s="77">
        <v>117.97</v>
      </c>
      <c r="Q242" s="77">
        <v>0</v>
      </c>
      <c r="R242" s="77">
        <v>3596.5070214829998</v>
      </c>
      <c r="S242" s="78">
        <v>3.7000000000000002E-3</v>
      </c>
      <c r="T242" s="78">
        <v>1.2999999999999999E-3</v>
      </c>
      <c r="U242" s="78">
        <v>1E-4</v>
      </c>
    </row>
    <row r="243" spans="2:21" ht="18" customHeight="1">
      <c r="B243" t="s">
        <v>996</v>
      </c>
      <c r="C243" t="s">
        <v>997</v>
      </c>
      <c r="D243" t="s">
        <v>100</v>
      </c>
      <c r="E243" t="s">
        <v>123</v>
      </c>
      <c r="F243" t="s">
        <v>622</v>
      </c>
      <c r="G243" t="s">
        <v>459</v>
      </c>
      <c r="H243" t="s">
        <v>535</v>
      </c>
      <c r="I243" t="s">
        <v>211</v>
      </c>
      <c r="J243" t="s">
        <v>565</v>
      </c>
      <c r="K243" s="77">
        <v>2.29</v>
      </c>
      <c r="L243" t="s">
        <v>102</v>
      </c>
      <c r="M243" s="78">
        <v>2.7E-2</v>
      </c>
      <c r="N243" s="78">
        <v>7.3000000000000001E-3</v>
      </c>
      <c r="O243" s="77">
        <v>953606.05</v>
      </c>
      <c r="P243" s="77">
        <v>104.65</v>
      </c>
      <c r="Q243" s="77">
        <v>0</v>
      </c>
      <c r="R243" s="77">
        <v>997.94873132500004</v>
      </c>
      <c r="S243" s="78">
        <v>3.3999999999999998E-3</v>
      </c>
      <c r="T243" s="78">
        <v>4.0000000000000002E-4</v>
      </c>
      <c r="U243" s="78">
        <v>0</v>
      </c>
    </row>
    <row r="244" spans="2:21" ht="18" customHeight="1">
      <c r="B244" t="s">
        <v>998</v>
      </c>
      <c r="C244" t="s">
        <v>999</v>
      </c>
      <c r="D244" t="s">
        <v>100</v>
      </c>
      <c r="E244" t="s">
        <v>123</v>
      </c>
      <c r="F244" t="s">
        <v>630</v>
      </c>
      <c r="G244" t="s">
        <v>488</v>
      </c>
      <c r="H244" t="s">
        <v>627</v>
      </c>
      <c r="I244" t="s">
        <v>211</v>
      </c>
      <c r="J244" t="s">
        <v>267</v>
      </c>
      <c r="K244" s="77">
        <v>3.52</v>
      </c>
      <c r="L244" t="s">
        <v>102</v>
      </c>
      <c r="M244" s="78">
        <v>2.3400000000000001E-2</v>
      </c>
      <c r="N244" s="78">
        <v>8.3999999999999995E-3</v>
      </c>
      <c r="O244" s="77">
        <v>7681312</v>
      </c>
      <c r="P244" s="77">
        <v>105.61</v>
      </c>
      <c r="Q244" s="77">
        <v>0</v>
      </c>
      <c r="R244" s="77">
        <v>8112.2336032000003</v>
      </c>
      <c r="S244" s="78">
        <v>5.7999999999999996E-3</v>
      </c>
      <c r="T244" s="78">
        <v>2.8E-3</v>
      </c>
      <c r="U244" s="78">
        <v>2.9999999999999997E-4</v>
      </c>
    </row>
    <row r="245" spans="2:21" ht="18" customHeight="1">
      <c r="B245" t="s">
        <v>1000</v>
      </c>
      <c r="C245" t="s">
        <v>1001</v>
      </c>
      <c r="D245" t="s">
        <v>100</v>
      </c>
      <c r="E245" t="s">
        <v>123</v>
      </c>
      <c r="F245" t="s">
        <v>630</v>
      </c>
      <c r="G245" t="s">
        <v>488</v>
      </c>
      <c r="H245" t="s">
        <v>627</v>
      </c>
      <c r="I245" t="s">
        <v>211</v>
      </c>
      <c r="J245" t="s">
        <v>565</v>
      </c>
      <c r="K245" s="77">
        <v>2.76</v>
      </c>
      <c r="L245" t="s">
        <v>102</v>
      </c>
      <c r="M245" s="78">
        <v>3.85E-2</v>
      </c>
      <c r="N245" s="78">
        <v>9.4000000000000004E-3</v>
      </c>
      <c r="O245" s="77">
        <v>3182744.64</v>
      </c>
      <c r="P245" s="77">
        <v>111.5</v>
      </c>
      <c r="Q245" s="77">
        <v>0</v>
      </c>
      <c r="R245" s="77">
        <v>3548.7602735999999</v>
      </c>
      <c r="S245" s="78">
        <v>3.0000000000000001E-3</v>
      </c>
      <c r="T245" s="78">
        <v>1.1999999999999999E-3</v>
      </c>
      <c r="U245" s="78">
        <v>1E-4</v>
      </c>
    </row>
    <row r="246" spans="2:21" ht="18" customHeight="1">
      <c r="B246" t="s">
        <v>1002</v>
      </c>
      <c r="C246">
        <v>39004950</v>
      </c>
      <c r="D246" t="s">
        <v>100</v>
      </c>
      <c r="E246" t="s">
        <v>123</v>
      </c>
      <c r="F246" t="s">
        <v>630</v>
      </c>
      <c r="G246" t="s">
        <v>488</v>
      </c>
      <c r="H246" t="s">
        <v>627</v>
      </c>
      <c r="I246" t="s">
        <v>211</v>
      </c>
      <c r="J246" t="s">
        <v>565</v>
      </c>
      <c r="K246" s="77">
        <v>5.57</v>
      </c>
      <c r="L246" t="s">
        <v>102</v>
      </c>
      <c r="M246" s="78">
        <v>2.41E-2</v>
      </c>
      <c r="N246" s="78">
        <v>1.8499999999999999E-2</v>
      </c>
      <c r="O246" s="77">
        <v>2500000</v>
      </c>
      <c r="P246" s="77">
        <f>R246*1000/O246*100</f>
        <v>104.61</v>
      </c>
      <c r="Q246" s="77">
        <v>0</v>
      </c>
      <c r="R246" s="77">
        <f>2615250/1000</f>
        <v>2615.25</v>
      </c>
      <c r="S246" s="78">
        <v>4.4000000000000003E-3</v>
      </c>
      <c r="T246" s="78">
        <f t="shared" ref="T246:T247" si="6">R246/$R$11</f>
        <v>9.173316514424388E-4</v>
      </c>
      <c r="U246" s="78">
        <f>R246/'סכום נכסי הקרן'!$C$42</f>
        <v>1.0561797312742893E-4</v>
      </c>
    </row>
    <row r="247" spans="2:21" ht="18" customHeight="1">
      <c r="B247" t="s">
        <v>1002</v>
      </c>
      <c r="C247">
        <v>3900495</v>
      </c>
      <c r="D247" t="s">
        <v>100</v>
      </c>
      <c r="E247" t="s">
        <v>123</v>
      </c>
      <c r="F247" t="s">
        <v>630</v>
      </c>
      <c r="G247" t="s">
        <v>488</v>
      </c>
      <c r="H247" t="s">
        <v>627</v>
      </c>
      <c r="I247" t="s">
        <v>211</v>
      </c>
      <c r="J247" t="s">
        <v>1003</v>
      </c>
      <c r="K247" s="77">
        <v>0</v>
      </c>
      <c r="L247" t="s">
        <v>102</v>
      </c>
      <c r="M247" s="78">
        <v>0</v>
      </c>
      <c r="N247" s="78">
        <v>0</v>
      </c>
      <c r="O247" s="77">
        <v>2106382</v>
      </c>
      <c r="P247" s="77">
        <f>R247*1000/O247*100</f>
        <v>105.16999999999999</v>
      </c>
      <c r="Q247" s="77">
        <v>0</v>
      </c>
      <c r="R247" s="77">
        <f>2215281.9494/1000</f>
        <v>2215.2819494</v>
      </c>
      <c r="S247" s="78">
        <v>0</v>
      </c>
      <c r="T247" s="78">
        <f t="shared" si="6"/>
        <v>7.7703785452776111E-4</v>
      </c>
      <c r="U247" s="78">
        <f>R247/'סכום נכסי הקרן'!$C$42</f>
        <v>8.9465094886304405E-5</v>
      </c>
    </row>
    <row r="248" spans="2:21" ht="18" customHeight="1">
      <c r="B248" t="s">
        <v>1004</v>
      </c>
      <c r="C248" t="s">
        <v>1005</v>
      </c>
      <c r="D248" t="s">
        <v>100</v>
      </c>
      <c r="E248" t="s">
        <v>123</v>
      </c>
      <c r="F248" t="s">
        <v>636</v>
      </c>
      <c r="G248" t="s">
        <v>132</v>
      </c>
      <c r="H248" t="s">
        <v>627</v>
      </c>
      <c r="I248" t="s">
        <v>211</v>
      </c>
      <c r="J248" t="s">
        <v>565</v>
      </c>
      <c r="K248" s="77">
        <v>2.62</v>
      </c>
      <c r="L248" t="s">
        <v>102</v>
      </c>
      <c r="M248" s="78">
        <v>3.6499999999999998E-2</v>
      </c>
      <c r="N248" s="78">
        <v>9.1999999999999998E-3</v>
      </c>
      <c r="O248" s="77">
        <v>5303751</v>
      </c>
      <c r="P248" s="77">
        <v>107.61</v>
      </c>
      <c r="Q248" s="77">
        <v>0</v>
      </c>
      <c r="R248" s="77">
        <v>5707.3664510999997</v>
      </c>
      <c r="S248" s="78">
        <v>2.5000000000000001E-3</v>
      </c>
      <c r="T248" s="78">
        <v>2E-3</v>
      </c>
      <c r="U248" s="78">
        <v>2.0000000000000001E-4</v>
      </c>
    </row>
    <row r="249" spans="2:21" ht="18" customHeight="1">
      <c r="B249" t="s">
        <v>1006</v>
      </c>
      <c r="C249" t="s">
        <v>1007</v>
      </c>
      <c r="D249" t="s">
        <v>100</v>
      </c>
      <c r="E249" t="s">
        <v>123</v>
      </c>
      <c r="F249" t="s">
        <v>636</v>
      </c>
      <c r="G249" t="s">
        <v>132</v>
      </c>
      <c r="H249" t="s">
        <v>627</v>
      </c>
      <c r="I249" t="s">
        <v>211</v>
      </c>
      <c r="J249" t="s">
        <v>1008</v>
      </c>
      <c r="K249" s="77">
        <v>0.91</v>
      </c>
      <c r="L249" t="s">
        <v>102</v>
      </c>
      <c r="M249" s="78">
        <v>1.4E-2</v>
      </c>
      <c r="N249" s="78">
        <v>4.3E-3</v>
      </c>
      <c r="O249" s="77">
        <v>161416.66</v>
      </c>
      <c r="P249" s="77">
        <v>101</v>
      </c>
      <c r="Q249" s="77">
        <v>0</v>
      </c>
      <c r="R249" s="77">
        <v>163.03082660000001</v>
      </c>
      <c r="S249" s="78">
        <v>4.4999999999999997E-3</v>
      </c>
      <c r="T249" s="78">
        <v>1E-4</v>
      </c>
      <c r="U249" s="78">
        <v>0</v>
      </c>
    </row>
    <row r="250" spans="2:21" ht="18" customHeight="1">
      <c r="B250" t="s">
        <v>1009</v>
      </c>
      <c r="C250" t="s">
        <v>1010</v>
      </c>
      <c r="D250" t="s">
        <v>100</v>
      </c>
      <c r="E250" t="s">
        <v>123</v>
      </c>
      <c r="F250" t="s">
        <v>636</v>
      </c>
      <c r="G250" t="s">
        <v>132</v>
      </c>
      <c r="H250" t="s">
        <v>627</v>
      </c>
      <c r="I250" t="s">
        <v>211</v>
      </c>
      <c r="J250" t="s">
        <v>565</v>
      </c>
      <c r="K250" s="77">
        <v>5.87</v>
      </c>
      <c r="L250" t="s">
        <v>102</v>
      </c>
      <c r="M250" s="78">
        <v>3.2000000000000001E-2</v>
      </c>
      <c r="N250" s="78">
        <v>1.8200000000000001E-2</v>
      </c>
      <c r="O250" s="77">
        <v>5925520</v>
      </c>
      <c r="P250" s="77">
        <v>108.63</v>
      </c>
      <c r="Q250" s="77">
        <v>0</v>
      </c>
      <c r="R250" s="77">
        <v>6436.8923759999998</v>
      </c>
      <c r="S250" s="78">
        <v>7.1000000000000004E-3</v>
      </c>
      <c r="T250" s="78">
        <v>2.3E-3</v>
      </c>
      <c r="U250" s="78">
        <v>2.9999999999999997E-4</v>
      </c>
    </row>
    <row r="251" spans="2:21" ht="18" customHeight="1">
      <c r="B251" t="s">
        <v>1011</v>
      </c>
      <c r="C251" t="s">
        <v>1012</v>
      </c>
      <c r="D251" t="s">
        <v>100</v>
      </c>
      <c r="E251" t="s">
        <v>123</v>
      </c>
      <c r="F251" t="s">
        <v>636</v>
      </c>
      <c r="G251" t="s">
        <v>132</v>
      </c>
      <c r="H251" t="s">
        <v>627</v>
      </c>
      <c r="I251" t="s">
        <v>211</v>
      </c>
      <c r="J251" t="s">
        <v>451</v>
      </c>
      <c r="K251" s="77">
        <v>10.199999999999999</v>
      </c>
      <c r="L251" t="s">
        <v>102</v>
      </c>
      <c r="M251" s="78">
        <v>2.7900000000000001E-2</v>
      </c>
      <c r="N251" s="78">
        <v>2.8299999999999999E-2</v>
      </c>
      <c r="O251" s="77">
        <v>4941000</v>
      </c>
      <c r="P251" s="77">
        <v>99.78</v>
      </c>
      <c r="Q251" s="77">
        <v>0</v>
      </c>
      <c r="R251" s="77">
        <v>4930.1297999999997</v>
      </c>
      <c r="S251" s="78">
        <v>2.47E-2</v>
      </c>
      <c r="T251" s="78">
        <v>1.6999999999999999E-3</v>
      </c>
      <c r="U251" s="78">
        <v>2.0000000000000001E-4</v>
      </c>
    </row>
    <row r="252" spans="2:21" ht="18" customHeight="1">
      <c r="B252" t="s">
        <v>1013</v>
      </c>
      <c r="C252" t="s">
        <v>1014</v>
      </c>
      <c r="D252" t="s">
        <v>100</v>
      </c>
      <c r="E252" t="s">
        <v>123</v>
      </c>
      <c r="F252" t="s">
        <v>550</v>
      </c>
      <c r="G252" t="s">
        <v>488</v>
      </c>
      <c r="H252" t="s">
        <v>627</v>
      </c>
      <c r="I252" t="s">
        <v>211</v>
      </c>
      <c r="J252" t="s">
        <v>565</v>
      </c>
      <c r="K252" s="77">
        <v>6.4</v>
      </c>
      <c r="L252" t="s">
        <v>102</v>
      </c>
      <c r="M252" s="78">
        <v>2.0899999999999998E-2</v>
      </c>
      <c r="N252" s="78">
        <v>1.72E-2</v>
      </c>
      <c r="O252" s="77">
        <v>1988548</v>
      </c>
      <c r="P252" s="77">
        <v>102.86</v>
      </c>
      <c r="Q252" s="77">
        <v>0</v>
      </c>
      <c r="R252" s="77">
        <v>2045.4204728</v>
      </c>
      <c r="S252" s="78">
        <v>9.7000000000000003E-3</v>
      </c>
      <c r="T252" s="78">
        <v>6.9999999999999999E-4</v>
      </c>
      <c r="U252" s="78">
        <v>1E-4</v>
      </c>
    </row>
    <row r="253" spans="2:21" ht="18" customHeight="1">
      <c r="B253" t="s">
        <v>1015</v>
      </c>
      <c r="C253" t="s">
        <v>1016</v>
      </c>
      <c r="D253" t="s">
        <v>100</v>
      </c>
      <c r="E253" t="s">
        <v>123</v>
      </c>
      <c r="F253" t="s">
        <v>950</v>
      </c>
      <c r="G253" t="s">
        <v>571</v>
      </c>
      <c r="H253" t="s">
        <v>627</v>
      </c>
      <c r="I253" t="s">
        <v>211</v>
      </c>
      <c r="J253" t="s">
        <v>565</v>
      </c>
      <c r="K253" s="77">
        <v>2.81</v>
      </c>
      <c r="L253" t="s">
        <v>102</v>
      </c>
      <c r="M253" s="78">
        <v>4.3499999999999997E-2</v>
      </c>
      <c r="N253" s="78">
        <v>6.7799999999999999E-2</v>
      </c>
      <c r="O253" s="77">
        <v>2060164.39</v>
      </c>
      <c r="P253" s="77">
        <v>94.3</v>
      </c>
      <c r="Q253" s="77">
        <v>0</v>
      </c>
      <c r="R253" s="77">
        <v>1942.73501977</v>
      </c>
      <c r="S253" s="78">
        <v>1.6000000000000001E-3</v>
      </c>
      <c r="T253" s="78">
        <v>6.9999999999999999E-4</v>
      </c>
      <c r="U253" s="78">
        <v>1E-4</v>
      </c>
    </row>
    <row r="254" spans="2:21" ht="18" customHeight="1">
      <c r="B254" t="s">
        <v>1017</v>
      </c>
      <c r="C254" t="s">
        <v>1018</v>
      </c>
      <c r="D254" t="s">
        <v>100</v>
      </c>
      <c r="E254" t="s">
        <v>123</v>
      </c>
      <c r="F254" t="s">
        <v>1019</v>
      </c>
      <c r="G254" t="s">
        <v>668</v>
      </c>
      <c r="H254" t="s">
        <v>627</v>
      </c>
      <c r="I254" t="s">
        <v>211</v>
      </c>
      <c r="J254" t="s">
        <v>565</v>
      </c>
      <c r="K254" s="77">
        <v>2.97</v>
      </c>
      <c r="L254" t="s">
        <v>102</v>
      </c>
      <c r="M254" s="78">
        <v>2.2200000000000001E-2</v>
      </c>
      <c r="N254" s="78">
        <v>1.0800000000000001E-2</v>
      </c>
      <c r="O254" s="77">
        <v>219029</v>
      </c>
      <c r="P254" s="77">
        <v>104.36</v>
      </c>
      <c r="Q254" s="77">
        <v>0</v>
      </c>
      <c r="R254" s="77">
        <v>228.57866440000001</v>
      </c>
      <c r="S254" s="78">
        <v>8.0000000000000004E-4</v>
      </c>
      <c r="T254" s="78">
        <v>1E-4</v>
      </c>
      <c r="U254" s="78">
        <v>0</v>
      </c>
    </row>
    <row r="255" spans="2:21" ht="18" customHeight="1">
      <c r="B255" t="s">
        <v>1020</v>
      </c>
      <c r="C255" t="s">
        <v>1021</v>
      </c>
      <c r="D255" t="s">
        <v>100</v>
      </c>
      <c r="E255" t="s">
        <v>123</v>
      </c>
      <c r="F255" t="s">
        <v>1019</v>
      </c>
      <c r="G255" t="s">
        <v>668</v>
      </c>
      <c r="H255" t="s">
        <v>627</v>
      </c>
      <c r="I255" t="s">
        <v>211</v>
      </c>
      <c r="J255" t="s">
        <v>565</v>
      </c>
      <c r="K255" s="77">
        <v>4.91</v>
      </c>
      <c r="L255" t="s">
        <v>102</v>
      </c>
      <c r="M255" s="78">
        <v>1.38E-2</v>
      </c>
      <c r="N255" s="78">
        <v>9.4999999999999998E-3</v>
      </c>
      <c r="O255" s="77">
        <v>416193.56</v>
      </c>
      <c r="P255" s="77">
        <v>102.38</v>
      </c>
      <c r="Q255" s="77">
        <v>0</v>
      </c>
      <c r="R255" s="77">
        <v>426.09896672799999</v>
      </c>
      <c r="S255" s="78">
        <v>1.1999999999999999E-3</v>
      </c>
      <c r="T255" s="78">
        <v>1E-4</v>
      </c>
      <c r="U255" s="78">
        <v>0</v>
      </c>
    </row>
    <row r="256" spans="2:21" ht="18" customHeight="1">
      <c r="B256" t="s">
        <v>1022</v>
      </c>
      <c r="C256" t="s">
        <v>1023</v>
      </c>
      <c r="D256" t="s">
        <v>100</v>
      </c>
      <c r="E256" t="s">
        <v>123</v>
      </c>
      <c r="F256" t="s">
        <v>667</v>
      </c>
      <c r="G256" t="s">
        <v>668</v>
      </c>
      <c r="H256" t="s">
        <v>627</v>
      </c>
      <c r="I256" t="s">
        <v>211</v>
      </c>
      <c r="J256" t="s">
        <v>565</v>
      </c>
      <c r="K256" s="77">
        <v>7.98</v>
      </c>
      <c r="L256" t="s">
        <v>102</v>
      </c>
      <c r="M256" s="78">
        <v>3.0499999999999999E-2</v>
      </c>
      <c r="N256" s="78">
        <v>2.3199999999999998E-2</v>
      </c>
      <c r="O256" s="77">
        <v>16171</v>
      </c>
      <c r="P256" s="77">
        <v>106</v>
      </c>
      <c r="Q256" s="77">
        <v>0</v>
      </c>
      <c r="R256" s="77">
        <v>17.141259999999999</v>
      </c>
      <c r="S256" s="78">
        <v>0</v>
      </c>
      <c r="T256" s="78">
        <v>0</v>
      </c>
      <c r="U256" s="78">
        <v>0</v>
      </c>
    </row>
    <row r="257" spans="2:21" ht="18" customHeight="1">
      <c r="B257" t="s">
        <v>1024</v>
      </c>
      <c r="C257" t="s">
        <v>1025</v>
      </c>
      <c r="D257" t="s">
        <v>100</v>
      </c>
      <c r="E257" t="s">
        <v>123</v>
      </c>
      <c r="F257" t="s">
        <v>667</v>
      </c>
      <c r="G257" t="s">
        <v>668</v>
      </c>
      <c r="H257" t="s">
        <v>627</v>
      </c>
      <c r="I257" t="s">
        <v>211</v>
      </c>
      <c r="J257" t="s">
        <v>565</v>
      </c>
      <c r="K257" s="77">
        <v>8.74</v>
      </c>
      <c r="L257" t="s">
        <v>102</v>
      </c>
      <c r="M257" s="78">
        <v>3.0499999999999999E-2</v>
      </c>
      <c r="N257" s="78">
        <v>2.5000000000000001E-2</v>
      </c>
      <c r="O257" s="77">
        <v>15145</v>
      </c>
      <c r="P257" s="77">
        <v>105.01</v>
      </c>
      <c r="Q257" s="77">
        <v>0</v>
      </c>
      <c r="R257" s="77">
        <v>15.903764499999999</v>
      </c>
      <c r="S257" s="78">
        <v>0</v>
      </c>
      <c r="T257" s="78">
        <v>0</v>
      </c>
      <c r="U257" s="78">
        <v>0</v>
      </c>
    </row>
    <row r="258" spans="2:21" ht="18" customHeight="1">
      <c r="B258" t="s">
        <v>1026</v>
      </c>
      <c r="C258" t="s">
        <v>1027</v>
      </c>
      <c r="D258" t="s">
        <v>100</v>
      </c>
      <c r="E258" t="s">
        <v>123</v>
      </c>
      <c r="F258" t="s">
        <v>667</v>
      </c>
      <c r="G258" t="s">
        <v>668</v>
      </c>
      <c r="H258" t="s">
        <v>627</v>
      </c>
      <c r="I258" t="s">
        <v>211</v>
      </c>
      <c r="J258" t="s">
        <v>565</v>
      </c>
      <c r="K258" s="77">
        <v>4.26</v>
      </c>
      <c r="L258" t="s">
        <v>102</v>
      </c>
      <c r="M258" s="78">
        <v>2.9100000000000001E-2</v>
      </c>
      <c r="N258" s="78">
        <v>1.21E-2</v>
      </c>
      <c r="O258" s="77">
        <v>3945740</v>
      </c>
      <c r="P258" s="77">
        <v>107.41</v>
      </c>
      <c r="Q258" s="77">
        <v>0</v>
      </c>
      <c r="R258" s="77">
        <v>4238.119334</v>
      </c>
      <c r="S258" s="78">
        <v>6.6E-3</v>
      </c>
      <c r="T258" s="78">
        <v>1.5E-3</v>
      </c>
      <c r="U258" s="78">
        <v>2.0000000000000001E-4</v>
      </c>
    </row>
    <row r="259" spans="2:21" ht="18" customHeight="1">
      <c r="B259" t="s">
        <v>1028</v>
      </c>
      <c r="C259" t="s">
        <v>1029</v>
      </c>
      <c r="D259" t="s">
        <v>100</v>
      </c>
      <c r="E259" t="s">
        <v>123</v>
      </c>
      <c r="F259" t="s">
        <v>667</v>
      </c>
      <c r="G259" t="s">
        <v>668</v>
      </c>
      <c r="H259" t="s">
        <v>627</v>
      </c>
      <c r="I259" t="s">
        <v>211</v>
      </c>
      <c r="J259" t="s">
        <v>565</v>
      </c>
      <c r="K259" s="77">
        <v>5.4</v>
      </c>
      <c r="L259" t="s">
        <v>102</v>
      </c>
      <c r="M259" s="78">
        <v>4.36E-2</v>
      </c>
      <c r="N259" s="78">
        <v>1.54E-2</v>
      </c>
      <c r="O259" s="77">
        <v>6655</v>
      </c>
      <c r="P259" s="77">
        <v>116.12</v>
      </c>
      <c r="Q259" s="77">
        <v>0</v>
      </c>
      <c r="R259" s="77">
        <v>7.727786</v>
      </c>
      <c r="S259" s="78">
        <v>0</v>
      </c>
      <c r="T259" s="78">
        <v>0</v>
      </c>
      <c r="U259" s="78">
        <v>0</v>
      </c>
    </row>
    <row r="260" spans="2:21" ht="18" customHeight="1">
      <c r="B260" t="s">
        <v>1030</v>
      </c>
      <c r="C260" t="s">
        <v>1031</v>
      </c>
      <c r="D260" t="s">
        <v>100</v>
      </c>
      <c r="E260" t="s">
        <v>123</v>
      </c>
      <c r="F260" t="s">
        <v>667</v>
      </c>
      <c r="G260" t="s">
        <v>668</v>
      </c>
      <c r="H260" t="s">
        <v>627</v>
      </c>
      <c r="I260" t="s">
        <v>211</v>
      </c>
      <c r="J260" t="s">
        <v>565</v>
      </c>
      <c r="K260" s="77">
        <v>6.25</v>
      </c>
      <c r="L260" t="s">
        <v>102</v>
      </c>
      <c r="M260" s="78">
        <v>3.95E-2</v>
      </c>
      <c r="N260" s="78">
        <v>1.78E-2</v>
      </c>
      <c r="O260" s="77">
        <v>5324</v>
      </c>
      <c r="P260" s="77">
        <v>114.25</v>
      </c>
      <c r="Q260" s="77">
        <v>0</v>
      </c>
      <c r="R260" s="77">
        <v>6.0826700000000002</v>
      </c>
      <c r="S260" s="78">
        <v>0</v>
      </c>
      <c r="T260" s="78">
        <v>0</v>
      </c>
      <c r="U260" s="78">
        <v>0</v>
      </c>
    </row>
    <row r="261" spans="2:21" ht="18" customHeight="1">
      <c r="B261" t="s">
        <v>1032</v>
      </c>
      <c r="C261" t="s">
        <v>1033</v>
      </c>
      <c r="D261" t="s">
        <v>100</v>
      </c>
      <c r="E261" t="s">
        <v>123</v>
      </c>
      <c r="F261" t="s">
        <v>667</v>
      </c>
      <c r="G261" t="s">
        <v>668</v>
      </c>
      <c r="H261" t="s">
        <v>627</v>
      </c>
      <c r="I261" t="s">
        <v>211</v>
      </c>
      <c r="J261" t="s">
        <v>565</v>
      </c>
      <c r="K261" s="77">
        <v>7.03</v>
      </c>
      <c r="L261" t="s">
        <v>102</v>
      </c>
      <c r="M261" s="78">
        <v>3.95E-2</v>
      </c>
      <c r="N261" s="78">
        <v>1.9400000000000001E-2</v>
      </c>
      <c r="O261" s="77">
        <v>5324</v>
      </c>
      <c r="P261" s="77">
        <v>114.92</v>
      </c>
      <c r="Q261" s="77">
        <v>0</v>
      </c>
      <c r="R261" s="77">
        <v>6.1183408000000004</v>
      </c>
      <c r="S261" s="78">
        <v>0</v>
      </c>
      <c r="T261" s="78">
        <v>0</v>
      </c>
      <c r="U261" s="78">
        <v>0</v>
      </c>
    </row>
    <row r="262" spans="2:21" ht="18" customHeight="1">
      <c r="B262" t="s">
        <v>1034</v>
      </c>
      <c r="C262" t="s">
        <v>1035</v>
      </c>
      <c r="D262" t="s">
        <v>100</v>
      </c>
      <c r="E262" t="s">
        <v>123</v>
      </c>
      <c r="F262" t="s">
        <v>667</v>
      </c>
      <c r="G262" t="s">
        <v>668</v>
      </c>
      <c r="H262" t="s">
        <v>627</v>
      </c>
      <c r="I262" t="s">
        <v>211</v>
      </c>
      <c r="J262" t="s">
        <v>565</v>
      </c>
      <c r="K262" s="77">
        <v>5.72</v>
      </c>
      <c r="L262" t="s">
        <v>102</v>
      </c>
      <c r="M262" s="78">
        <v>1.7899999999999999E-2</v>
      </c>
      <c r="N262" s="78">
        <v>1.72E-2</v>
      </c>
      <c r="O262" s="77">
        <v>7765</v>
      </c>
      <c r="P262" s="77">
        <v>100.41</v>
      </c>
      <c r="Q262" s="77">
        <v>0</v>
      </c>
      <c r="R262" s="77">
        <v>7.7968365000000004</v>
      </c>
      <c r="S262" s="78">
        <v>0</v>
      </c>
      <c r="T262" s="78">
        <v>0</v>
      </c>
      <c r="U262" s="78">
        <v>0</v>
      </c>
    </row>
    <row r="263" spans="2:21" ht="18" customHeight="1">
      <c r="B263" t="s">
        <v>1036</v>
      </c>
      <c r="C263" t="s">
        <v>1037</v>
      </c>
      <c r="D263" t="s">
        <v>100</v>
      </c>
      <c r="E263" t="s">
        <v>123</v>
      </c>
      <c r="F263" t="s">
        <v>1038</v>
      </c>
      <c r="G263" t="s">
        <v>571</v>
      </c>
      <c r="H263" t="s">
        <v>627</v>
      </c>
      <c r="I263" t="s">
        <v>211</v>
      </c>
      <c r="J263" t="s">
        <v>565</v>
      </c>
      <c r="K263" s="77">
        <v>2.99</v>
      </c>
      <c r="L263" t="s">
        <v>102</v>
      </c>
      <c r="M263" s="78">
        <v>4.8000000000000001E-2</v>
      </c>
      <c r="N263" s="78">
        <v>2.6100000000000002E-2</v>
      </c>
      <c r="O263" s="77">
        <v>1729740.2</v>
      </c>
      <c r="P263" s="77">
        <v>107.5</v>
      </c>
      <c r="Q263" s="77">
        <v>0</v>
      </c>
      <c r="R263" s="77">
        <v>1859.4707149999999</v>
      </c>
      <c r="S263" s="78">
        <v>3.5999999999999999E-3</v>
      </c>
      <c r="T263" s="78">
        <v>6.9999999999999999E-4</v>
      </c>
      <c r="U263" s="78">
        <v>1E-4</v>
      </c>
    </row>
    <row r="264" spans="2:21" ht="18" customHeight="1">
      <c r="B264" t="s">
        <v>1039</v>
      </c>
      <c r="C264" t="s">
        <v>1040</v>
      </c>
      <c r="D264" t="s">
        <v>100</v>
      </c>
      <c r="E264" t="s">
        <v>123</v>
      </c>
      <c r="F264" t="s">
        <v>1041</v>
      </c>
      <c r="G264" t="s">
        <v>571</v>
      </c>
      <c r="H264" t="s">
        <v>627</v>
      </c>
      <c r="I264" t="s">
        <v>211</v>
      </c>
      <c r="J264" t="s">
        <v>565</v>
      </c>
      <c r="K264" s="77">
        <v>1.73</v>
      </c>
      <c r="L264" t="s">
        <v>102</v>
      </c>
      <c r="M264" s="78">
        <v>3.9E-2</v>
      </c>
      <c r="N264" s="78">
        <v>2.6700000000000002E-2</v>
      </c>
      <c r="O264" s="77">
        <v>1212534.94</v>
      </c>
      <c r="P264" s="77">
        <v>102.5</v>
      </c>
      <c r="Q264" s="77">
        <v>0</v>
      </c>
      <c r="R264" s="77">
        <v>1242.8483134999999</v>
      </c>
      <c r="S264" s="78">
        <v>2.5000000000000001E-3</v>
      </c>
      <c r="T264" s="78">
        <v>4.0000000000000002E-4</v>
      </c>
      <c r="U264" s="78">
        <v>1E-4</v>
      </c>
    </row>
    <row r="265" spans="2:21" ht="18" customHeight="1">
      <c r="B265" t="s">
        <v>1042</v>
      </c>
      <c r="C265" t="s">
        <v>1043</v>
      </c>
      <c r="D265" t="s">
        <v>100</v>
      </c>
      <c r="E265" t="s">
        <v>123</v>
      </c>
      <c r="F265" t="s">
        <v>1044</v>
      </c>
      <c r="G265" t="s">
        <v>1045</v>
      </c>
      <c r="H265" t="s">
        <v>627</v>
      </c>
      <c r="I265" t="s">
        <v>211</v>
      </c>
      <c r="J265" t="s">
        <v>565</v>
      </c>
      <c r="K265" s="77">
        <v>0.74</v>
      </c>
      <c r="L265" t="s">
        <v>102</v>
      </c>
      <c r="M265" s="78">
        <v>2.7900000000000001E-2</v>
      </c>
      <c r="N265" s="78">
        <v>-2.5999999999999999E-3</v>
      </c>
      <c r="O265" s="77">
        <v>1719128.27</v>
      </c>
      <c r="P265" s="77">
        <v>102.99</v>
      </c>
      <c r="Q265" s="77">
        <v>0</v>
      </c>
      <c r="R265" s="77">
        <v>1770.5302052730001</v>
      </c>
      <c r="S265" s="78">
        <v>8.6E-3</v>
      </c>
      <c r="T265" s="78">
        <v>5.9999999999999995E-4</v>
      </c>
      <c r="U265" s="78">
        <v>1E-4</v>
      </c>
    </row>
    <row r="266" spans="2:21" ht="18" customHeight="1">
      <c r="B266" t="s">
        <v>1046</v>
      </c>
      <c r="C266" t="s">
        <v>1047</v>
      </c>
      <c r="D266" t="s">
        <v>100</v>
      </c>
      <c r="E266" t="s">
        <v>123</v>
      </c>
      <c r="F266" t="s">
        <v>672</v>
      </c>
      <c r="G266" t="s">
        <v>673</v>
      </c>
      <c r="H266" t="s">
        <v>627</v>
      </c>
      <c r="I266" t="s">
        <v>211</v>
      </c>
      <c r="J266" t="s">
        <v>565</v>
      </c>
      <c r="K266" s="77">
        <v>3.46</v>
      </c>
      <c r="L266" t="s">
        <v>102</v>
      </c>
      <c r="M266" s="78">
        <v>2.18E-2</v>
      </c>
      <c r="N266" s="78">
        <v>1.4800000000000001E-2</v>
      </c>
      <c r="O266" s="77">
        <v>6031.78</v>
      </c>
      <c r="P266" s="77">
        <v>102.75</v>
      </c>
      <c r="Q266" s="77">
        <v>0</v>
      </c>
      <c r="R266" s="77">
        <v>6.1976539500000003</v>
      </c>
      <c r="S266" s="78">
        <v>0</v>
      </c>
      <c r="T266" s="78">
        <v>0</v>
      </c>
      <c r="U266" s="78">
        <v>0</v>
      </c>
    </row>
    <row r="267" spans="2:21" ht="18" customHeight="1">
      <c r="B267" t="s">
        <v>1048</v>
      </c>
      <c r="C267" t="s">
        <v>1049</v>
      </c>
      <c r="D267" t="s">
        <v>100</v>
      </c>
      <c r="E267" t="s">
        <v>123</v>
      </c>
      <c r="F267" t="s">
        <v>672</v>
      </c>
      <c r="G267" t="s">
        <v>673</v>
      </c>
      <c r="H267" t="s">
        <v>627</v>
      </c>
      <c r="I267" t="s">
        <v>211</v>
      </c>
      <c r="J267" t="s">
        <v>565</v>
      </c>
      <c r="K267" s="77">
        <v>0.85</v>
      </c>
      <c r="L267" t="s">
        <v>102</v>
      </c>
      <c r="M267" s="78">
        <v>3.4000000000000002E-2</v>
      </c>
      <c r="N267" s="78">
        <v>5.4000000000000003E-3</v>
      </c>
      <c r="O267" s="77">
        <v>998726.97</v>
      </c>
      <c r="P267" s="77">
        <v>102.92</v>
      </c>
      <c r="Q267" s="77">
        <v>0</v>
      </c>
      <c r="R267" s="77">
        <v>1027.889797524</v>
      </c>
      <c r="S267" s="78">
        <v>4.1000000000000003E-3</v>
      </c>
      <c r="T267" s="78">
        <v>4.0000000000000002E-4</v>
      </c>
      <c r="U267" s="78">
        <v>0</v>
      </c>
    </row>
    <row r="268" spans="2:21" ht="18" customHeight="1">
      <c r="B268" t="s">
        <v>1050</v>
      </c>
      <c r="C268" t="s">
        <v>1051</v>
      </c>
      <c r="D268" t="s">
        <v>100</v>
      </c>
      <c r="E268" t="s">
        <v>123</v>
      </c>
      <c r="F268" t="s">
        <v>688</v>
      </c>
      <c r="G268" t="s">
        <v>488</v>
      </c>
      <c r="H268" t="s">
        <v>627</v>
      </c>
      <c r="I268" t="s">
        <v>211</v>
      </c>
      <c r="J268" t="s">
        <v>565</v>
      </c>
      <c r="K268" s="77">
        <v>2.54</v>
      </c>
      <c r="L268" t="s">
        <v>102</v>
      </c>
      <c r="M268" s="78">
        <v>5.0500000000000003E-2</v>
      </c>
      <c r="N268" s="78">
        <v>8.6E-3</v>
      </c>
      <c r="O268" s="77">
        <v>1570375.63</v>
      </c>
      <c r="P268" s="77">
        <v>112.65</v>
      </c>
      <c r="Q268" s="77">
        <v>0</v>
      </c>
      <c r="R268" s="77">
        <v>1769.028147195</v>
      </c>
      <c r="S268" s="78">
        <v>2.8E-3</v>
      </c>
      <c r="T268" s="78">
        <v>5.9999999999999995E-4</v>
      </c>
      <c r="U268" s="78">
        <v>1E-4</v>
      </c>
    </row>
    <row r="269" spans="2:21" ht="18" customHeight="1">
      <c r="B269" t="s">
        <v>1052</v>
      </c>
      <c r="C269" t="s">
        <v>1053</v>
      </c>
      <c r="D269" t="s">
        <v>100</v>
      </c>
      <c r="E269" t="s">
        <v>123</v>
      </c>
      <c r="F269" t="s">
        <v>691</v>
      </c>
      <c r="G269" t="s">
        <v>668</v>
      </c>
      <c r="H269" t="s">
        <v>627</v>
      </c>
      <c r="I269" t="s">
        <v>211</v>
      </c>
      <c r="J269" t="s">
        <v>267</v>
      </c>
      <c r="K269" s="77">
        <v>7.44</v>
      </c>
      <c r="L269" t="s">
        <v>102</v>
      </c>
      <c r="M269" s="78">
        <v>2.64E-2</v>
      </c>
      <c r="N269" s="78">
        <v>2.1899999999999999E-2</v>
      </c>
      <c r="O269" s="77">
        <v>5856633</v>
      </c>
      <c r="P269" s="77">
        <v>104.1</v>
      </c>
      <c r="Q269" s="77">
        <v>0</v>
      </c>
      <c r="R269" s="77">
        <v>6096.7549529999997</v>
      </c>
      <c r="S269" s="78">
        <v>3.5999999999999999E-3</v>
      </c>
      <c r="T269" s="78">
        <v>2.0999999999999999E-3</v>
      </c>
      <c r="U269" s="78">
        <v>2.0000000000000001E-4</v>
      </c>
    </row>
    <row r="270" spans="2:21" ht="18" customHeight="1">
      <c r="B270" t="s">
        <v>1054</v>
      </c>
      <c r="C270" t="s">
        <v>1055</v>
      </c>
      <c r="D270" t="s">
        <v>100</v>
      </c>
      <c r="E270" t="s">
        <v>123</v>
      </c>
      <c r="F270" t="s">
        <v>691</v>
      </c>
      <c r="G270" t="s">
        <v>668</v>
      </c>
      <c r="H270" t="s">
        <v>627</v>
      </c>
      <c r="I270" t="s">
        <v>211</v>
      </c>
      <c r="J270" t="s">
        <v>565</v>
      </c>
      <c r="K270" s="77">
        <v>0.99</v>
      </c>
      <c r="L270" t="s">
        <v>102</v>
      </c>
      <c r="M270" s="78">
        <v>4.1399999999999999E-2</v>
      </c>
      <c r="N270" s="78">
        <v>5.4000000000000003E-3</v>
      </c>
      <c r="O270" s="77">
        <v>5849</v>
      </c>
      <c r="P270" s="77">
        <v>103.57</v>
      </c>
      <c r="Q270" s="77">
        <v>0</v>
      </c>
      <c r="R270" s="77">
        <v>6.0578092999999997</v>
      </c>
      <c r="S270" s="78">
        <v>0</v>
      </c>
      <c r="T270" s="78">
        <v>0</v>
      </c>
      <c r="U270" s="78">
        <v>0</v>
      </c>
    </row>
    <row r="271" spans="2:21" ht="18" customHeight="1">
      <c r="B271" t="s">
        <v>1056</v>
      </c>
      <c r="C271" t="s">
        <v>1057</v>
      </c>
      <c r="D271" t="s">
        <v>100</v>
      </c>
      <c r="E271" t="s">
        <v>123</v>
      </c>
      <c r="F271" t="s">
        <v>691</v>
      </c>
      <c r="G271" t="s">
        <v>668</v>
      </c>
      <c r="H271" t="s">
        <v>627</v>
      </c>
      <c r="I271" t="s">
        <v>211</v>
      </c>
      <c r="J271" t="s">
        <v>565</v>
      </c>
      <c r="K271" s="77">
        <v>9.0299999999999994</v>
      </c>
      <c r="L271" t="s">
        <v>102</v>
      </c>
      <c r="M271" s="78">
        <v>2.5000000000000001E-2</v>
      </c>
      <c r="N271" s="78">
        <v>2.63E-2</v>
      </c>
      <c r="O271" s="77">
        <v>16304</v>
      </c>
      <c r="P271" s="77">
        <v>99.83</v>
      </c>
      <c r="Q271" s="77">
        <v>0</v>
      </c>
      <c r="R271" s="77">
        <v>16.276283200000002</v>
      </c>
      <c r="S271" s="78">
        <v>0</v>
      </c>
      <c r="T271" s="78">
        <v>0</v>
      </c>
      <c r="U271" s="78">
        <v>0</v>
      </c>
    </row>
    <row r="272" spans="2:21" ht="18" customHeight="1">
      <c r="B272" t="s">
        <v>1058</v>
      </c>
      <c r="C272" t="s">
        <v>1059</v>
      </c>
      <c r="D272" t="s">
        <v>100</v>
      </c>
      <c r="E272" t="s">
        <v>123</v>
      </c>
      <c r="F272" t="s">
        <v>691</v>
      </c>
      <c r="G272" t="s">
        <v>668</v>
      </c>
      <c r="H272" t="s">
        <v>627</v>
      </c>
      <c r="I272" t="s">
        <v>211</v>
      </c>
      <c r="J272" t="s">
        <v>565</v>
      </c>
      <c r="K272" s="77">
        <v>2.4500000000000002</v>
      </c>
      <c r="L272" t="s">
        <v>102</v>
      </c>
      <c r="M272" s="78">
        <v>3.9199999999999999E-2</v>
      </c>
      <c r="N272" s="78">
        <v>7.7000000000000002E-3</v>
      </c>
      <c r="O272" s="77">
        <v>10087581</v>
      </c>
      <c r="P272" s="77">
        <v>109.64</v>
      </c>
      <c r="Q272" s="77">
        <v>0</v>
      </c>
      <c r="R272" s="77">
        <v>11060.023808399999</v>
      </c>
      <c r="S272" s="78">
        <v>1.0500000000000001E-2</v>
      </c>
      <c r="T272" s="78">
        <v>3.8999999999999998E-3</v>
      </c>
      <c r="U272" s="78">
        <v>4.0000000000000002E-4</v>
      </c>
    </row>
    <row r="273" spans="2:21" ht="18" customHeight="1">
      <c r="B273" t="s">
        <v>1060</v>
      </c>
      <c r="C273" t="s">
        <v>1061</v>
      </c>
      <c r="D273" t="s">
        <v>100</v>
      </c>
      <c r="E273" t="s">
        <v>123</v>
      </c>
      <c r="F273" t="s">
        <v>975</v>
      </c>
      <c r="G273" t="s">
        <v>668</v>
      </c>
      <c r="H273" t="s">
        <v>645</v>
      </c>
      <c r="I273" t="s">
        <v>150</v>
      </c>
      <c r="J273" t="s">
        <v>565</v>
      </c>
      <c r="K273" s="77">
        <v>4.6500000000000004</v>
      </c>
      <c r="L273" t="s">
        <v>102</v>
      </c>
      <c r="M273" s="78">
        <v>4.1000000000000002E-2</v>
      </c>
      <c r="N273" s="78">
        <v>1.49E-2</v>
      </c>
      <c r="O273" s="77">
        <v>4199555</v>
      </c>
      <c r="P273" s="77">
        <v>112.5</v>
      </c>
      <c r="Q273" s="77">
        <v>0</v>
      </c>
      <c r="R273" s="77">
        <v>4724.4993750000003</v>
      </c>
      <c r="S273" s="78">
        <v>5.8999999999999999E-3</v>
      </c>
      <c r="T273" s="78">
        <v>1.6999999999999999E-3</v>
      </c>
      <c r="U273" s="78">
        <v>2.0000000000000001E-4</v>
      </c>
    </row>
    <row r="274" spans="2:21" ht="18" customHeight="1">
      <c r="B274" t="s">
        <v>1062</v>
      </c>
      <c r="C274" t="s">
        <v>1063</v>
      </c>
      <c r="D274" t="s">
        <v>100</v>
      </c>
      <c r="E274" t="s">
        <v>123</v>
      </c>
      <c r="F274" t="s">
        <v>975</v>
      </c>
      <c r="G274" t="s">
        <v>668</v>
      </c>
      <c r="H274" t="s">
        <v>645</v>
      </c>
      <c r="I274" t="s">
        <v>150</v>
      </c>
      <c r="J274" t="s">
        <v>565</v>
      </c>
      <c r="K274" s="77">
        <v>2.41</v>
      </c>
      <c r="L274" t="s">
        <v>102</v>
      </c>
      <c r="M274" s="78">
        <v>3.2899999999999999E-2</v>
      </c>
      <c r="N274" s="78">
        <v>1.0200000000000001E-2</v>
      </c>
      <c r="O274" s="77">
        <v>19992</v>
      </c>
      <c r="P274" s="77">
        <v>107.23</v>
      </c>
      <c r="Q274" s="77">
        <v>0</v>
      </c>
      <c r="R274" s="77">
        <v>21.4374216</v>
      </c>
      <c r="S274" s="78">
        <v>0</v>
      </c>
      <c r="T274" s="78">
        <v>0</v>
      </c>
      <c r="U274" s="78">
        <v>0</v>
      </c>
    </row>
    <row r="275" spans="2:21" ht="18" customHeight="1">
      <c r="B275" t="s">
        <v>1064</v>
      </c>
      <c r="C275" t="s">
        <v>1065</v>
      </c>
      <c r="D275" t="s">
        <v>100</v>
      </c>
      <c r="E275" t="s">
        <v>123</v>
      </c>
      <c r="F275" t="s">
        <v>975</v>
      </c>
      <c r="G275" t="s">
        <v>668</v>
      </c>
      <c r="H275" t="s">
        <v>645</v>
      </c>
      <c r="I275" t="s">
        <v>150</v>
      </c>
      <c r="J275" t="s">
        <v>267</v>
      </c>
      <c r="K275" s="77">
        <v>3.86</v>
      </c>
      <c r="L275" t="s">
        <v>102</v>
      </c>
      <c r="M275" s="78">
        <v>2.63E-2</v>
      </c>
      <c r="N275" s="78">
        <v>1.34E-2</v>
      </c>
      <c r="O275" s="77">
        <v>262674</v>
      </c>
      <c r="P275" s="77">
        <v>105</v>
      </c>
      <c r="Q275" s="77">
        <v>0</v>
      </c>
      <c r="R275" s="77">
        <v>275.80770000000001</v>
      </c>
      <c r="S275" s="78">
        <v>2.0000000000000001E-4</v>
      </c>
      <c r="T275" s="78">
        <v>1E-4</v>
      </c>
      <c r="U275" s="78">
        <v>0</v>
      </c>
    </row>
    <row r="276" spans="2:21" ht="18" customHeight="1">
      <c r="B276" t="s">
        <v>1066</v>
      </c>
      <c r="C276" t="s">
        <v>1067</v>
      </c>
      <c r="D276" t="s">
        <v>100</v>
      </c>
      <c r="E276" t="s">
        <v>123</v>
      </c>
      <c r="F276" t="s">
        <v>975</v>
      </c>
      <c r="G276" t="s">
        <v>668</v>
      </c>
      <c r="H276" t="s">
        <v>645</v>
      </c>
      <c r="I276" t="s">
        <v>150</v>
      </c>
      <c r="J276" t="s">
        <v>267</v>
      </c>
      <c r="K276" s="77">
        <v>1.21</v>
      </c>
      <c r="L276" t="s">
        <v>102</v>
      </c>
      <c r="M276" s="78">
        <v>3.5799999999999998E-2</v>
      </c>
      <c r="N276" s="78">
        <v>7.1000000000000004E-3</v>
      </c>
      <c r="O276" s="77">
        <v>25652</v>
      </c>
      <c r="P276" s="77">
        <v>106.24</v>
      </c>
      <c r="Q276" s="77">
        <v>0</v>
      </c>
      <c r="R276" s="77">
        <v>27.252684800000001</v>
      </c>
      <c r="S276" s="78">
        <v>0</v>
      </c>
      <c r="T276" s="78">
        <v>0</v>
      </c>
      <c r="U276" s="78">
        <v>0</v>
      </c>
    </row>
    <row r="277" spans="2:21" ht="18" customHeight="1">
      <c r="B277" t="s">
        <v>1068</v>
      </c>
      <c r="C277" t="s">
        <v>1069</v>
      </c>
      <c r="D277" t="s">
        <v>100</v>
      </c>
      <c r="E277" t="s">
        <v>123</v>
      </c>
      <c r="F277" t="s">
        <v>975</v>
      </c>
      <c r="G277" t="s">
        <v>668</v>
      </c>
      <c r="H277" t="s">
        <v>645</v>
      </c>
      <c r="I277" t="s">
        <v>150</v>
      </c>
      <c r="J277" t="s">
        <v>1070</v>
      </c>
      <c r="K277" s="77">
        <v>7.59</v>
      </c>
      <c r="L277" t="s">
        <v>102</v>
      </c>
      <c r="M277" s="78">
        <v>2.3800000000000002E-2</v>
      </c>
      <c r="N277" s="78">
        <v>2.3599999999999999E-2</v>
      </c>
      <c r="O277" s="77">
        <v>2000000</v>
      </c>
      <c r="P277" s="77">
        <v>100.2</v>
      </c>
      <c r="Q277" s="77">
        <v>0</v>
      </c>
      <c r="R277" s="77">
        <v>2004</v>
      </c>
      <c r="S277" s="78">
        <v>4.7000000000000002E-3</v>
      </c>
      <c r="T277" s="78">
        <v>6.9999999999999999E-4</v>
      </c>
      <c r="U277" s="78">
        <v>1E-4</v>
      </c>
    </row>
    <row r="278" spans="2:21" ht="18" customHeight="1">
      <c r="B278" t="s">
        <v>1071</v>
      </c>
      <c r="C278" t="s">
        <v>1072</v>
      </c>
      <c r="D278" t="s">
        <v>100</v>
      </c>
      <c r="E278" t="s">
        <v>123</v>
      </c>
      <c r="F278" t="s">
        <v>586</v>
      </c>
      <c r="G278" t="s">
        <v>488</v>
      </c>
      <c r="H278" t="s">
        <v>627</v>
      </c>
      <c r="I278" t="s">
        <v>211</v>
      </c>
      <c r="J278" t="s">
        <v>565</v>
      </c>
      <c r="K278" s="77">
        <v>2.6</v>
      </c>
      <c r="L278" t="s">
        <v>102</v>
      </c>
      <c r="M278" s="78">
        <v>3.5000000000000003E-2</v>
      </c>
      <c r="N278" s="78">
        <v>0.01</v>
      </c>
      <c r="O278" s="77">
        <v>1935569.46</v>
      </c>
      <c r="P278" s="77">
        <v>106.63</v>
      </c>
      <c r="Q278" s="77">
        <v>0</v>
      </c>
      <c r="R278" s="77">
        <v>2063.8977151979998</v>
      </c>
      <c r="S278" s="78">
        <v>2E-3</v>
      </c>
      <c r="T278" s="78">
        <v>6.9999999999999999E-4</v>
      </c>
      <c r="U278" s="78">
        <v>1E-4</v>
      </c>
    </row>
    <row r="279" spans="2:21" ht="18" customHeight="1">
      <c r="B279" t="s">
        <v>1073</v>
      </c>
      <c r="C279" t="s">
        <v>1074</v>
      </c>
      <c r="D279" t="s">
        <v>100</v>
      </c>
      <c r="E279" t="s">
        <v>123</v>
      </c>
      <c r="F279" t="s">
        <v>712</v>
      </c>
      <c r="G279" t="s">
        <v>668</v>
      </c>
      <c r="H279" t="s">
        <v>645</v>
      </c>
      <c r="I279" t="s">
        <v>150</v>
      </c>
      <c r="J279" t="s">
        <v>565</v>
      </c>
      <c r="K279" s="77">
        <v>2.41</v>
      </c>
      <c r="L279" t="s">
        <v>102</v>
      </c>
      <c r="M279" s="78">
        <v>4.1000000000000002E-2</v>
      </c>
      <c r="N279" s="78">
        <v>6.8999999999999999E-3</v>
      </c>
      <c r="O279" s="77">
        <v>6655</v>
      </c>
      <c r="P279" s="77">
        <v>108.45</v>
      </c>
      <c r="Q279" s="77">
        <v>0.13567000000000001</v>
      </c>
      <c r="R279" s="77">
        <v>7.3530175</v>
      </c>
      <c r="S279" s="78">
        <v>0</v>
      </c>
      <c r="T279" s="78">
        <v>0</v>
      </c>
      <c r="U279" s="78">
        <v>0</v>
      </c>
    </row>
    <row r="280" spans="2:21" ht="18" customHeight="1">
      <c r="B280" t="s">
        <v>1075</v>
      </c>
      <c r="C280" t="s">
        <v>1076</v>
      </c>
      <c r="D280" t="s">
        <v>100</v>
      </c>
      <c r="E280" t="s">
        <v>123</v>
      </c>
      <c r="F280" t="s">
        <v>1077</v>
      </c>
      <c r="G280" t="s">
        <v>571</v>
      </c>
      <c r="H280" t="s">
        <v>627</v>
      </c>
      <c r="I280" t="s">
        <v>211</v>
      </c>
      <c r="J280" t="s">
        <v>565</v>
      </c>
      <c r="K280" s="77">
        <v>2.06</v>
      </c>
      <c r="L280" t="s">
        <v>102</v>
      </c>
      <c r="M280" s="78">
        <v>5.8000000000000003E-2</v>
      </c>
      <c r="N280" s="78">
        <v>2.8799999999999999E-2</v>
      </c>
      <c r="O280" s="77">
        <v>3052422.97</v>
      </c>
      <c r="P280" s="77">
        <v>106.56</v>
      </c>
      <c r="Q280" s="77">
        <v>0</v>
      </c>
      <c r="R280" s="77">
        <v>3252.6619168319999</v>
      </c>
      <c r="S280" s="78">
        <v>6.4999999999999997E-3</v>
      </c>
      <c r="T280" s="78">
        <v>1.1000000000000001E-3</v>
      </c>
      <c r="U280" s="78">
        <v>1E-4</v>
      </c>
    </row>
    <row r="281" spans="2:21" ht="18" customHeight="1">
      <c r="B281" t="s">
        <v>1078</v>
      </c>
      <c r="C281" t="s">
        <v>1079</v>
      </c>
      <c r="D281" t="s">
        <v>100</v>
      </c>
      <c r="E281" t="s">
        <v>123</v>
      </c>
      <c r="F281" t="s">
        <v>1077</v>
      </c>
      <c r="G281" t="s">
        <v>571</v>
      </c>
      <c r="H281" t="s">
        <v>627</v>
      </c>
      <c r="I281" t="s">
        <v>211</v>
      </c>
      <c r="J281" t="s">
        <v>565</v>
      </c>
      <c r="K281" s="77">
        <v>4.75</v>
      </c>
      <c r="L281" t="s">
        <v>102</v>
      </c>
      <c r="M281" s="78">
        <v>4.4999999999999998E-2</v>
      </c>
      <c r="N281" s="78">
        <v>4.4699999999999997E-2</v>
      </c>
      <c r="O281" s="77">
        <v>177566.09</v>
      </c>
      <c r="P281" s="77">
        <v>101.29</v>
      </c>
      <c r="Q281" s="77">
        <v>0</v>
      </c>
      <c r="R281" s="77">
        <v>179.85669256099999</v>
      </c>
      <c r="S281" s="78">
        <v>2.9999999999999997E-4</v>
      </c>
      <c r="T281" s="78">
        <v>1E-4</v>
      </c>
      <c r="U281" s="78">
        <v>0</v>
      </c>
    </row>
    <row r="282" spans="2:21" ht="18" customHeight="1">
      <c r="B282" t="s">
        <v>1080</v>
      </c>
      <c r="C282" t="s">
        <v>1081</v>
      </c>
      <c r="D282" t="s">
        <v>100</v>
      </c>
      <c r="E282" t="s">
        <v>123</v>
      </c>
      <c r="F282" t="s">
        <v>1082</v>
      </c>
      <c r="G282" t="s">
        <v>1083</v>
      </c>
      <c r="H282" t="s">
        <v>627</v>
      </c>
      <c r="I282" t="s">
        <v>211</v>
      </c>
      <c r="J282" t="s">
        <v>451</v>
      </c>
      <c r="K282" s="77">
        <v>1.49</v>
      </c>
      <c r="L282" t="s">
        <v>102</v>
      </c>
      <c r="M282" s="78">
        <v>2.8000000000000001E-2</v>
      </c>
      <c r="N282" s="78">
        <v>6.4999999999999997E-3</v>
      </c>
      <c r="O282" s="77">
        <v>2577473.63</v>
      </c>
      <c r="P282" s="77">
        <v>103.2</v>
      </c>
      <c r="Q282" s="77">
        <v>35.750959999999999</v>
      </c>
      <c r="R282" s="77">
        <v>2695.7037461599998</v>
      </c>
      <c r="S282" s="78">
        <v>2.5100000000000001E-2</v>
      </c>
      <c r="T282" s="78">
        <v>8.9999999999999998E-4</v>
      </c>
      <c r="U282" s="78">
        <v>1E-4</v>
      </c>
    </row>
    <row r="283" spans="2:21" ht="18" customHeight="1">
      <c r="B283" t="s">
        <v>1084</v>
      </c>
      <c r="C283" t="s">
        <v>1085</v>
      </c>
      <c r="D283" t="s">
        <v>100</v>
      </c>
      <c r="E283" t="s">
        <v>123</v>
      </c>
      <c r="F283" t="s">
        <v>1082</v>
      </c>
      <c r="G283" t="s">
        <v>1083</v>
      </c>
      <c r="H283" t="s">
        <v>627</v>
      </c>
      <c r="I283" t="s">
        <v>211</v>
      </c>
      <c r="J283" t="s">
        <v>565</v>
      </c>
      <c r="K283" s="77">
        <v>3.25</v>
      </c>
      <c r="L283" t="s">
        <v>102</v>
      </c>
      <c r="M283" s="78">
        <v>2.29E-2</v>
      </c>
      <c r="N283" s="78">
        <v>0.01</v>
      </c>
      <c r="O283" s="77">
        <v>1719470.72</v>
      </c>
      <c r="P283" s="77">
        <v>104.44</v>
      </c>
      <c r="Q283" s="77">
        <v>0</v>
      </c>
      <c r="R283" s="77">
        <v>1795.8152199680001</v>
      </c>
      <c r="S283" s="78">
        <v>4.5999999999999999E-3</v>
      </c>
      <c r="T283" s="78">
        <v>5.9999999999999995E-4</v>
      </c>
      <c r="U283" s="78">
        <v>1E-4</v>
      </c>
    </row>
    <row r="284" spans="2:21" ht="18" customHeight="1">
      <c r="B284" t="s">
        <v>1086</v>
      </c>
      <c r="C284" t="s">
        <v>1087</v>
      </c>
      <c r="D284" t="s">
        <v>100</v>
      </c>
      <c r="E284" t="s">
        <v>123</v>
      </c>
      <c r="F284" t="s">
        <v>723</v>
      </c>
      <c r="G284" t="s">
        <v>668</v>
      </c>
      <c r="H284" t="s">
        <v>627</v>
      </c>
      <c r="I284" t="s">
        <v>211</v>
      </c>
      <c r="J284" t="s">
        <v>565</v>
      </c>
      <c r="K284" s="77">
        <v>2</v>
      </c>
      <c r="L284" t="s">
        <v>102</v>
      </c>
      <c r="M284" s="78">
        <v>3.85E-2</v>
      </c>
      <c r="N284" s="78">
        <v>9.2999999999999992E-3</v>
      </c>
      <c r="O284" s="77">
        <v>46830</v>
      </c>
      <c r="P284" s="77">
        <v>107.59</v>
      </c>
      <c r="Q284" s="77">
        <v>0</v>
      </c>
      <c r="R284" s="77">
        <v>50.384397</v>
      </c>
      <c r="S284" s="78">
        <v>1E-4</v>
      </c>
      <c r="T284" s="78">
        <v>0</v>
      </c>
      <c r="U284" s="78">
        <v>0</v>
      </c>
    </row>
    <row r="285" spans="2:21" ht="18" customHeight="1">
      <c r="B285" t="s">
        <v>1088</v>
      </c>
      <c r="C285" t="s">
        <v>1089</v>
      </c>
      <c r="D285" t="s">
        <v>100</v>
      </c>
      <c r="E285" t="s">
        <v>123</v>
      </c>
      <c r="F285" t="s">
        <v>723</v>
      </c>
      <c r="G285" t="s">
        <v>668</v>
      </c>
      <c r="H285" t="s">
        <v>627</v>
      </c>
      <c r="I285" t="s">
        <v>211</v>
      </c>
      <c r="J285" t="s">
        <v>565</v>
      </c>
      <c r="K285" s="77">
        <v>3.36</v>
      </c>
      <c r="L285" t="s">
        <v>102</v>
      </c>
      <c r="M285" s="78">
        <v>3.61E-2</v>
      </c>
      <c r="N285" s="78">
        <v>1.14E-2</v>
      </c>
      <c r="O285" s="77">
        <v>17028</v>
      </c>
      <c r="P285" s="77">
        <v>110.17</v>
      </c>
      <c r="Q285" s="77">
        <v>0</v>
      </c>
      <c r="R285" s="77">
        <v>18.759747600000001</v>
      </c>
      <c r="S285" s="78">
        <v>0</v>
      </c>
      <c r="T285" s="78">
        <v>0</v>
      </c>
      <c r="U285" s="78">
        <v>0</v>
      </c>
    </row>
    <row r="286" spans="2:21" ht="18" customHeight="1">
      <c r="B286" t="s">
        <v>1090</v>
      </c>
      <c r="C286" t="s">
        <v>1091</v>
      </c>
      <c r="D286" t="s">
        <v>100</v>
      </c>
      <c r="E286" t="s">
        <v>123</v>
      </c>
      <c r="F286" t="s">
        <v>723</v>
      </c>
      <c r="G286" t="s">
        <v>668</v>
      </c>
      <c r="H286" t="s">
        <v>627</v>
      </c>
      <c r="I286" t="s">
        <v>211</v>
      </c>
      <c r="J286" t="s">
        <v>565</v>
      </c>
      <c r="K286" s="77">
        <v>1.06</v>
      </c>
      <c r="L286" t="s">
        <v>102</v>
      </c>
      <c r="M286" s="78">
        <v>3.0499999999999999E-2</v>
      </c>
      <c r="N286" s="78">
        <v>5.5999999999999999E-3</v>
      </c>
      <c r="O286" s="77">
        <v>3367236</v>
      </c>
      <c r="P286" s="77">
        <v>103.93</v>
      </c>
      <c r="Q286" s="77">
        <v>0</v>
      </c>
      <c r="R286" s="77">
        <v>3499.5683748000001</v>
      </c>
      <c r="S286" s="78">
        <v>8.2000000000000007E-3</v>
      </c>
      <c r="T286" s="78">
        <v>1.1999999999999999E-3</v>
      </c>
      <c r="U286" s="78">
        <v>1E-4</v>
      </c>
    </row>
    <row r="287" spans="2:21" ht="18" customHeight="1">
      <c r="B287" t="s">
        <v>1092</v>
      </c>
      <c r="C287" t="s">
        <v>1093</v>
      </c>
      <c r="D287" t="s">
        <v>100</v>
      </c>
      <c r="E287" t="s">
        <v>123</v>
      </c>
      <c r="F287" t="s">
        <v>723</v>
      </c>
      <c r="G287" t="s">
        <v>668</v>
      </c>
      <c r="H287" t="s">
        <v>627</v>
      </c>
      <c r="I287" t="s">
        <v>211</v>
      </c>
      <c r="J287" t="s">
        <v>565</v>
      </c>
      <c r="K287" s="77">
        <v>4.34</v>
      </c>
      <c r="L287" t="s">
        <v>102</v>
      </c>
      <c r="M287" s="78">
        <v>3.3000000000000002E-2</v>
      </c>
      <c r="N287" s="78">
        <v>1.18E-2</v>
      </c>
      <c r="O287" s="77">
        <v>6841</v>
      </c>
      <c r="P287" s="77">
        <v>110.71</v>
      </c>
      <c r="Q287" s="77">
        <v>0</v>
      </c>
      <c r="R287" s="77">
        <v>7.5736711000000003</v>
      </c>
      <c r="S287" s="78">
        <v>0</v>
      </c>
      <c r="T287" s="78">
        <v>0</v>
      </c>
      <c r="U287" s="78">
        <v>0</v>
      </c>
    </row>
    <row r="288" spans="2:21" ht="18" customHeight="1">
      <c r="B288" t="s">
        <v>1094</v>
      </c>
      <c r="C288" t="s">
        <v>1095</v>
      </c>
      <c r="D288" t="s">
        <v>100</v>
      </c>
      <c r="E288" t="s">
        <v>123</v>
      </c>
      <c r="F288" t="s">
        <v>723</v>
      </c>
      <c r="G288" t="s">
        <v>668</v>
      </c>
      <c r="H288" t="s">
        <v>627</v>
      </c>
      <c r="I288" t="s">
        <v>211</v>
      </c>
      <c r="J288" t="s">
        <v>565</v>
      </c>
      <c r="K288" s="77">
        <v>3.02</v>
      </c>
      <c r="L288" t="s">
        <v>102</v>
      </c>
      <c r="M288" s="78">
        <v>1.44E-2</v>
      </c>
      <c r="N288" s="78">
        <v>8.0000000000000002E-3</v>
      </c>
      <c r="O288" s="77">
        <v>2260539</v>
      </c>
      <c r="P288" s="77">
        <v>102.2</v>
      </c>
      <c r="Q288" s="77">
        <v>0</v>
      </c>
      <c r="R288" s="77">
        <v>2310.2708579999999</v>
      </c>
      <c r="S288" s="78">
        <v>7.7000000000000002E-3</v>
      </c>
      <c r="T288" s="78">
        <v>8.0000000000000004E-4</v>
      </c>
      <c r="U288" s="78">
        <v>1E-4</v>
      </c>
    </row>
    <row r="289" spans="2:21" ht="18" customHeight="1">
      <c r="B289" t="s">
        <v>1096</v>
      </c>
      <c r="C289" t="s">
        <v>1097</v>
      </c>
      <c r="D289" t="s">
        <v>100</v>
      </c>
      <c r="E289" t="s">
        <v>123</v>
      </c>
      <c r="F289" t="s">
        <v>723</v>
      </c>
      <c r="G289" t="s">
        <v>668</v>
      </c>
      <c r="H289" t="s">
        <v>627</v>
      </c>
      <c r="I289" t="s">
        <v>211</v>
      </c>
      <c r="J289" t="s">
        <v>565</v>
      </c>
      <c r="K289" s="77">
        <v>6.71</v>
      </c>
      <c r="L289" t="s">
        <v>102</v>
      </c>
      <c r="M289" s="78">
        <v>2.6200000000000001E-2</v>
      </c>
      <c r="N289" s="78">
        <v>1.9099999999999999E-2</v>
      </c>
      <c r="O289" s="77">
        <v>17749</v>
      </c>
      <c r="P289" s="77">
        <v>105.31</v>
      </c>
      <c r="Q289" s="77">
        <v>0</v>
      </c>
      <c r="R289" s="77">
        <v>18.6914719</v>
      </c>
      <c r="S289" s="78">
        <v>0</v>
      </c>
      <c r="T289" s="78">
        <v>0</v>
      </c>
      <c r="U289" s="78">
        <v>0</v>
      </c>
    </row>
    <row r="290" spans="2:21" ht="18" customHeight="1">
      <c r="B290" t="s">
        <v>1100</v>
      </c>
      <c r="C290">
        <v>1163062</v>
      </c>
      <c r="D290" t="s">
        <v>100</v>
      </c>
      <c r="E290" t="s">
        <v>123</v>
      </c>
      <c r="F290" t="s">
        <v>1098</v>
      </c>
      <c r="G290" t="s">
        <v>571</v>
      </c>
      <c r="H290" t="s">
        <v>627</v>
      </c>
      <c r="I290" t="s">
        <v>211</v>
      </c>
      <c r="J290" t="s">
        <v>1099</v>
      </c>
      <c r="K290" s="77">
        <v>0</v>
      </c>
      <c r="L290" t="s">
        <v>102</v>
      </c>
      <c r="M290" s="78">
        <v>0</v>
      </c>
      <c r="N290" s="78">
        <v>0</v>
      </c>
      <c r="O290" s="77">
        <v>18726</v>
      </c>
      <c r="P290" s="77">
        <f>R290*1000/O290*100</f>
        <v>101</v>
      </c>
      <c r="Q290" s="77">
        <v>0</v>
      </c>
      <c r="R290" s="77">
        <f>18913.26/1000</f>
        <v>18.913259999999998</v>
      </c>
      <c r="S290" s="78">
        <v>0</v>
      </c>
      <c r="T290" s="78">
        <f>R290/$R$11</f>
        <v>6.6340625293796839E-6</v>
      </c>
      <c r="U290" s="78">
        <f>R290/'סכום נכסי הקרן'!$C$42</f>
        <v>7.6381997378150322E-7</v>
      </c>
    </row>
    <row r="291" spans="2:21" ht="18" customHeight="1">
      <c r="B291" t="s">
        <v>1100</v>
      </c>
      <c r="C291">
        <v>11630620</v>
      </c>
      <c r="D291" t="s">
        <v>100</v>
      </c>
      <c r="E291" t="s">
        <v>123</v>
      </c>
      <c r="F291" t="s">
        <v>1098</v>
      </c>
      <c r="G291" t="s">
        <v>571</v>
      </c>
      <c r="H291" t="s">
        <v>627</v>
      </c>
      <c r="I291" t="s">
        <v>211</v>
      </c>
      <c r="J291" t="s">
        <v>565</v>
      </c>
      <c r="K291" s="77">
        <v>2.88</v>
      </c>
      <c r="L291" t="s">
        <v>102</v>
      </c>
      <c r="M291" s="78">
        <v>3.9300000000000002E-2</v>
      </c>
      <c r="N291" s="78">
        <v>4.19E-2</v>
      </c>
      <c r="O291" s="77">
        <v>2000000</v>
      </c>
      <c r="P291" s="77">
        <f>R291*1000/O291*100</f>
        <v>100.0060655737705</v>
      </c>
      <c r="Q291" s="77">
        <v>0</v>
      </c>
      <c r="R291" s="77">
        <f>2000121.31147541/1000</f>
        <v>2000.1213114754098</v>
      </c>
      <c r="S291" s="78">
        <v>2.3999999999999998E-3</v>
      </c>
      <c r="T291" s="78">
        <f t="shared" ref="T291" si="7">R291/$R$11</f>
        <v>7.0156756934937543E-4</v>
      </c>
      <c r="U291" s="78">
        <f>R291/'סכום נכסי הקרן'!$C$42</f>
        <v>8.077574187056983E-5</v>
      </c>
    </row>
    <row r="292" spans="2:21" ht="18" customHeight="1">
      <c r="B292" t="s">
        <v>1101</v>
      </c>
      <c r="C292" t="s">
        <v>1102</v>
      </c>
      <c r="D292" t="s">
        <v>100</v>
      </c>
      <c r="E292" t="s">
        <v>123</v>
      </c>
      <c r="F292" t="s">
        <v>1103</v>
      </c>
      <c r="G292" t="s">
        <v>1104</v>
      </c>
      <c r="H292" t="s">
        <v>729</v>
      </c>
      <c r="I292" t="s">
        <v>211</v>
      </c>
      <c r="J292" t="s">
        <v>565</v>
      </c>
      <c r="K292" s="77">
        <v>1.94</v>
      </c>
      <c r="L292" t="s">
        <v>102</v>
      </c>
      <c r="M292" s="78">
        <v>4.7500000000000001E-2</v>
      </c>
      <c r="N292" s="78">
        <v>1.29E-2</v>
      </c>
      <c r="O292" s="77">
        <v>4186.45</v>
      </c>
      <c r="P292" s="77">
        <v>106.81</v>
      </c>
      <c r="Q292" s="77">
        <v>0</v>
      </c>
      <c r="R292" s="77">
        <v>4.471547245</v>
      </c>
      <c r="S292" s="78">
        <v>0</v>
      </c>
      <c r="T292" s="78">
        <v>0</v>
      </c>
      <c r="U292" s="78">
        <v>0</v>
      </c>
    </row>
    <row r="293" spans="2:21" ht="18" customHeight="1">
      <c r="B293" t="s">
        <v>1105</v>
      </c>
      <c r="C293">
        <v>69402330</v>
      </c>
      <c r="D293" t="s">
        <v>100</v>
      </c>
      <c r="E293" t="s">
        <v>123</v>
      </c>
      <c r="F293" t="s">
        <v>1106</v>
      </c>
      <c r="G293" t="s">
        <v>757</v>
      </c>
      <c r="H293" t="s">
        <v>729</v>
      </c>
      <c r="I293" t="s">
        <v>211</v>
      </c>
      <c r="J293" t="s">
        <v>565</v>
      </c>
      <c r="K293" s="77">
        <v>4.57</v>
      </c>
      <c r="L293" t="s">
        <v>102</v>
      </c>
      <c r="M293" s="78">
        <v>2.0400000000000001E-2</v>
      </c>
      <c r="N293" s="78">
        <v>1.52E-2</v>
      </c>
      <c r="O293" s="77">
        <v>2400000</v>
      </c>
      <c r="P293" s="77">
        <f>R293*1000/O293*100</f>
        <v>102.96584585610209</v>
      </c>
      <c r="Q293" s="77">
        <v>0</v>
      </c>
      <c r="R293" s="77">
        <f>2471180.30054645/1000</f>
        <v>2471.1803005464499</v>
      </c>
      <c r="S293" s="78">
        <v>9.1000000000000004E-3</v>
      </c>
      <c r="T293" s="78">
        <f>R293/$R$11</f>
        <v>8.6679740220334462E-4</v>
      </c>
      <c r="U293" s="78">
        <f>R293/'סכום נכסי הקרן'!$C$42</f>
        <v>9.9799657614433297E-5</v>
      </c>
    </row>
    <row r="294" spans="2:21" ht="18" customHeight="1">
      <c r="B294" t="s">
        <v>1105</v>
      </c>
      <c r="C294">
        <v>6940233</v>
      </c>
      <c r="D294" t="s">
        <v>100</v>
      </c>
      <c r="E294" t="s">
        <v>123</v>
      </c>
      <c r="F294" t="s">
        <v>1106</v>
      </c>
      <c r="G294" t="s">
        <v>757</v>
      </c>
      <c r="H294" t="s">
        <v>729</v>
      </c>
      <c r="I294" t="s">
        <v>211</v>
      </c>
      <c r="J294" t="s">
        <v>1107</v>
      </c>
      <c r="K294" s="77">
        <v>0</v>
      </c>
      <c r="L294" t="s">
        <v>102</v>
      </c>
      <c r="M294" s="78">
        <v>0</v>
      </c>
      <c r="N294" s="78">
        <v>0</v>
      </c>
      <c r="O294" s="77">
        <v>5852.160000000149</v>
      </c>
      <c r="P294" s="77">
        <f>R294*1000/O294*100</f>
        <v>102.99999999999994</v>
      </c>
      <c r="Q294" s="77">
        <v>0</v>
      </c>
      <c r="R294" s="77">
        <f>6027.72480000015/1000</f>
        <v>6.0277248000001498</v>
      </c>
      <c r="S294" s="78">
        <v>0</v>
      </c>
      <c r="T294" s="78">
        <f>R294/$R$11</f>
        <v>2.1142998739029465E-6</v>
      </c>
      <c r="U294" s="78">
        <f>R294/'סכום נכסי הקרן'!$C$42</f>
        <v>2.4343220569580449E-7</v>
      </c>
    </row>
    <row r="295" spans="2:21" ht="18" customHeight="1">
      <c r="B295" t="s">
        <v>1108</v>
      </c>
      <c r="C295" t="s">
        <v>1109</v>
      </c>
      <c r="D295" t="s">
        <v>100</v>
      </c>
      <c r="E295" t="s">
        <v>123</v>
      </c>
      <c r="F295" t="s">
        <v>1110</v>
      </c>
      <c r="G295" t="s">
        <v>757</v>
      </c>
      <c r="H295" t="s">
        <v>729</v>
      </c>
      <c r="I295" t="s">
        <v>211</v>
      </c>
      <c r="J295" t="s">
        <v>565</v>
      </c>
      <c r="K295" s="77">
        <v>4.62</v>
      </c>
      <c r="L295" t="s">
        <v>102</v>
      </c>
      <c r="M295" s="78">
        <v>3.7499999999999999E-2</v>
      </c>
      <c r="N295" s="78">
        <v>1.2200000000000001E-2</v>
      </c>
      <c r="O295" s="77">
        <v>493890</v>
      </c>
      <c r="P295" s="77">
        <v>114.01</v>
      </c>
      <c r="Q295" s="77">
        <v>0</v>
      </c>
      <c r="R295" s="77">
        <v>563.08398899999997</v>
      </c>
      <c r="S295" s="78">
        <v>8.9999999999999998E-4</v>
      </c>
      <c r="T295" s="78">
        <v>2.0000000000000001E-4</v>
      </c>
      <c r="U295" s="78">
        <v>0</v>
      </c>
    </row>
    <row r="296" spans="2:21" ht="18" customHeight="1">
      <c r="B296" t="s">
        <v>1111</v>
      </c>
      <c r="C296" t="s">
        <v>1112</v>
      </c>
      <c r="D296" t="s">
        <v>100</v>
      </c>
      <c r="E296" t="s">
        <v>123</v>
      </c>
      <c r="F296" t="s">
        <v>1110</v>
      </c>
      <c r="G296" t="s">
        <v>757</v>
      </c>
      <c r="H296" t="s">
        <v>729</v>
      </c>
      <c r="I296" t="s">
        <v>211</v>
      </c>
      <c r="J296" t="s">
        <v>565</v>
      </c>
      <c r="K296" s="77">
        <v>2.4300000000000002</v>
      </c>
      <c r="L296" t="s">
        <v>102</v>
      </c>
      <c r="M296" s="78">
        <v>3.7499999999999999E-2</v>
      </c>
      <c r="N296" s="78">
        <v>6.1000000000000004E-3</v>
      </c>
      <c r="O296" s="77">
        <v>7308.08</v>
      </c>
      <c r="P296" s="77">
        <v>107.76</v>
      </c>
      <c r="Q296" s="77">
        <v>0</v>
      </c>
      <c r="R296" s="77">
        <v>7.8751870080000002</v>
      </c>
      <c r="S296" s="78">
        <v>0</v>
      </c>
      <c r="T296" s="78">
        <v>0</v>
      </c>
      <c r="U296" s="78">
        <v>0</v>
      </c>
    </row>
    <row r="297" spans="2:21" ht="18" customHeight="1">
      <c r="B297" t="s">
        <v>1113</v>
      </c>
      <c r="C297" t="s">
        <v>1114</v>
      </c>
      <c r="D297" t="s">
        <v>100</v>
      </c>
      <c r="E297" t="s">
        <v>123</v>
      </c>
      <c r="F297" t="s">
        <v>1115</v>
      </c>
      <c r="G297" t="s">
        <v>964</v>
      </c>
      <c r="H297" t="s">
        <v>729</v>
      </c>
      <c r="I297" t="s">
        <v>211</v>
      </c>
      <c r="J297" t="s">
        <v>565</v>
      </c>
      <c r="K297" s="77">
        <v>1.6</v>
      </c>
      <c r="L297" t="s">
        <v>102</v>
      </c>
      <c r="M297" s="78">
        <v>0.06</v>
      </c>
      <c r="N297" s="78">
        <v>3.85E-2</v>
      </c>
      <c r="O297" s="77">
        <v>5232.42</v>
      </c>
      <c r="P297" s="77">
        <v>104</v>
      </c>
      <c r="Q297" s="77">
        <v>0</v>
      </c>
      <c r="R297" s="77">
        <v>5.4417168</v>
      </c>
      <c r="S297" s="78">
        <v>0</v>
      </c>
      <c r="T297" s="78">
        <v>0</v>
      </c>
      <c r="U297" s="78">
        <v>0</v>
      </c>
    </row>
    <row r="298" spans="2:21" ht="18" customHeight="1">
      <c r="B298" t="s">
        <v>1116</v>
      </c>
      <c r="C298" t="s">
        <v>1117</v>
      </c>
      <c r="D298" t="s">
        <v>100</v>
      </c>
      <c r="E298" t="s">
        <v>123</v>
      </c>
      <c r="F298" t="s">
        <v>1115</v>
      </c>
      <c r="G298" t="s">
        <v>964</v>
      </c>
      <c r="H298" t="s">
        <v>729</v>
      </c>
      <c r="I298" t="s">
        <v>211</v>
      </c>
      <c r="J298" t="s">
        <v>276</v>
      </c>
      <c r="K298" s="77">
        <v>2.57</v>
      </c>
      <c r="L298" t="s">
        <v>102</v>
      </c>
      <c r="M298" s="78">
        <v>4.7500000000000001E-2</v>
      </c>
      <c r="N298" s="78">
        <v>3.9199999999999999E-2</v>
      </c>
      <c r="O298" s="77">
        <v>7394515.1100000003</v>
      </c>
      <c r="P298" s="77">
        <v>103.53</v>
      </c>
      <c r="Q298" s="77">
        <v>0</v>
      </c>
      <c r="R298" s="77">
        <v>7655.5414933829998</v>
      </c>
      <c r="S298" s="78">
        <v>1.1299999999999999E-2</v>
      </c>
      <c r="T298" s="78">
        <v>2.7000000000000001E-3</v>
      </c>
      <c r="U298" s="78">
        <v>2.9999999999999997E-4</v>
      </c>
    </row>
    <row r="299" spans="2:21" ht="18" customHeight="1">
      <c r="B299" t="s">
        <v>1118</v>
      </c>
      <c r="C299" t="s">
        <v>1119</v>
      </c>
      <c r="D299" t="s">
        <v>100</v>
      </c>
      <c r="E299" t="s">
        <v>123</v>
      </c>
      <c r="F299" t="s">
        <v>1120</v>
      </c>
      <c r="G299" t="s">
        <v>101</v>
      </c>
      <c r="H299" t="s">
        <v>735</v>
      </c>
      <c r="I299" t="s">
        <v>150</v>
      </c>
      <c r="J299" t="s">
        <v>565</v>
      </c>
      <c r="K299" s="77">
        <v>3.41</v>
      </c>
      <c r="L299" t="s">
        <v>102</v>
      </c>
      <c r="M299" s="78">
        <v>0.05</v>
      </c>
      <c r="N299" s="78">
        <v>1.2E-2</v>
      </c>
      <c r="O299" s="77">
        <v>8664.73</v>
      </c>
      <c r="P299" s="77">
        <v>115.18</v>
      </c>
      <c r="Q299" s="77">
        <v>0</v>
      </c>
      <c r="R299" s="77">
        <v>9.9800360139999995</v>
      </c>
      <c r="S299" s="78">
        <v>0</v>
      </c>
      <c r="T299" s="78">
        <v>0</v>
      </c>
      <c r="U299" s="78">
        <v>0</v>
      </c>
    </row>
    <row r="300" spans="2:21" ht="18" customHeight="1">
      <c r="B300" t="s">
        <v>1121</v>
      </c>
      <c r="C300" t="s">
        <v>1122</v>
      </c>
      <c r="D300" t="s">
        <v>100</v>
      </c>
      <c r="E300" t="s">
        <v>123</v>
      </c>
      <c r="F300" t="s">
        <v>1123</v>
      </c>
      <c r="G300" t="s">
        <v>791</v>
      </c>
      <c r="H300" t="s">
        <v>735</v>
      </c>
      <c r="I300" t="s">
        <v>150</v>
      </c>
      <c r="J300" t="s">
        <v>565</v>
      </c>
      <c r="K300" s="77">
        <v>1.75</v>
      </c>
      <c r="L300" t="s">
        <v>102</v>
      </c>
      <c r="M300" s="78">
        <v>3.0499999999999999E-2</v>
      </c>
      <c r="N300" s="78">
        <v>1.15E-2</v>
      </c>
      <c r="O300" s="77">
        <v>3474.74</v>
      </c>
      <c r="P300" s="77">
        <v>103.34</v>
      </c>
      <c r="Q300" s="77">
        <v>0</v>
      </c>
      <c r="R300" s="77">
        <v>3.590796316</v>
      </c>
      <c r="S300" s="78">
        <v>0</v>
      </c>
      <c r="T300" s="78">
        <v>0</v>
      </c>
      <c r="U300" s="78">
        <v>0</v>
      </c>
    </row>
    <row r="301" spans="2:21" ht="18" customHeight="1">
      <c r="B301" t="s">
        <v>1124</v>
      </c>
      <c r="C301" t="s">
        <v>1125</v>
      </c>
      <c r="D301" t="s">
        <v>100</v>
      </c>
      <c r="E301" t="s">
        <v>123</v>
      </c>
      <c r="F301" t="s">
        <v>1123</v>
      </c>
      <c r="G301" t="s">
        <v>791</v>
      </c>
      <c r="H301" t="s">
        <v>735</v>
      </c>
      <c r="I301" t="s">
        <v>150</v>
      </c>
      <c r="J301" t="s">
        <v>1126</v>
      </c>
      <c r="K301" s="77">
        <v>0.99</v>
      </c>
      <c r="L301" t="s">
        <v>102</v>
      </c>
      <c r="M301" s="78">
        <v>3.4500000000000003E-2</v>
      </c>
      <c r="N301" s="78">
        <v>8.9999999999999993E-3</v>
      </c>
      <c r="O301" s="77">
        <v>460788</v>
      </c>
      <c r="P301" s="77">
        <v>102.54</v>
      </c>
      <c r="Q301" s="77">
        <v>0</v>
      </c>
      <c r="R301" s="77">
        <v>472.49201520000003</v>
      </c>
      <c r="S301" s="78">
        <v>1.0200000000000001E-2</v>
      </c>
      <c r="T301" s="78">
        <v>2.0000000000000001E-4</v>
      </c>
      <c r="U301" s="78">
        <v>0</v>
      </c>
    </row>
    <row r="302" spans="2:21" ht="18" customHeight="1">
      <c r="B302" t="s">
        <v>1127</v>
      </c>
      <c r="C302" t="s">
        <v>1128</v>
      </c>
      <c r="D302" t="s">
        <v>100</v>
      </c>
      <c r="E302" t="s">
        <v>123</v>
      </c>
      <c r="F302" t="s">
        <v>1123</v>
      </c>
      <c r="G302" t="s">
        <v>791</v>
      </c>
      <c r="H302" t="s">
        <v>735</v>
      </c>
      <c r="I302" t="s">
        <v>150</v>
      </c>
      <c r="J302" t="s">
        <v>565</v>
      </c>
      <c r="K302" s="77">
        <v>2.09</v>
      </c>
      <c r="L302" t="s">
        <v>102</v>
      </c>
      <c r="M302" s="78">
        <v>4.1700000000000001E-2</v>
      </c>
      <c r="N302" s="78">
        <v>1.2800000000000001E-2</v>
      </c>
      <c r="O302" s="77">
        <v>6158155</v>
      </c>
      <c r="P302" s="77">
        <v>106.09</v>
      </c>
      <c r="Q302" s="77">
        <v>0</v>
      </c>
      <c r="R302" s="77">
        <v>6533.1866394999997</v>
      </c>
      <c r="S302" s="78">
        <v>1.77E-2</v>
      </c>
      <c r="T302" s="78">
        <v>2.3E-3</v>
      </c>
      <c r="U302" s="78">
        <v>2.9999999999999997E-4</v>
      </c>
    </row>
    <row r="303" spans="2:21" ht="18" customHeight="1">
      <c r="B303" t="s">
        <v>1129</v>
      </c>
      <c r="C303" t="s">
        <v>1130</v>
      </c>
      <c r="D303" t="s">
        <v>100</v>
      </c>
      <c r="E303" t="s">
        <v>123</v>
      </c>
      <c r="F303" t="s">
        <v>1123</v>
      </c>
      <c r="G303" t="s">
        <v>791</v>
      </c>
      <c r="H303" t="s">
        <v>735</v>
      </c>
      <c r="I303" t="s">
        <v>150</v>
      </c>
      <c r="J303" t="s">
        <v>565</v>
      </c>
      <c r="K303" s="77">
        <v>4.37</v>
      </c>
      <c r="L303" t="s">
        <v>102</v>
      </c>
      <c r="M303" s="78">
        <v>2.58E-2</v>
      </c>
      <c r="N303" s="78">
        <v>1.5599999999999999E-2</v>
      </c>
      <c r="O303" s="77">
        <v>6083986.96</v>
      </c>
      <c r="P303" s="77">
        <v>104.48</v>
      </c>
      <c r="Q303" s="77">
        <v>0</v>
      </c>
      <c r="R303" s="77">
        <v>6356.5495758079996</v>
      </c>
      <c r="S303" s="78">
        <v>3.15E-2</v>
      </c>
      <c r="T303" s="78">
        <v>2.2000000000000001E-3</v>
      </c>
      <c r="U303" s="78">
        <v>2.9999999999999997E-4</v>
      </c>
    </row>
    <row r="304" spans="2:21" ht="18" customHeight="1">
      <c r="B304" t="s">
        <v>1131</v>
      </c>
      <c r="C304" t="s">
        <v>1132</v>
      </c>
      <c r="D304" t="s">
        <v>100</v>
      </c>
      <c r="E304" t="s">
        <v>123</v>
      </c>
      <c r="F304" t="s">
        <v>1133</v>
      </c>
      <c r="G304" t="s">
        <v>1083</v>
      </c>
      <c r="H304" t="s">
        <v>735</v>
      </c>
      <c r="I304" t="s">
        <v>150</v>
      </c>
      <c r="J304" t="s">
        <v>669</v>
      </c>
      <c r="K304" s="77">
        <v>0.41</v>
      </c>
      <c r="L304" t="s">
        <v>102</v>
      </c>
      <c r="M304" s="78">
        <v>3.2000000000000001E-2</v>
      </c>
      <c r="N304" s="78">
        <v>3.2500000000000001E-2</v>
      </c>
      <c r="O304" s="77">
        <v>87597</v>
      </c>
      <c r="P304" s="77">
        <v>100.26301368142015</v>
      </c>
      <c r="Q304" s="77">
        <v>0</v>
      </c>
      <c r="R304" s="77">
        <v>87.827392099999997</v>
      </c>
      <c r="S304" s="78">
        <v>1.03E-2</v>
      </c>
      <c r="T304" s="78">
        <v>0</v>
      </c>
      <c r="U304" s="78">
        <v>0</v>
      </c>
    </row>
    <row r="305" spans="2:21" ht="18" customHeight="1">
      <c r="B305" t="s">
        <v>1134</v>
      </c>
      <c r="C305" t="s">
        <v>1135</v>
      </c>
      <c r="D305" t="s">
        <v>100</v>
      </c>
      <c r="E305" t="s">
        <v>123</v>
      </c>
      <c r="F305" t="s">
        <v>1038</v>
      </c>
      <c r="G305" t="s">
        <v>571</v>
      </c>
      <c r="H305" t="s">
        <v>729</v>
      </c>
      <c r="I305" t="s">
        <v>211</v>
      </c>
      <c r="J305" t="s">
        <v>565</v>
      </c>
      <c r="K305" s="77">
        <v>4.09</v>
      </c>
      <c r="L305" t="s">
        <v>102</v>
      </c>
      <c r="M305" s="78">
        <v>4.3499999999999997E-2</v>
      </c>
      <c r="N305" s="78">
        <v>4.6199999999999998E-2</v>
      </c>
      <c r="O305" s="77">
        <v>5102</v>
      </c>
      <c r="P305" s="77">
        <v>100.9</v>
      </c>
      <c r="Q305" s="77">
        <v>0</v>
      </c>
      <c r="R305" s="77">
        <v>5.1479179999999998</v>
      </c>
      <c r="S305" s="78">
        <v>0</v>
      </c>
      <c r="T305" s="78">
        <v>0</v>
      </c>
      <c r="U305" s="78">
        <v>0</v>
      </c>
    </row>
    <row r="306" spans="2:21" ht="18" customHeight="1">
      <c r="B306" t="s">
        <v>1136</v>
      </c>
      <c r="C306" t="s">
        <v>1137</v>
      </c>
      <c r="D306" t="s">
        <v>100</v>
      </c>
      <c r="E306" t="s">
        <v>123</v>
      </c>
      <c r="F306" t="s">
        <v>1138</v>
      </c>
      <c r="G306" t="s">
        <v>924</v>
      </c>
      <c r="H306" t="s">
        <v>735</v>
      </c>
      <c r="I306" t="s">
        <v>150</v>
      </c>
      <c r="J306" t="s">
        <v>565</v>
      </c>
      <c r="K306" s="77">
        <v>3.62</v>
      </c>
      <c r="L306" t="s">
        <v>102</v>
      </c>
      <c r="M306" s="78">
        <v>1.5800000000000002E-2</v>
      </c>
      <c r="N306" s="78">
        <v>1.17E-2</v>
      </c>
      <c r="O306" s="77">
        <v>3944.17</v>
      </c>
      <c r="P306" s="77">
        <v>101.89</v>
      </c>
      <c r="Q306" s="77">
        <v>0</v>
      </c>
      <c r="R306" s="77">
        <v>4.0187148129999999</v>
      </c>
      <c r="S306" s="78">
        <v>0</v>
      </c>
      <c r="T306" s="78">
        <v>0</v>
      </c>
      <c r="U306" s="78">
        <v>0</v>
      </c>
    </row>
    <row r="307" spans="2:21" ht="18" customHeight="1">
      <c r="B307" t="s">
        <v>1139</v>
      </c>
      <c r="C307" t="s">
        <v>1140</v>
      </c>
      <c r="D307" t="s">
        <v>100</v>
      </c>
      <c r="E307" t="s">
        <v>123</v>
      </c>
      <c r="F307" t="s">
        <v>1138</v>
      </c>
      <c r="G307" t="s">
        <v>924</v>
      </c>
      <c r="H307" t="s">
        <v>735</v>
      </c>
      <c r="I307" t="s">
        <v>150</v>
      </c>
      <c r="J307" t="s">
        <v>555</v>
      </c>
      <c r="K307" s="77">
        <v>1.96</v>
      </c>
      <c r="L307" t="s">
        <v>102</v>
      </c>
      <c r="M307" s="78">
        <v>3.2000000000000001E-2</v>
      </c>
      <c r="N307" s="78">
        <v>1.09E-2</v>
      </c>
      <c r="O307" s="77">
        <v>400000</v>
      </c>
      <c r="P307" s="77">
        <v>104.17</v>
      </c>
      <c r="Q307" s="77">
        <v>0</v>
      </c>
      <c r="R307" s="77">
        <v>416.68</v>
      </c>
      <c r="S307" s="78">
        <v>6.7999999999999996E-3</v>
      </c>
      <c r="T307" s="78">
        <v>1E-4</v>
      </c>
      <c r="U307" s="78">
        <v>0</v>
      </c>
    </row>
    <row r="308" spans="2:21" ht="18" customHeight="1">
      <c r="B308" t="s">
        <v>1141</v>
      </c>
      <c r="C308" t="s">
        <v>1142</v>
      </c>
      <c r="D308" t="s">
        <v>100</v>
      </c>
      <c r="E308" t="s">
        <v>123</v>
      </c>
      <c r="F308" t="s">
        <v>1143</v>
      </c>
      <c r="G308" t="s">
        <v>791</v>
      </c>
      <c r="H308" t="s">
        <v>729</v>
      </c>
      <c r="I308" t="s">
        <v>211</v>
      </c>
      <c r="J308" t="s">
        <v>532</v>
      </c>
      <c r="K308" s="77">
        <v>0.74</v>
      </c>
      <c r="L308" t="s">
        <v>102</v>
      </c>
      <c r="M308" s="78">
        <v>3.7999999999999999E-2</v>
      </c>
      <c r="N308" s="78">
        <v>1.0500000000000001E-2</v>
      </c>
      <c r="O308" s="77">
        <v>1554963.06</v>
      </c>
      <c r="P308" s="77">
        <v>103</v>
      </c>
      <c r="Q308" s="77">
        <v>0</v>
      </c>
      <c r="R308" s="77">
        <v>1601.6119518</v>
      </c>
      <c r="S308" s="78">
        <v>2.5399999999999999E-2</v>
      </c>
      <c r="T308" s="78">
        <v>5.9999999999999995E-4</v>
      </c>
      <c r="U308" s="78">
        <v>1E-4</v>
      </c>
    </row>
    <row r="309" spans="2:21" ht="18" customHeight="1">
      <c r="B309" t="s">
        <v>1144</v>
      </c>
      <c r="C309" t="s">
        <v>1145</v>
      </c>
      <c r="D309" t="s">
        <v>100</v>
      </c>
      <c r="E309" t="s">
        <v>123</v>
      </c>
      <c r="F309" t="s">
        <v>1146</v>
      </c>
      <c r="G309" t="s">
        <v>571</v>
      </c>
      <c r="H309" t="s">
        <v>729</v>
      </c>
      <c r="I309" t="s">
        <v>211</v>
      </c>
      <c r="J309" t="s">
        <v>565</v>
      </c>
      <c r="K309" s="77">
        <v>2.76</v>
      </c>
      <c r="L309" t="s">
        <v>102</v>
      </c>
      <c r="M309" s="78">
        <v>3.95E-2</v>
      </c>
      <c r="N309" s="78">
        <v>3.9E-2</v>
      </c>
      <c r="O309" s="77">
        <v>13977</v>
      </c>
      <c r="P309" s="77">
        <v>100.57</v>
      </c>
      <c r="Q309" s="77">
        <v>0</v>
      </c>
      <c r="R309" s="77">
        <v>14.0566689</v>
      </c>
      <c r="S309" s="78">
        <v>0</v>
      </c>
      <c r="T309" s="78">
        <v>0</v>
      </c>
      <c r="U309" s="78">
        <v>0</v>
      </c>
    </row>
    <row r="310" spans="2:21" ht="18" customHeight="1">
      <c r="B310" t="s">
        <v>1147</v>
      </c>
      <c r="C310" t="s">
        <v>1148</v>
      </c>
      <c r="D310" t="s">
        <v>100</v>
      </c>
      <c r="E310" t="s">
        <v>123</v>
      </c>
      <c r="F310" t="s">
        <v>1146</v>
      </c>
      <c r="G310" t="s">
        <v>571</v>
      </c>
      <c r="H310" t="s">
        <v>729</v>
      </c>
      <c r="I310" t="s">
        <v>211</v>
      </c>
      <c r="J310" t="s">
        <v>565</v>
      </c>
      <c r="K310" s="77">
        <v>1.37</v>
      </c>
      <c r="L310" t="s">
        <v>102</v>
      </c>
      <c r="M310" s="78">
        <v>6.0499999999999998E-2</v>
      </c>
      <c r="N310" s="78">
        <v>2.8400000000000002E-2</v>
      </c>
      <c r="O310" s="77">
        <v>984951.42</v>
      </c>
      <c r="P310" s="77">
        <v>104.93</v>
      </c>
      <c r="Q310" s="77">
        <v>0</v>
      </c>
      <c r="R310" s="77">
        <v>1033.5095250060001</v>
      </c>
      <c r="S310" s="78">
        <v>1.8E-3</v>
      </c>
      <c r="T310" s="78">
        <v>4.0000000000000002E-4</v>
      </c>
      <c r="U310" s="78">
        <v>0</v>
      </c>
    </row>
    <row r="311" spans="2:21" ht="18" customHeight="1">
      <c r="B311" t="s">
        <v>1149</v>
      </c>
      <c r="C311" t="s">
        <v>1150</v>
      </c>
      <c r="D311" t="s">
        <v>100</v>
      </c>
      <c r="E311" t="s">
        <v>123</v>
      </c>
      <c r="F311" t="s">
        <v>1151</v>
      </c>
      <c r="G311" t="s">
        <v>964</v>
      </c>
      <c r="H311" t="s">
        <v>735</v>
      </c>
      <c r="I311" t="s">
        <v>150</v>
      </c>
      <c r="J311" t="s">
        <v>565</v>
      </c>
      <c r="K311" s="77">
        <v>5.24</v>
      </c>
      <c r="L311" t="s">
        <v>102</v>
      </c>
      <c r="M311" s="78">
        <v>2.1100000000000001E-2</v>
      </c>
      <c r="N311" s="78">
        <v>1.9199999999999998E-2</v>
      </c>
      <c r="O311" s="77">
        <v>10791.64</v>
      </c>
      <c r="P311" s="77">
        <v>101.14</v>
      </c>
      <c r="Q311" s="77">
        <v>0</v>
      </c>
      <c r="R311" s="77">
        <v>10.914664696000001</v>
      </c>
      <c r="S311" s="78">
        <v>0</v>
      </c>
      <c r="T311" s="78">
        <v>0</v>
      </c>
      <c r="U311" s="78">
        <v>0</v>
      </c>
    </row>
    <row r="312" spans="2:21" ht="18" customHeight="1">
      <c r="B312" t="s">
        <v>1152</v>
      </c>
      <c r="C312" t="s">
        <v>1153</v>
      </c>
      <c r="D312" t="s">
        <v>100</v>
      </c>
      <c r="E312" t="s">
        <v>123</v>
      </c>
      <c r="F312" t="s">
        <v>1154</v>
      </c>
      <c r="G312" t="s">
        <v>459</v>
      </c>
      <c r="H312" t="s">
        <v>729</v>
      </c>
      <c r="I312" t="s">
        <v>211</v>
      </c>
      <c r="J312" t="s">
        <v>565</v>
      </c>
      <c r="K312" s="77">
        <v>3.6</v>
      </c>
      <c r="L312" t="s">
        <v>102</v>
      </c>
      <c r="M312" s="78">
        <v>2.3900000000000001E-2</v>
      </c>
      <c r="N312" s="78">
        <v>1.41E-2</v>
      </c>
      <c r="O312" s="77">
        <v>5392.78</v>
      </c>
      <c r="P312" s="77">
        <v>103.5</v>
      </c>
      <c r="Q312" s="77">
        <v>0</v>
      </c>
      <c r="R312" s="77">
        <v>5.5815273000000003</v>
      </c>
      <c r="S312" s="78">
        <v>0</v>
      </c>
      <c r="T312" s="78">
        <v>0</v>
      </c>
      <c r="U312" s="78">
        <v>0</v>
      </c>
    </row>
    <row r="313" spans="2:21" ht="18" customHeight="1">
      <c r="B313" t="s">
        <v>1155</v>
      </c>
      <c r="C313" t="s">
        <v>1156</v>
      </c>
      <c r="D313" t="s">
        <v>100</v>
      </c>
      <c r="E313" t="s">
        <v>123</v>
      </c>
      <c r="F313" t="s">
        <v>1154</v>
      </c>
      <c r="G313" t="s">
        <v>459</v>
      </c>
      <c r="H313" t="s">
        <v>729</v>
      </c>
      <c r="I313" t="s">
        <v>211</v>
      </c>
      <c r="J313" t="s">
        <v>1157</v>
      </c>
      <c r="K313" s="77">
        <v>1.72</v>
      </c>
      <c r="L313" t="s">
        <v>102</v>
      </c>
      <c r="M313" s="78">
        <v>2.9499999999999998E-2</v>
      </c>
      <c r="N313" s="78">
        <v>1.18E-2</v>
      </c>
      <c r="O313" s="77">
        <v>149731.71</v>
      </c>
      <c r="P313" s="77">
        <v>103.05</v>
      </c>
      <c r="Q313" s="77">
        <v>0</v>
      </c>
      <c r="R313" s="77">
        <v>154.29852715499999</v>
      </c>
      <c r="S313" s="78">
        <v>1.4E-3</v>
      </c>
      <c r="T313" s="78">
        <v>1E-4</v>
      </c>
      <c r="U313" s="78">
        <v>0</v>
      </c>
    </row>
    <row r="314" spans="2:21" ht="18" customHeight="1">
      <c r="B314" t="s">
        <v>1158</v>
      </c>
      <c r="C314" t="s">
        <v>1159</v>
      </c>
      <c r="D314" t="s">
        <v>100</v>
      </c>
      <c r="E314" t="s">
        <v>123</v>
      </c>
      <c r="F314" t="s">
        <v>712</v>
      </c>
      <c r="G314" t="s">
        <v>668</v>
      </c>
      <c r="H314" t="s">
        <v>735</v>
      </c>
      <c r="I314" t="s">
        <v>150</v>
      </c>
      <c r="J314" t="s">
        <v>565</v>
      </c>
      <c r="K314" s="77">
        <v>4.55</v>
      </c>
      <c r="L314" t="s">
        <v>102</v>
      </c>
      <c r="M314" s="78">
        <v>1.84E-2</v>
      </c>
      <c r="N314" s="78">
        <v>1.3599999999999999E-2</v>
      </c>
      <c r="O314" s="77">
        <v>6655</v>
      </c>
      <c r="P314" s="77">
        <v>102.68</v>
      </c>
      <c r="Q314" s="77">
        <v>0</v>
      </c>
      <c r="R314" s="77">
        <v>6.8333539999999999</v>
      </c>
      <c r="S314" s="78">
        <v>0</v>
      </c>
      <c r="T314" s="78">
        <v>0</v>
      </c>
      <c r="U314" s="78">
        <v>0</v>
      </c>
    </row>
    <row r="315" spans="2:21" ht="18" customHeight="1">
      <c r="B315" t="s">
        <v>1160</v>
      </c>
      <c r="C315" t="s">
        <v>1161</v>
      </c>
      <c r="D315" t="s">
        <v>100</v>
      </c>
      <c r="E315" t="s">
        <v>123</v>
      </c>
      <c r="F315" t="s">
        <v>712</v>
      </c>
      <c r="G315" t="s">
        <v>668</v>
      </c>
      <c r="H315" t="s">
        <v>735</v>
      </c>
      <c r="I315" t="s">
        <v>150</v>
      </c>
      <c r="J315" t="s">
        <v>565</v>
      </c>
      <c r="K315" s="77">
        <v>6.73</v>
      </c>
      <c r="L315" t="s">
        <v>102</v>
      </c>
      <c r="M315" s="78">
        <v>3.4299999999999997E-2</v>
      </c>
      <c r="N315" s="78">
        <v>2.0400000000000001E-2</v>
      </c>
      <c r="O315" s="77">
        <v>6742</v>
      </c>
      <c r="P315" s="77">
        <v>109.7</v>
      </c>
      <c r="Q315" s="77">
        <v>0</v>
      </c>
      <c r="R315" s="77">
        <v>7.3959739999999998</v>
      </c>
      <c r="S315" s="78">
        <v>0</v>
      </c>
      <c r="T315" s="78">
        <v>0</v>
      </c>
      <c r="U315" s="78">
        <v>0</v>
      </c>
    </row>
    <row r="316" spans="2:21" ht="18" customHeight="1">
      <c r="B316" t="s">
        <v>1162</v>
      </c>
      <c r="C316" t="s">
        <v>1163</v>
      </c>
      <c r="D316" t="s">
        <v>100</v>
      </c>
      <c r="E316" t="s">
        <v>123</v>
      </c>
      <c r="F316" t="s">
        <v>1164</v>
      </c>
      <c r="G316" t="s">
        <v>1104</v>
      </c>
      <c r="H316" t="s">
        <v>729</v>
      </c>
      <c r="I316" t="s">
        <v>211</v>
      </c>
      <c r="J316" t="s">
        <v>565</v>
      </c>
      <c r="K316" s="77">
        <v>2.11</v>
      </c>
      <c r="L316" t="s">
        <v>102</v>
      </c>
      <c r="M316" s="78">
        <v>5.8900000000000001E-2</v>
      </c>
      <c r="N316" s="78">
        <v>1.0200000000000001E-2</v>
      </c>
      <c r="O316" s="77">
        <v>5318.99</v>
      </c>
      <c r="P316" s="77">
        <v>110.48</v>
      </c>
      <c r="Q316" s="77">
        <v>0</v>
      </c>
      <c r="R316" s="77">
        <v>5.8764201519999997</v>
      </c>
      <c r="S316" s="78">
        <v>0</v>
      </c>
      <c r="T316" s="78">
        <v>0</v>
      </c>
      <c r="U316" s="78">
        <v>0</v>
      </c>
    </row>
    <row r="317" spans="2:21" ht="18" customHeight="1">
      <c r="B317" t="s">
        <v>1165</v>
      </c>
      <c r="C317" t="s">
        <v>1166</v>
      </c>
      <c r="D317" t="s">
        <v>100</v>
      </c>
      <c r="E317" t="s">
        <v>123</v>
      </c>
      <c r="F317" t="s">
        <v>1167</v>
      </c>
      <c r="G317" t="s">
        <v>493</v>
      </c>
      <c r="H317" t="s">
        <v>735</v>
      </c>
      <c r="I317" t="s">
        <v>150</v>
      </c>
      <c r="J317" t="s">
        <v>565</v>
      </c>
      <c r="K317" s="77">
        <v>4.6900000000000004</v>
      </c>
      <c r="L317" t="s">
        <v>102</v>
      </c>
      <c r="M317" s="78">
        <v>1.7000000000000001E-2</v>
      </c>
      <c r="N317" s="78">
        <v>1.5299999999999999E-2</v>
      </c>
      <c r="O317" s="77">
        <v>920077</v>
      </c>
      <c r="P317" s="77">
        <v>100.94</v>
      </c>
      <c r="Q317" s="77">
        <v>0</v>
      </c>
      <c r="R317" s="77">
        <v>928.72572379999997</v>
      </c>
      <c r="S317" s="78">
        <v>3.3999999999999998E-3</v>
      </c>
      <c r="T317" s="78">
        <v>2.9999999999999997E-4</v>
      </c>
      <c r="U317" s="78">
        <v>0</v>
      </c>
    </row>
    <row r="318" spans="2:21" ht="18" customHeight="1">
      <c r="B318" t="s">
        <v>1168</v>
      </c>
      <c r="C318" t="s">
        <v>1169</v>
      </c>
      <c r="D318" t="s">
        <v>100</v>
      </c>
      <c r="E318" t="s">
        <v>123</v>
      </c>
      <c r="F318" t="s">
        <v>1170</v>
      </c>
      <c r="G318" t="s">
        <v>571</v>
      </c>
      <c r="H318" t="s">
        <v>729</v>
      </c>
      <c r="I318" t="s">
        <v>211</v>
      </c>
      <c r="J318" t="s">
        <v>528</v>
      </c>
      <c r="K318" s="77">
        <v>0.25</v>
      </c>
      <c r="L318" t="s">
        <v>102</v>
      </c>
      <c r="M318" s="78">
        <v>5.1999999999999998E-2</v>
      </c>
      <c r="N318" s="78">
        <v>4.5199999999999997E-2</v>
      </c>
      <c r="O318" s="77">
        <v>694400</v>
      </c>
      <c r="P318" s="77">
        <v>101.48</v>
      </c>
      <c r="Q318" s="77">
        <v>0</v>
      </c>
      <c r="R318" s="77">
        <v>704.67711999999995</v>
      </c>
      <c r="S318" s="78">
        <v>2.3999999999999998E-3</v>
      </c>
      <c r="T318" s="78">
        <v>2.0000000000000001E-4</v>
      </c>
      <c r="U318" s="78">
        <v>0</v>
      </c>
    </row>
    <row r="319" spans="2:21" ht="18" customHeight="1">
      <c r="B319" t="s">
        <v>1171</v>
      </c>
      <c r="C319" t="s">
        <v>1172</v>
      </c>
      <c r="D319" t="s">
        <v>100</v>
      </c>
      <c r="E319" t="s">
        <v>123</v>
      </c>
      <c r="F319" t="s">
        <v>1170</v>
      </c>
      <c r="G319" t="s">
        <v>571</v>
      </c>
      <c r="H319" t="s">
        <v>729</v>
      </c>
      <c r="I319" t="s">
        <v>211</v>
      </c>
      <c r="J319" t="s">
        <v>565</v>
      </c>
      <c r="K319" s="77">
        <v>3.52</v>
      </c>
      <c r="L319" t="s">
        <v>102</v>
      </c>
      <c r="M319" s="78">
        <v>5.7000000000000002E-2</v>
      </c>
      <c r="N319" s="78">
        <v>4.8599999999999997E-2</v>
      </c>
      <c r="O319" s="77">
        <v>2569222</v>
      </c>
      <c r="P319" s="77">
        <v>105.55</v>
      </c>
      <c r="Q319" s="77">
        <v>0</v>
      </c>
      <c r="R319" s="77">
        <v>2711.8138210000002</v>
      </c>
      <c r="S319" s="78">
        <v>1.24E-2</v>
      </c>
      <c r="T319" s="78">
        <v>1E-3</v>
      </c>
      <c r="U319" s="78">
        <v>1E-4</v>
      </c>
    </row>
    <row r="320" spans="2:21" ht="18" customHeight="1">
      <c r="B320" t="s">
        <v>1173</v>
      </c>
      <c r="C320" t="s">
        <v>1174</v>
      </c>
      <c r="D320" t="s">
        <v>100</v>
      </c>
      <c r="E320" t="s">
        <v>123</v>
      </c>
      <c r="F320" t="s">
        <v>1175</v>
      </c>
      <c r="G320" t="s">
        <v>571</v>
      </c>
      <c r="H320" t="s">
        <v>729</v>
      </c>
      <c r="I320" t="s">
        <v>211</v>
      </c>
      <c r="J320" t="s">
        <v>565</v>
      </c>
      <c r="K320" s="77">
        <v>2.7</v>
      </c>
      <c r="L320" t="s">
        <v>102</v>
      </c>
      <c r="M320" s="78">
        <v>3.9E-2</v>
      </c>
      <c r="N320" s="78">
        <v>4.2200000000000001E-2</v>
      </c>
      <c r="O320" s="77">
        <v>6373081.4400000004</v>
      </c>
      <c r="P320" s="77">
        <v>101.4</v>
      </c>
      <c r="Q320" s="77">
        <v>0</v>
      </c>
      <c r="R320" s="77">
        <v>6462.3045801600001</v>
      </c>
      <c r="S320" s="78">
        <v>1.55E-2</v>
      </c>
      <c r="T320" s="78">
        <v>2.3E-3</v>
      </c>
      <c r="U320" s="78">
        <v>2.9999999999999997E-4</v>
      </c>
    </row>
    <row r="321" spans="2:21" ht="18" customHeight="1">
      <c r="B321" t="s">
        <v>1176</v>
      </c>
      <c r="C321" t="s">
        <v>1177</v>
      </c>
      <c r="D321" t="s">
        <v>100</v>
      </c>
      <c r="E321" t="s">
        <v>123</v>
      </c>
      <c r="F321" t="s">
        <v>753</v>
      </c>
      <c r="G321" t="s">
        <v>493</v>
      </c>
      <c r="H321" t="s">
        <v>729</v>
      </c>
      <c r="I321" t="s">
        <v>211</v>
      </c>
      <c r="J321" t="s">
        <v>565</v>
      </c>
      <c r="K321" s="77">
        <v>2.37</v>
      </c>
      <c r="L321" t="s">
        <v>102</v>
      </c>
      <c r="M321" s="78">
        <v>1.7500000000000002E-2</v>
      </c>
      <c r="N321" s="78">
        <v>8.3999999999999995E-3</v>
      </c>
      <c r="O321" s="77">
        <v>15410.25</v>
      </c>
      <c r="P321" s="77">
        <v>102.33</v>
      </c>
      <c r="Q321" s="77">
        <v>0</v>
      </c>
      <c r="R321" s="77">
        <v>15.769308825</v>
      </c>
      <c r="S321" s="78">
        <v>0</v>
      </c>
      <c r="T321" s="78">
        <v>0</v>
      </c>
      <c r="U321" s="78">
        <v>0</v>
      </c>
    </row>
    <row r="322" spans="2:21" ht="18" customHeight="1">
      <c r="B322" t="s">
        <v>1178</v>
      </c>
      <c r="C322" t="s">
        <v>1179</v>
      </c>
      <c r="D322" t="s">
        <v>100</v>
      </c>
      <c r="E322" t="s">
        <v>123</v>
      </c>
      <c r="F322" t="s">
        <v>753</v>
      </c>
      <c r="G322" t="s">
        <v>493</v>
      </c>
      <c r="H322" t="s">
        <v>729</v>
      </c>
      <c r="I322" t="s">
        <v>211</v>
      </c>
      <c r="J322" t="s">
        <v>565</v>
      </c>
      <c r="K322" s="77">
        <v>0.91</v>
      </c>
      <c r="L322" t="s">
        <v>102</v>
      </c>
      <c r="M322" s="78">
        <v>2.9600000000000001E-2</v>
      </c>
      <c r="N322" s="78">
        <v>7.7999999999999996E-3</v>
      </c>
      <c r="O322" s="77">
        <v>1024456</v>
      </c>
      <c r="P322" s="77">
        <v>102.24</v>
      </c>
      <c r="Q322" s="77">
        <v>0</v>
      </c>
      <c r="R322" s="77">
        <v>1047.4038144000001</v>
      </c>
      <c r="S322" s="78">
        <v>2.5000000000000001E-3</v>
      </c>
      <c r="T322" s="78">
        <v>4.0000000000000002E-4</v>
      </c>
      <c r="U322" s="78">
        <v>0</v>
      </c>
    </row>
    <row r="323" spans="2:21" ht="18" customHeight="1">
      <c r="B323" t="s">
        <v>1180</v>
      </c>
      <c r="C323" t="s">
        <v>1181</v>
      </c>
      <c r="D323" t="s">
        <v>100</v>
      </c>
      <c r="E323" t="s">
        <v>123</v>
      </c>
      <c r="F323" t="s">
        <v>753</v>
      </c>
      <c r="G323" t="s">
        <v>493</v>
      </c>
      <c r="H323" t="s">
        <v>729</v>
      </c>
      <c r="I323" t="s">
        <v>211</v>
      </c>
      <c r="J323" t="s">
        <v>267</v>
      </c>
      <c r="K323" s="77">
        <v>6.37</v>
      </c>
      <c r="L323" t="s">
        <v>102</v>
      </c>
      <c r="M323" s="78">
        <v>2.4299999999999999E-2</v>
      </c>
      <c r="N323" s="78">
        <v>2.1399999999999999E-2</v>
      </c>
      <c r="O323" s="77">
        <v>26653</v>
      </c>
      <c r="P323" s="77">
        <v>102.13</v>
      </c>
      <c r="Q323" s="77">
        <v>0</v>
      </c>
      <c r="R323" s="77">
        <v>27.220708900000002</v>
      </c>
      <c r="S323" s="78">
        <v>0</v>
      </c>
      <c r="T323" s="78">
        <v>0</v>
      </c>
      <c r="U323" s="78">
        <v>0</v>
      </c>
    </row>
    <row r="324" spans="2:21" ht="18" customHeight="1">
      <c r="B324" t="s">
        <v>1182</v>
      </c>
      <c r="C324" t="s">
        <v>1183</v>
      </c>
      <c r="D324" t="s">
        <v>100</v>
      </c>
      <c r="E324" t="s">
        <v>123</v>
      </c>
      <c r="F324" t="s">
        <v>1184</v>
      </c>
      <c r="G324" t="s">
        <v>132</v>
      </c>
      <c r="H324" t="s">
        <v>729</v>
      </c>
      <c r="I324" t="s">
        <v>211</v>
      </c>
      <c r="J324" t="s">
        <v>565</v>
      </c>
      <c r="K324" s="77">
        <v>1.47</v>
      </c>
      <c r="L324" t="s">
        <v>102</v>
      </c>
      <c r="M324" s="78">
        <v>2.1600000000000001E-2</v>
      </c>
      <c r="N324" s="78">
        <v>6.8999999999999999E-3</v>
      </c>
      <c r="O324" s="77">
        <v>2828556.66</v>
      </c>
      <c r="P324" s="77">
        <v>102.2</v>
      </c>
      <c r="Q324" s="77">
        <v>0</v>
      </c>
      <c r="R324" s="77">
        <v>2890.7849065199998</v>
      </c>
      <c r="S324" s="78">
        <v>7.4000000000000003E-3</v>
      </c>
      <c r="T324" s="78">
        <v>1E-3</v>
      </c>
      <c r="U324" s="78">
        <v>1E-4</v>
      </c>
    </row>
    <row r="325" spans="2:21" ht="18" customHeight="1">
      <c r="B325" t="s">
        <v>1185</v>
      </c>
      <c r="C325" t="s">
        <v>1186</v>
      </c>
      <c r="D325" t="s">
        <v>100</v>
      </c>
      <c r="E325" t="s">
        <v>123</v>
      </c>
      <c r="F325" t="s">
        <v>1184</v>
      </c>
      <c r="G325" t="s">
        <v>132</v>
      </c>
      <c r="H325" t="s">
        <v>729</v>
      </c>
      <c r="I325" t="s">
        <v>211</v>
      </c>
      <c r="J325" t="s">
        <v>565</v>
      </c>
      <c r="K325" s="77">
        <v>3.64</v>
      </c>
      <c r="L325" t="s">
        <v>102</v>
      </c>
      <c r="M325" s="78">
        <v>0.04</v>
      </c>
      <c r="N325" s="78">
        <v>1.38E-2</v>
      </c>
      <c r="O325" s="77">
        <v>404477</v>
      </c>
      <c r="P325" s="77">
        <v>111.86</v>
      </c>
      <c r="Q325" s="77">
        <v>0</v>
      </c>
      <c r="R325" s="77">
        <v>452.44797219999998</v>
      </c>
      <c r="S325" s="78">
        <v>5.0000000000000001E-4</v>
      </c>
      <c r="T325" s="78">
        <v>2.0000000000000001E-4</v>
      </c>
      <c r="U325" s="78">
        <v>0</v>
      </c>
    </row>
    <row r="326" spans="2:21" ht="18" customHeight="1">
      <c r="B326" t="s">
        <v>1187</v>
      </c>
      <c r="C326" t="s">
        <v>1188</v>
      </c>
      <c r="D326" t="s">
        <v>100</v>
      </c>
      <c r="E326" t="s">
        <v>123</v>
      </c>
      <c r="F326" t="s">
        <v>1189</v>
      </c>
      <c r="G326" t="s">
        <v>571</v>
      </c>
      <c r="H326" t="s">
        <v>735</v>
      </c>
      <c r="I326" t="s">
        <v>150</v>
      </c>
      <c r="J326" t="s">
        <v>565</v>
      </c>
      <c r="K326" s="77">
        <v>3.1</v>
      </c>
      <c r="L326" t="s">
        <v>102</v>
      </c>
      <c r="M326" s="78">
        <v>2.8500000000000001E-2</v>
      </c>
      <c r="N326" s="78">
        <v>1.44E-2</v>
      </c>
      <c r="O326" s="77">
        <v>2251872.5099999998</v>
      </c>
      <c r="P326" s="77">
        <v>104.4</v>
      </c>
      <c r="Q326" s="77">
        <v>0</v>
      </c>
      <c r="R326" s="77">
        <v>2350.9549004400001</v>
      </c>
      <c r="S326" s="78">
        <v>1.49E-2</v>
      </c>
      <c r="T326" s="78">
        <v>8.0000000000000004E-4</v>
      </c>
      <c r="U326" s="78">
        <v>1E-4</v>
      </c>
    </row>
    <row r="327" spans="2:21" ht="18" customHeight="1">
      <c r="B327" t="s">
        <v>1190</v>
      </c>
      <c r="C327" t="s">
        <v>1191</v>
      </c>
      <c r="D327" t="s">
        <v>100</v>
      </c>
      <c r="E327" t="s">
        <v>123</v>
      </c>
      <c r="F327" t="s">
        <v>1192</v>
      </c>
      <c r="G327" t="s">
        <v>673</v>
      </c>
      <c r="H327" t="s">
        <v>735</v>
      </c>
      <c r="I327" t="s">
        <v>150</v>
      </c>
      <c r="J327" t="s">
        <v>565</v>
      </c>
      <c r="K327" s="77">
        <v>3.37</v>
      </c>
      <c r="L327" t="s">
        <v>102</v>
      </c>
      <c r="M327" s="78">
        <v>2.3E-2</v>
      </c>
      <c r="N327" s="78">
        <v>1.09E-2</v>
      </c>
      <c r="O327" s="77">
        <v>9722.4599999999991</v>
      </c>
      <c r="P327" s="77">
        <v>104.9</v>
      </c>
      <c r="Q327" s="77">
        <v>0</v>
      </c>
      <c r="R327" s="77">
        <v>10.19886054</v>
      </c>
      <c r="S327" s="78">
        <v>0</v>
      </c>
      <c r="T327" s="78">
        <v>0</v>
      </c>
      <c r="U327" s="78">
        <v>0</v>
      </c>
    </row>
    <row r="328" spans="2:21" ht="18" customHeight="1">
      <c r="B328" t="s">
        <v>1193</v>
      </c>
      <c r="C328" t="s">
        <v>1194</v>
      </c>
      <c r="D328" t="s">
        <v>100</v>
      </c>
      <c r="E328" t="s">
        <v>123</v>
      </c>
      <c r="F328" t="s">
        <v>1192</v>
      </c>
      <c r="G328" t="s">
        <v>673</v>
      </c>
      <c r="H328" t="s">
        <v>735</v>
      </c>
      <c r="I328" t="s">
        <v>150</v>
      </c>
      <c r="J328" t="s">
        <v>565</v>
      </c>
      <c r="K328" s="77">
        <v>3.37</v>
      </c>
      <c r="L328" t="s">
        <v>102</v>
      </c>
      <c r="M328" s="78">
        <v>2.1499999999999998E-2</v>
      </c>
      <c r="N328" s="78">
        <v>1.61E-2</v>
      </c>
      <c r="O328" s="77">
        <v>1740213.55</v>
      </c>
      <c r="P328" s="77">
        <v>101.85</v>
      </c>
      <c r="Q328" s="77">
        <v>74.078710000000001</v>
      </c>
      <c r="R328" s="77">
        <v>1846.4862106749999</v>
      </c>
      <c r="S328" s="78">
        <v>8.3999999999999995E-3</v>
      </c>
      <c r="T328" s="78">
        <v>5.9999999999999995E-4</v>
      </c>
      <c r="U328" s="78">
        <v>1E-4</v>
      </c>
    </row>
    <row r="329" spans="2:21" ht="18" customHeight="1">
      <c r="B329" t="s">
        <v>1195</v>
      </c>
      <c r="C329" t="s">
        <v>1196</v>
      </c>
      <c r="D329" t="s">
        <v>100</v>
      </c>
      <c r="E329" t="s">
        <v>123</v>
      </c>
      <c r="F329" t="s">
        <v>1192</v>
      </c>
      <c r="G329" t="s">
        <v>673</v>
      </c>
      <c r="H329" t="s">
        <v>735</v>
      </c>
      <c r="I329" t="s">
        <v>150</v>
      </c>
      <c r="J329" t="s">
        <v>565</v>
      </c>
      <c r="K329" s="77">
        <v>2.35</v>
      </c>
      <c r="L329" t="s">
        <v>102</v>
      </c>
      <c r="M329" s="78">
        <v>2.75E-2</v>
      </c>
      <c r="N329" s="78">
        <v>9.5999999999999992E-3</v>
      </c>
      <c r="O329" s="77">
        <v>3601282.94</v>
      </c>
      <c r="P329" s="77">
        <v>105.18</v>
      </c>
      <c r="Q329" s="77">
        <v>0</v>
      </c>
      <c r="R329" s="77">
        <v>3787.8293962920002</v>
      </c>
      <c r="S329" s="78">
        <v>1.1599999999999999E-2</v>
      </c>
      <c r="T329" s="78">
        <v>1.2999999999999999E-3</v>
      </c>
      <c r="U329" s="78">
        <v>2.0000000000000001E-4</v>
      </c>
    </row>
    <row r="330" spans="2:21" ht="18" customHeight="1">
      <c r="B330" t="s">
        <v>1197</v>
      </c>
      <c r="C330" t="s">
        <v>1198</v>
      </c>
      <c r="D330" t="s">
        <v>100</v>
      </c>
      <c r="E330" t="s">
        <v>123</v>
      </c>
      <c r="F330" t="s">
        <v>1192</v>
      </c>
      <c r="G330" t="s">
        <v>673</v>
      </c>
      <c r="H330" t="s">
        <v>735</v>
      </c>
      <c r="I330" t="s">
        <v>150</v>
      </c>
      <c r="J330" t="s">
        <v>565</v>
      </c>
      <c r="K330" s="77">
        <v>1.28</v>
      </c>
      <c r="L330" t="s">
        <v>102</v>
      </c>
      <c r="M330" s="78">
        <v>2.4E-2</v>
      </c>
      <c r="N330" s="78">
        <v>8.5000000000000006E-3</v>
      </c>
      <c r="O330" s="77">
        <v>2263225.25</v>
      </c>
      <c r="P330" s="77">
        <v>102.2</v>
      </c>
      <c r="Q330" s="77">
        <v>0</v>
      </c>
      <c r="R330" s="77">
        <v>2313.0162055000001</v>
      </c>
      <c r="S330" s="78">
        <v>1.2800000000000001E-2</v>
      </c>
      <c r="T330" s="78">
        <v>8.0000000000000004E-4</v>
      </c>
      <c r="U330" s="78">
        <v>1E-4</v>
      </c>
    </row>
    <row r="331" spans="2:21" ht="18" customHeight="1">
      <c r="B331" t="s">
        <v>1199</v>
      </c>
      <c r="C331" t="s">
        <v>1200</v>
      </c>
      <c r="D331" t="s">
        <v>100</v>
      </c>
      <c r="E331" t="s">
        <v>123</v>
      </c>
      <c r="F331" t="s">
        <v>1201</v>
      </c>
      <c r="G331" t="s">
        <v>1202</v>
      </c>
      <c r="H331" t="s">
        <v>729</v>
      </c>
      <c r="I331" t="s">
        <v>211</v>
      </c>
      <c r="J331" t="s">
        <v>565</v>
      </c>
      <c r="K331" s="77">
        <v>4.24</v>
      </c>
      <c r="L331" t="s">
        <v>102</v>
      </c>
      <c r="M331" s="78">
        <v>2.6200000000000001E-2</v>
      </c>
      <c r="N331" s="78">
        <v>1.6299999999999999E-2</v>
      </c>
      <c r="O331" s="77">
        <v>14259.74</v>
      </c>
      <c r="P331" s="77">
        <v>105.58</v>
      </c>
      <c r="Q331" s="77">
        <v>0.18908</v>
      </c>
      <c r="R331" s="77">
        <v>15.244513491999999</v>
      </c>
      <c r="S331" s="78">
        <v>0</v>
      </c>
      <c r="T331" s="78">
        <v>0</v>
      </c>
      <c r="U331" s="78">
        <v>0</v>
      </c>
    </row>
    <row r="332" spans="2:21" ht="18" customHeight="1">
      <c r="B332" t="s">
        <v>1203</v>
      </c>
      <c r="C332" t="s">
        <v>1204</v>
      </c>
      <c r="D332" t="s">
        <v>100</v>
      </c>
      <c r="E332" t="s">
        <v>123</v>
      </c>
      <c r="F332" t="s">
        <v>1201</v>
      </c>
      <c r="G332" t="s">
        <v>1202</v>
      </c>
      <c r="H332" t="s">
        <v>729</v>
      </c>
      <c r="I332" t="s">
        <v>211</v>
      </c>
      <c r="J332" t="s">
        <v>565</v>
      </c>
      <c r="K332" s="77">
        <v>2.1800000000000002</v>
      </c>
      <c r="L332" t="s">
        <v>102</v>
      </c>
      <c r="M332" s="78">
        <v>3.3500000000000002E-2</v>
      </c>
      <c r="N332" s="78">
        <v>9.1000000000000004E-3</v>
      </c>
      <c r="O332" s="77">
        <v>6097.74</v>
      </c>
      <c r="P332" s="77">
        <v>106.25</v>
      </c>
      <c r="Q332" s="77">
        <v>0</v>
      </c>
      <c r="R332" s="77">
        <v>6.47884875</v>
      </c>
      <c r="S332" s="78">
        <v>0</v>
      </c>
      <c r="T332" s="78">
        <v>0</v>
      </c>
      <c r="U332" s="78">
        <v>0</v>
      </c>
    </row>
    <row r="333" spans="2:21" ht="18" customHeight="1">
      <c r="B333" t="s">
        <v>1205</v>
      </c>
      <c r="C333" t="s">
        <v>1206</v>
      </c>
      <c r="D333" t="s">
        <v>100</v>
      </c>
      <c r="E333" t="s">
        <v>123</v>
      </c>
      <c r="F333" t="s">
        <v>1201</v>
      </c>
      <c r="G333" t="s">
        <v>1202</v>
      </c>
      <c r="H333" t="s">
        <v>729</v>
      </c>
      <c r="I333" t="s">
        <v>211</v>
      </c>
      <c r="J333" t="s">
        <v>565</v>
      </c>
      <c r="K333" s="77">
        <v>7.47</v>
      </c>
      <c r="L333" t="s">
        <v>102</v>
      </c>
      <c r="M333" s="78">
        <v>2.3400000000000001E-2</v>
      </c>
      <c r="N333" s="78">
        <v>2.3599999999999999E-2</v>
      </c>
      <c r="O333" s="77">
        <v>1759067</v>
      </c>
      <c r="P333" s="77">
        <v>100.12</v>
      </c>
      <c r="Q333" s="77">
        <v>0</v>
      </c>
      <c r="R333" s="77">
        <v>1761.1778804</v>
      </c>
      <c r="S333" s="78">
        <v>5.0000000000000001E-3</v>
      </c>
      <c r="T333" s="78">
        <v>5.9999999999999995E-4</v>
      </c>
      <c r="U333" s="78">
        <v>1E-4</v>
      </c>
    </row>
    <row r="334" spans="2:21" ht="18" customHeight="1">
      <c r="B334" t="s">
        <v>1207</v>
      </c>
      <c r="C334" t="s">
        <v>1208</v>
      </c>
      <c r="D334" t="s">
        <v>100</v>
      </c>
      <c r="E334" t="s">
        <v>123</v>
      </c>
      <c r="F334" t="s">
        <v>1209</v>
      </c>
      <c r="G334" t="s">
        <v>459</v>
      </c>
      <c r="H334" t="s">
        <v>774</v>
      </c>
      <c r="I334" t="s">
        <v>211</v>
      </c>
      <c r="J334" t="s">
        <v>565</v>
      </c>
      <c r="K334" s="77">
        <v>0.98</v>
      </c>
      <c r="L334" t="s">
        <v>102</v>
      </c>
      <c r="M334" s="78">
        <v>0.03</v>
      </c>
      <c r="N334" s="78">
        <v>1.11E-2</v>
      </c>
      <c r="O334" s="77">
        <v>5125.28</v>
      </c>
      <c r="P334" s="77">
        <v>102.25</v>
      </c>
      <c r="Q334" s="77">
        <v>0</v>
      </c>
      <c r="R334" s="77">
        <v>5.2405987999999999</v>
      </c>
      <c r="S334" s="78">
        <v>0</v>
      </c>
      <c r="T334" s="78">
        <v>0</v>
      </c>
      <c r="U334" s="78">
        <v>0</v>
      </c>
    </row>
    <row r="335" spans="2:21" ht="18" customHeight="1">
      <c r="B335" t="s">
        <v>1210</v>
      </c>
      <c r="C335" t="s">
        <v>1211</v>
      </c>
      <c r="D335" t="s">
        <v>100</v>
      </c>
      <c r="E335" t="s">
        <v>123</v>
      </c>
      <c r="F335" t="s">
        <v>1209</v>
      </c>
      <c r="G335" t="s">
        <v>459</v>
      </c>
      <c r="H335" t="s">
        <v>774</v>
      </c>
      <c r="I335" t="s">
        <v>211</v>
      </c>
      <c r="J335" t="s">
        <v>565</v>
      </c>
      <c r="K335" s="77">
        <v>2.4300000000000002</v>
      </c>
      <c r="L335" t="s">
        <v>102</v>
      </c>
      <c r="M335" s="78">
        <v>3.2500000000000001E-2</v>
      </c>
      <c r="N335" s="78">
        <v>1.89E-2</v>
      </c>
      <c r="O335" s="77">
        <v>7788.98</v>
      </c>
      <c r="P335" s="77">
        <v>104.07</v>
      </c>
      <c r="Q335" s="77">
        <v>0</v>
      </c>
      <c r="R335" s="77">
        <v>8.1059914860000006</v>
      </c>
      <c r="S335" s="78">
        <v>0</v>
      </c>
      <c r="T335" s="78">
        <v>0</v>
      </c>
      <c r="U335" s="78">
        <v>0</v>
      </c>
    </row>
    <row r="336" spans="2:21" ht="18" customHeight="1">
      <c r="B336" t="s">
        <v>1212</v>
      </c>
      <c r="C336" t="s">
        <v>1213</v>
      </c>
      <c r="D336" t="s">
        <v>100</v>
      </c>
      <c r="E336" t="s">
        <v>123</v>
      </c>
      <c r="F336" t="s">
        <v>1214</v>
      </c>
      <c r="G336" t="s">
        <v>791</v>
      </c>
      <c r="H336" t="s">
        <v>766</v>
      </c>
      <c r="I336" t="s">
        <v>150</v>
      </c>
      <c r="J336" t="s">
        <v>565</v>
      </c>
      <c r="K336" s="77">
        <v>1.96</v>
      </c>
      <c r="L336" t="s">
        <v>102</v>
      </c>
      <c r="M336" s="78">
        <v>3.15E-2</v>
      </c>
      <c r="N336" s="78">
        <v>1.12E-2</v>
      </c>
      <c r="O336" s="77">
        <v>1372573.25</v>
      </c>
      <c r="P336" s="77">
        <v>103.99</v>
      </c>
      <c r="Q336" s="77">
        <v>0</v>
      </c>
      <c r="R336" s="77">
        <v>1427.338922675</v>
      </c>
      <c r="S336" s="78">
        <v>6.0000000000000001E-3</v>
      </c>
      <c r="T336" s="78">
        <v>5.0000000000000001E-4</v>
      </c>
      <c r="U336" s="78">
        <v>1E-4</v>
      </c>
    </row>
    <row r="337" spans="2:21" ht="18" customHeight="1">
      <c r="B337" t="s">
        <v>1215</v>
      </c>
      <c r="C337" t="s">
        <v>1216</v>
      </c>
      <c r="D337" t="s">
        <v>100</v>
      </c>
      <c r="E337" t="s">
        <v>123</v>
      </c>
      <c r="F337" t="s">
        <v>1214</v>
      </c>
      <c r="G337" t="s">
        <v>791</v>
      </c>
      <c r="H337" t="s">
        <v>766</v>
      </c>
      <c r="I337" t="s">
        <v>150</v>
      </c>
      <c r="J337" t="s">
        <v>565</v>
      </c>
      <c r="K337" s="77">
        <v>4.8499999999999996</v>
      </c>
      <c r="L337" t="s">
        <v>102</v>
      </c>
      <c r="M337" s="78">
        <v>2.5499999999999998E-2</v>
      </c>
      <c r="N337" s="78">
        <v>1.9300000000000001E-2</v>
      </c>
      <c r="O337" s="77">
        <v>12918</v>
      </c>
      <c r="P337" s="77">
        <v>103.06</v>
      </c>
      <c r="Q337" s="77">
        <v>0</v>
      </c>
      <c r="R337" s="77">
        <v>13.313290800000001</v>
      </c>
      <c r="S337" s="78">
        <v>0</v>
      </c>
      <c r="T337" s="78">
        <v>0</v>
      </c>
      <c r="U337" s="78">
        <v>0</v>
      </c>
    </row>
    <row r="338" spans="2:21" ht="18" customHeight="1">
      <c r="B338" t="s">
        <v>1217</v>
      </c>
      <c r="C338" t="s">
        <v>1218</v>
      </c>
      <c r="D338" t="s">
        <v>100</v>
      </c>
      <c r="E338" t="s">
        <v>123</v>
      </c>
      <c r="F338" t="s">
        <v>1214</v>
      </c>
      <c r="G338" t="s">
        <v>791</v>
      </c>
      <c r="H338" t="s">
        <v>766</v>
      </c>
      <c r="I338" t="s">
        <v>150</v>
      </c>
      <c r="J338" t="s">
        <v>565</v>
      </c>
      <c r="K338" s="77">
        <v>3.1</v>
      </c>
      <c r="L338" t="s">
        <v>102</v>
      </c>
      <c r="M338" s="78">
        <v>2.9499999999999998E-2</v>
      </c>
      <c r="N338" s="78">
        <v>1.4E-2</v>
      </c>
      <c r="O338" s="77">
        <v>1555193.43</v>
      </c>
      <c r="P338" s="77">
        <v>104.85</v>
      </c>
      <c r="Q338" s="77">
        <v>0</v>
      </c>
      <c r="R338" s="77">
        <v>1630.620311355</v>
      </c>
      <c r="S338" s="78">
        <v>5.4000000000000003E-3</v>
      </c>
      <c r="T338" s="78">
        <v>5.9999999999999995E-4</v>
      </c>
      <c r="U338" s="78">
        <v>1E-4</v>
      </c>
    </row>
    <row r="339" spans="2:21" ht="18" customHeight="1">
      <c r="B339" t="s">
        <v>1219</v>
      </c>
      <c r="C339" t="s">
        <v>1220</v>
      </c>
      <c r="D339" t="s">
        <v>100</v>
      </c>
      <c r="E339" t="s">
        <v>123</v>
      </c>
      <c r="F339" t="s">
        <v>1221</v>
      </c>
      <c r="G339" t="s">
        <v>668</v>
      </c>
      <c r="H339" t="s">
        <v>766</v>
      </c>
      <c r="I339" t="s">
        <v>150</v>
      </c>
      <c r="J339" t="s">
        <v>565</v>
      </c>
      <c r="K339" s="77">
        <v>0.53</v>
      </c>
      <c r="L339" t="s">
        <v>102</v>
      </c>
      <c r="M339" s="78">
        <v>4.3499999999999997E-2</v>
      </c>
      <c r="N339" s="78">
        <v>8.8000000000000005E-3</v>
      </c>
      <c r="O339" s="77">
        <v>1379320</v>
      </c>
      <c r="P339" s="77">
        <v>103.87</v>
      </c>
      <c r="Q339" s="77">
        <v>0</v>
      </c>
      <c r="R339" s="77">
        <v>1432.6996839999999</v>
      </c>
      <c r="S339" s="78">
        <v>8.0000000000000002E-3</v>
      </c>
      <c r="T339" s="78">
        <v>5.0000000000000001E-4</v>
      </c>
      <c r="U339" s="78">
        <v>1E-4</v>
      </c>
    </row>
    <row r="340" spans="2:21" ht="18" customHeight="1">
      <c r="B340" t="s">
        <v>1222</v>
      </c>
      <c r="C340" t="s">
        <v>1223</v>
      </c>
      <c r="D340" t="s">
        <v>100</v>
      </c>
      <c r="E340" t="s">
        <v>123</v>
      </c>
      <c r="F340" t="s">
        <v>1221</v>
      </c>
      <c r="G340" t="s">
        <v>668</v>
      </c>
      <c r="H340" t="s">
        <v>766</v>
      </c>
      <c r="I340" t="s">
        <v>150</v>
      </c>
      <c r="J340" t="s">
        <v>565</v>
      </c>
      <c r="K340" s="77">
        <v>3.67</v>
      </c>
      <c r="L340" t="s">
        <v>102</v>
      </c>
      <c r="M340" s="78">
        <v>3.27E-2</v>
      </c>
      <c r="N340" s="78">
        <v>1.2800000000000001E-2</v>
      </c>
      <c r="O340" s="77">
        <v>7001</v>
      </c>
      <c r="P340" s="77">
        <v>107.91</v>
      </c>
      <c r="Q340" s="77">
        <v>0</v>
      </c>
      <c r="R340" s="77">
        <v>7.5547791000000002</v>
      </c>
      <c r="S340" s="78">
        <v>0</v>
      </c>
      <c r="T340" s="78">
        <v>0</v>
      </c>
      <c r="U340" s="78">
        <v>0</v>
      </c>
    </row>
    <row r="341" spans="2:21" ht="18" customHeight="1">
      <c r="B341" t="s">
        <v>1224</v>
      </c>
      <c r="C341" t="s">
        <v>1225</v>
      </c>
      <c r="D341" t="s">
        <v>100</v>
      </c>
      <c r="E341" t="s">
        <v>123</v>
      </c>
      <c r="F341" t="s">
        <v>1221</v>
      </c>
      <c r="G341" t="s">
        <v>668</v>
      </c>
      <c r="H341" t="s">
        <v>766</v>
      </c>
      <c r="I341" t="s">
        <v>150</v>
      </c>
      <c r="J341" t="s">
        <v>565</v>
      </c>
      <c r="K341" s="77">
        <v>6.5</v>
      </c>
      <c r="L341" t="s">
        <v>102</v>
      </c>
      <c r="M341" s="78">
        <v>2.18E-2</v>
      </c>
      <c r="N341" s="78">
        <v>2.23E-2</v>
      </c>
      <c r="O341" s="77">
        <v>990000</v>
      </c>
      <c r="P341" s="77">
        <v>99.79</v>
      </c>
      <c r="Q341" s="77">
        <v>0</v>
      </c>
      <c r="R341" s="77">
        <v>987.92100000000005</v>
      </c>
      <c r="S341" s="78">
        <v>6.0000000000000001E-3</v>
      </c>
      <c r="T341" s="78">
        <v>2.9999999999999997E-4</v>
      </c>
      <c r="U341" s="78">
        <v>0</v>
      </c>
    </row>
    <row r="342" spans="2:21" ht="18" customHeight="1">
      <c r="B342" t="s">
        <v>1226</v>
      </c>
      <c r="C342" t="s">
        <v>1227</v>
      </c>
      <c r="D342" t="s">
        <v>100</v>
      </c>
      <c r="E342" t="s">
        <v>123</v>
      </c>
      <c r="F342" t="s">
        <v>1228</v>
      </c>
      <c r="G342" t="s">
        <v>459</v>
      </c>
      <c r="H342" t="s">
        <v>774</v>
      </c>
      <c r="I342" t="s">
        <v>211</v>
      </c>
      <c r="J342" t="s">
        <v>825</v>
      </c>
      <c r="K342" s="77">
        <v>0.82</v>
      </c>
      <c r="L342" t="s">
        <v>102</v>
      </c>
      <c r="M342" s="78">
        <v>3.6999999999999998E-2</v>
      </c>
      <c r="N342" s="78">
        <v>1.18E-2</v>
      </c>
      <c r="O342" s="77">
        <v>1880858.32</v>
      </c>
      <c r="P342" s="77">
        <v>102.7</v>
      </c>
      <c r="Q342" s="77">
        <v>0</v>
      </c>
      <c r="R342" s="77">
        <v>1931.64149464</v>
      </c>
      <c r="S342" s="78">
        <v>2.87E-2</v>
      </c>
      <c r="T342" s="78">
        <v>6.9999999999999999E-4</v>
      </c>
      <c r="U342" s="78">
        <v>1E-4</v>
      </c>
    </row>
    <row r="343" spans="2:21" ht="18" customHeight="1">
      <c r="B343" t="s">
        <v>1229</v>
      </c>
      <c r="C343" t="s">
        <v>1230</v>
      </c>
      <c r="D343" t="s">
        <v>100</v>
      </c>
      <c r="E343" t="s">
        <v>123</v>
      </c>
      <c r="F343" t="s">
        <v>1228</v>
      </c>
      <c r="G343" t="s">
        <v>459</v>
      </c>
      <c r="H343" t="s">
        <v>774</v>
      </c>
      <c r="I343" t="s">
        <v>211</v>
      </c>
      <c r="J343" t="s">
        <v>451</v>
      </c>
      <c r="K343" s="77">
        <v>0.34</v>
      </c>
      <c r="L343" t="s">
        <v>102</v>
      </c>
      <c r="M343" s="78">
        <v>4.2500000000000003E-2</v>
      </c>
      <c r="N343" s="78">
        <v>1.29E-2</v>
      </c>
      <c r="O343" s="77">
        <v>1044617</v>
      </c>
      <c r="P343" s="77">
        <v>101.66</v>
      </c>
      <c r="Q343" s="77">
        <v>0</v>
      </c>
      <c r="R343" s="77">
        <v>1061.9576422</v>
      </c>
      <c r="S343" s="78">
        <v>7.3000000000000001E-3</v>
      </c>
      <c r="T343" s="78">
        <v>4.0000000000000002E-4</v>
      </c>
      <c r="U343" s="78">
        <v>0</v>
      </c>
    </row>
    <row r="344" spans="2:21" ht="18" customHeight="1">
      <c r="B344" t="s">
        <v>1231</v>
      </c>
      <c r="C344" t="s">
        <v>1232</v>
      </c>
      <c r="D344" t="s">
        <v>100</v>
      </c>
      <c r="E344" t="s">
        <v>123</v>
      </c>
      <c r="F344" t="s">
        <v>1228</v>
      </c>
      <c r="G344" t="s">
        <v>459</v>
      </c>
      <c r="H344" t="s">
        <v>774</v>
      </c>
      <c r="I344" t="s">
        <v>211</v>
      </c>
      <c r="J344" t="s">
        <v>565</v>
      </c>
      <c r="K344" s="77">
        <v>2.88</v>
      </c>
      <c r="L344" t="s">
        <v>102</v>
      </c>
      <c r="M344" s="78">
        <v>2.8000000000000001E-2</v>
      </c>
      <c r="N344" s="78">
        <v>2.0500000000000001E-2</v>
      </c>
      <c r="O344" s="77">
        <v>8049.91</v>
      </c>
      <c r="P344" s="77">
        <v>102.19</v>
      </c>
      <c r="Q344" s="77">
        <v>0</v>
      </c>
      <c r="R344" s="77">
        <v>8.2262030290000006</v>
      </c>
      <c r="S344" s="78">
        <v>0</v>
      </c>
      <c r="T344" s="78">
        <v>0</v>
      </c>
      <c r="U344" s="78">
        <v>0</v>
      </c>
    </row>
    <row r="345" spans="2:21" ht="18" customHeight="1">
      <c r="B345" t="s">
        <v>1233</v>
      </c>
      <c r="C345" t="s">
        <v>1234</v>
      </c>
      <c r="D345" t="s">
        <v>100</v>
      </c>
      <c r="E345" t="s">
        <v>123</v>
      </c>
      <c r="F345" t="s">
        <v>1235</v>
      </c>
      <c r="G345" t="s">
        <v>757</v>
      </c>
      <c r="H345" t="s">
        <v>774</v>
      </c>
      <c r="I345" t="s">
        <v>211</v>
      </c>
      <c r="J345" t="s">
        <v>565</v>
      </c>
      <c r="K345" s="77">
        <v>2.59</v>
      </c>
      <c r="L345" t="s">
        <v>102</v>
      </c>
      <c r="M345" s="78">
        <v>3.9E-2</v>
      </c>
      <c r="N345" s="78">
        <v>1.8499999999999999E-2</v>
      </c>
      <c r="O345" s="77">
        <v>4177618</v>
      </c>
      <c r="P345" s="77">
        <v>106.36</v>
      </c>
      <c r="Q345" s="77">
        <v>0</v>
      </c>
      <c r="R345" s="77">
        <v>4443.3145047999997</v>
      </c>
      <c r="S345" s="78">
        <v>4.4000000000000003E-3</v>
      </c>
      <c r="T345" s="78">
        <v>1.6000000000000001E-3</v>
      </c>
      <c r="U345" s="78">
        <v>2.0000000000000001E-4</v>
      </c>
    </row>
    <row r="346" spans="2:21" ht="18" customHeight="1">
      <c r="B346" t="s">
        <v>1236</v>
      </c>
      <c r="C346" t="s">
        <v>1237</v>
      </c>
      <c r="D346" t="s">
        <v>100</v>
      </c>
      <c r="E346" t="s">
        <v>123</v>
      </c>
      <c r="F346" t="s">
        <v>1238</v>
      </c>
      <c r="G346" t="s">
        <v>849</v>
      </c>
      <c r="H346" t="s">
        <v>766</v>
      </c>
      <c r="I346" t="s">
        <v>150</v>
      </c>
      <c r="J346" t="s">
        <v>565</v>
      </c>
      <c r="K346" s="77">
        <v>6.32</v>
      </c>
      <c r="L346" t="s">
        <v>123</v>
      </c>
      <c r="M346" s="78">
        <v>1.4999999999999999E-2</v>
      </c>
      <c r="N346" s="78">
        <v>2.29E-2</v>
      </c>
      <c r="O346" s="77">
        <v>11020563</v>
      </c>
      <c r="P346" s="77">
        <v>95.72</v>
      </c>
      <c r="Q346" s="77">
        <v>0</v>
      </c>
      <c r="R346" s="77">
        <v>10548.882903600001</v>
      </c>
      <c r="S346" s="78">
        <v>2.86E-2</v>
      </c>
      <c r="T346" s="78">
        <v>3.7000000000000002E-3</v>
      </c>
      <c r="U346" s="78">
        <v>4.0000000000000002E-4</v>
      </c>
    </row>
    <row r="347" spans="2:21" ht="18" customHeight="1">
      <c r="B347" t="s">
        <v>1239</v>
      </c>
      <c r="C347" t="s">
        <v>1240</v>
      </c>
      <c r="D347" t="s">
        <v>100</v>
      </c>
      <c r="E347" t="s">
        <v>123</v>
      </c>
      <c r="F347" t="s">
        <v>1238</v>
      </c>
      <c r="G347" t="s">
        <v>849</v>
      </c>
      <c r="H347" t="s">
        <v>766</v>
      </c>
      <c r="I347" t="s">
        <v>150</v>
      </c>
      <c r="J347" t="s">
        <v>1241</v>
      </c>
      <c r="K347" s="77">
        <v>6.5</v>
      </c>
      <c r="L347" t="s">
        <v>123</v>
      </c>
      <c r="M347" s="78">
        <v>7.4999999999999997E-3</v>
      </c>
      <c r="N347" s="78">
        <v>9.5999999999999992E-3</v>
      </c>
      <c r="O347" s="77">
        <v>2133000</v>
      </c>
      <c r="P347" s="77">
        <v>98.9</v>
      </c>
      <c r="Q347" s="77">
        <v>0</v>
      </c>
      <c r="R347" s="77">
        <v>2109.5369999999998</v>
      </c>
      <c r="S347" s="78">
        <v>5.7999999999999996E-3</v>
      </c>
      <c r="T347" s="78">
        <v>6.9999999999999999E-4</v>
      </c>
      <c r="U347" s="78">
        <v>1E-4</v>
      </c>
    </row>
    <row r="348" spans="2:21" ht="18" customHeight="1">
      <c r="B348" t="s">
        <v>1242</v>
      </c>
      <c r="C348" t="s">
        <v>1243</v>
      </c>
      <c r="D348" t="s">
        <v>100</v>
      </c>
      <c r="E348" t="s">
        <v>123</v>
      </c>
      <c r="F348" t="s">
        <v>1238</v>
      </c>
      <c r="G348" t="s">
        <v>849</v>
      </c>
      <c r="H348" t="s">
        <v>766</v>
      </c>
      <c r="I348" t="s">
        <v>150</v>
      </c>
      <c r="J348" t="s">
        <v>555</v>
      </c>
      <c r="K348" s="77">
        <v>2.56</v>
      </c>
      <c r="L348" t="s">
        <v>102</v>
      </c>
      <c r="M348" s="78">
        <v>4.2500000000000003E-2</v>
      </c>
      <c r="N348" s="78">
        <v>1.21E-2</v>
      </c>
      <c r="O348" s="77">
        <v>82194</v>
      </c>
      <c r="P348" s="77">
        <v>109.46</v>
      </c>
      <c r="Q348" s="77">
        <v>0</v>
      </c>
      <c r="R348" s="77">
        <v>89.969552399999998</v>
      </c>
      <c r="S348" s="78">
        <v>8.0000000000000004E-4</v>
      </c>
      <c r="T348" s="78">
        <v>0</v>
      </c>
      <c r="U348" s="78">
        <v>0</v>
      </c>
    </row>
    <row r="349" spans="2:21" ht="18" customHeight="1">
      <c r="B349" t="s">
        <v>1244</v>
      </c>
      <c r="C349" t="s">
        <v>1245</v>
      </c>
      <c r="D349" t="s">
        <v>100</v>
      </c>
      <c r="E349" t="s">
        <v>123</v>
      </c>
      <c r="F349" t="s">
        <v>1238</v>
      </c>
      <c r="G349" t="s">
        <v>849</v>
      </c>
      <c r="H349" t="s">
        <v>766</v>
      </c>
      <c r="I349" t="s">
        <v>150</v>
      </c>
      <c r="J349" t="s">
        <v>565</v>
      </c>
      <c r="K349" s="77">
        <v>3.5</v>
      </c>
      <c r="L349" t="s">
        <v>102</v>
      </c>
      <c r="M349" s="78">
        <v>3.4500000000000003E-2</v>
      </c>
      <c r="N349" s="78">
        <v>1.37E-2</v>
      </c>
      <c r="O349" s="77">
        <v>3709371.38</v>
      </c>
      <c r="P349" s="77">
        <v>108.65</v>
      </c>
      <c r="Q349" s="77">
        <v>0</v>
      </c>
      <c r="R349" s="77">
        <v>4030.2320043700001</v>
      </c>
      <c r="S349" s="78">
        <v>7.6E-3</v>
      </c>
      <c r="T349" s="78">
        <v>1.4E-3</v>
      </c>
      <c r="U349" s="78">
        <v>2.0000000000000001E-4</v>
      </c>
    </row>
    <row r="350" spans="2:21" ht="18" customHeight="1">
      <c r="B350" t="s">
        <v>1246</v>
      </c>
      <c r="C350" t="s">
        <v>1247</v>
      </c>
      <c r="D350" t="s">
        <v>100</v>
      </c>
      <c r="E350" t="s">
        <v>123</v>
      </c>
      <c r="F350" t="s">
        <v>1248</v>
      </c>
      <c r="G350" t="s">
        <v>849</v>
      </c>
      <c r="H350" t="s">
        <v>774</v>
      </c>
      <c r="I350" t="s">
        <v>211</v>
      </c>
      <c r="J350" t="s">
        <v>1249</v>
      </c>
      <c r="K350" s="77">
        <v>5.54</v>
      </c>
      <c r="L350" t="s">
        <v>102</v>
      </c>
      <c r="M350" s="78">
        <v>2.5000000000000001E-3</v>
      </c>
      <c r="N350" s="78">
        <v>1.67E-2</v>
      </c>
      <c r="O350" s="77">
        <v>7257535</v>
      </c>
      <c r="P350" s="77">
        <v>92.6</v>
      </c>
      <c r="Q350" s="77">
        <v>0</v>
      </c>
      <c r="R350" s="77">
        <v>6720.4774100000004</v>
      </c>
      <c r="S350" s="78">
        <v>1.2800000000000001E-2</v>
      </c>
      <c r="T350" s="78">
        <v>2.3999999999999998E-3</v>
      </c>
      <c r="U350" s="78">
        <v>2.9999999999999997E-4</v>
      </c>
    </row>
    <row r="351" spans="2:21" ht="18" customHeight="1">
      <c r="B351" t="s">
        <v>1250</v>
      </c>
      <c r="C351" t="s">
        <v>1251</v>
      </c>
      <c r="D351" t="s">
        <v>100</v>
      </c>
      <c r="E351" t="s">
        <v>123</v>
      </c>
      <c r="F351" t="s">
        <v>1248</v>
      </c>
      <c r="G351" t="s">
        <v>849</v>
      </c>
      <c r="H351" t="s">
        <v>774</v>
      </c>
      <c r="I351" t="s">
        <v>211</v>
      </c>
      <c r="J351" t="s">
        <v>565</v>
      </c>
      <c r="K351" s="77">
        <v>4.0999999999999996</v>
      </c>
      <c r="L351" t="s">
        <v>102</v>
      </c>
      <c r="M351" s="78">
        <v>2.0500000000000001E-2</v>
      </c>
      <c r="N351" s="78">
        <v>1.6799999999999999E-2</v>
      </c>
      <c r="O351" s="77">
        <v>6053893</v>
      </c>
      <c r="P351" s="77">
        <v>102.41</v>
      </c>
      <c r="Q351" s="77">
        <v>0</v>
      </c>
      <c r="R351" s="77">
        <v>6199.7918213000003</v>
      </c>
      <c r="S351" s="78">
        <v>8.9999999999999993E-3</v>
      </c>
      <c r="T351" s="78">
        <v>2.2000000000000001E-3</v>
      </c>
      <c r="U351" s="78">
        <v>2.9999999999999997E-4</v>
      </c>
    </row>
    <row r="352" spans="2:21" ht="18" customHeight="1">
      <c r="B352" t="s">
        <v>1252</v>
      </c>
      <c r="C352" t="s">
        <v>1253</v>
      </c>
      <c r="D352" t="s">
        <v>100</v>
      </c>
      <c r="E352" t="s">
        <v>123</v>
      </c>
      <c r="F352" t="s">
        <v>776</v>
      </c>
      <c r="G352" t="s">
        <v>571</v>
      </c>
      <c r="H352" t="s">
        <v>766</v>
      </c>
      <c r="I352" t="s">
        <v>150</v>
      </c>
      <c r="J352" t="s">
        <v>565</v>
      </c>
      <c r="K352" s="77">
        <v>4.87</v>
      </c>
      <c r="L352" t="s">
        <v>102</v>
      </c>
      <c r="M352" s="78">
        <v>3.2500000000000001E-2</v>
      </c>
      <c r="N352" s="78">
        <v>2.1299999999999999E-2</v>
      </c>
      <c r="O352" s="77">
        <v>1707615</v>
      </c>
      <c r="P352" s="77">
        <v>106.3</v>
      </c>
      <c r="Q352" s="77">
        <v>0</v>
      </c>
      <c r="R352" s="77">
        <v>1815.194745</v>
      </c>
      <c r="S352" s="78">
        <v>5.0000000000000001E-3</v>
      </c>
      <c r="T352" s="78">
        <v>5.9999999999999995E-4</v>
      </c>
      <c r="U352" s="78">
        <v>1E-4</v>
      </c>
    </row>
    <row r="353" spans="2:21" ht="18" customHeight="1">
      <c r="B353" t="s">
        <v>1254</v>
      </c>
      <c r="C353" t="s">
        <v>1255</v>
      </c>
      <c r="D353" t="s">
        <v>100</v>
      </c>
      <c r="E353" t="s">
        <v>123</v>
      </c>
      <c r="F353" t="s">
        <v>776</v>
      </c>
      <c r="G353" t="s">
        <v>571</v>
      </c>
      <c r="H353" t="s">
        <v>766</v>
      </c>
      <c r="I353" t="s">
        <v>150</v>
      </c>
      <c r="J353" t="s">
        <v>565</v>
      </c>
      <c r="K353" s="77">
        <v>4.7699999999999996</v>
      </c>
      <c r="L353" t="s">
        <v>102</v>
      </c>
      <c r="M353" s="78">
        <v>2.3E-2</v>
      </c>
      <c r="N353" s="78">
        <v>1.7899999999999999E-2</v>
      </c>
      <c r="O353" s="77">
        <v>11093852.82</v>
      </c>
      <c r="P353" s="77">
        <v>103.13</v>
      </c>
      <c r="Q353" s="77">
        <v>0</v>
      </c>
      <c r="R353" s="77">
        <v>11441.090413266</v>
      </c>
      <c r="S353" s="78">
        <v>1.84E-2</v>
      </c>
      <c r="T353" s="78">
        <v>4.0000000000000001E-3</v>
      </c>
      <c r="U353" s="78">
        <v>5.0000000000000001E-4</v>
      </c>
    </row>
    <row r="354" spans="2:21" ht="18" customHeight="1">
      <c r="B354" t="s">
        <v>1256</v>
      </c>
      <c r="C354" t="s">
        <v>1257</v>
      </c>
      <c r="D354" t="s">
        <v>100</v>
      </c>
      <c r="E354" t="s">
        <v>123</v>
      </c>
      <c r="F354" t="s">
        <v>1258</v>
      </c>
      <c r="G354" t="s">
        <v>791</v>
      </c>
      <c r="H354" t="s">
        <v>766</v>
      </c>
      <c r="I354" t="s">
        <v>150</v>
      </c>
      <c r="J354" t="s">
        <v>565</v>
      </c>
      <c r="K354" s="77">
        <v>3.96</v>
      </c>
      <c r="L354" t="s">
        <v>102</v>
      </c>
      <c r="M354" s="78">
        <v>2.4E-2</v>
      </c>
      <c r="N354" s="78">
        <v>1.9400000000000001E-2</v>
      </c>
      <c r="O354" s="77">
        <v>6167.12</v>
      </c>
      <c r="P354" s="77">
        <v>103.69</v>
      </c>
      <c r="Q354" s="77">
        <v>0</v>
      </c>
      <c r="R354" s="77">
        <v>6.3946867279999999</v>
      </c>
      <c r="S354" s="78">
        <v>0</v>
      </c>
      <c r="T354" s="78">
        <v>0</v>
      </c>
      <c r="U354" s="78">
        <v>0</v>
      </c>
    </row>
    <row r="355" spans="2:21" ht="18" customHeight="1">
      <c r="B355" t="s">
        <v>1259</v>
      </c>
      <c r="C355" t="s">
        <v>1260</v>
      </c>
      <c r="D355" t="s">
        <v>100</v>
      </c>
      <c r="E355" t="s">
        <v>123</v>
      </c>
      <c r="F355" t="s">
        <v>1258</v>
      </c>
      <c r="G355" t="s">
        <v>791</v>
      </c>
      <c r="H355" t="s">
        <v>766</v>
      </c>
      <c r="I355" t="s">
        <v>150</v>
      </c>
      <c r="J355" t="s">
        <v>565</v>
      </c>
      <c r="K355" s="77">
        <v>2.08</v>
      </c>
      <c r="L355" t="s">
        <v>102</v>
      </c>
      <c r="M355" s="78">
        <v>2.75E-2</v>
      </c>
      <c r="N355" s="78">
        <v>1.4200000000000001E-2</v>
      </c>
      <c r="O355" s="77">
        <v>7521</v>
      </c>
      <c r="P355" s="77">
        <v>103.5</v>
      </c>
      <c r="Q355" s="77">
        <v>0</v>
      </c>
      <c r="R355" s="77">
        <v>7.7842349999999998</v>
      </c>
      <c r="S355" s="78">
        <v>0</v>
      </c>
      <c r="T355" s="78">
        <v>0</v>
      </c>
      <c r="U355" s="78">
        <v>0</v>
      </c>
    </row>
    <row r="356" spans="2:21" ht="18" customHeight="1">
      <c r="B356" t="s">
        <v>1261</v>
      </c>
      <c r="C356" t="s">
        <v>1262</v>
      </c>
      <c r="D356" t="s">
        <v>100</v>
      </c>
      <c r="E356" t="s">
        <v>123</v>
      </c>
      <c r="F356" t="s">
        <v>776</v>
      </c>
      <c r="G356" t="s">
        <v>571</v>
      </c>
      <c r="H356" t="s">
        <v>766</v>
      </c>
      <c r="I356" t="s">
        <v>150</v>
      </c>
      <c r="J356" t="s">
        <v>276</v>
      </c>
      <c r="K356" s="77">
        <v>1.72</v>
      </c>
      <c r="L356" t="s">
        <v>102</v>
      </c>
      <c r="M356" s="78">
        <v>4.2000000000000003E-2</v>
      </c>
      <c r="N356" s="78">
        <v>1.01E-2</v>
      </c>
      <c r="O356" s="77">
        <v>3805250.98</v>
      </c>
      <c r="P356" s="77">
        <v>106.11</v>
      </c>
      <c r="Q356" s="77">
        <v>0</v>
      </c>
      <c r="R356" s="77">
        <v>4037.751814878</v>
      </c>
      <c r="S356" s="78">
        <v>9.1000000000000004E-3</v>
      </c>
      <c r="T356" s="78">
        <v>1.4E-3</v>
      </c>
      <c r="U356" s="78">
        <v>2.0000000000000001E-4</v>
      </c>
    </row>
    <row r="357" spans="2:21" ht="18" customHeight="1">
      <c r="B357" t="s">
        <v>1263</v>
      </c>
      <c r="C357" t="s">
        <v>1264</v>
      </c>
      <c r="D357" t="s">
        <v>100</v>
      </c>
      <c r="E357" t="s">
        <v>123</v>
      </c>
      <c r="F357" t="s">
        <v>1265</v>
      </c>
      <c r="G357" t="s">
        <v>791</v>
      </c>
      <c r="H357" t="s">
        <v>774</v>
      </c>
      <c r="I357" t="s">
        <v>211</v>
      </c>
      <c r="J357" t="s">
        <v>565</v>
      </c>
      <c r="K357" s="77">
        <v>1.47</v>
      </c>
      <c r="L357" t="s">
        <v>102</v>
      </c>
      <c r="M357" s="78">
        <v>4.2000000000000003E-2</v>
      </c>
      <c r="N357" s="78">
        <v>1.3899999999999999E-2</v>
      </c>
      <c r="O357" s="77">
        <v>968971.58</v>
      </c>
      <c r="P357" s="77">
        <v>104.15</v>
      </c>
      <c r="Q357" s="77">
        <v>218.42619999999999</v>
      </c>
      <c r="R357" s="77">
        <v>1227.61010057</v>
      </c>
      <c r="S357" s="78">
        <v>4.4000000000000003E-3</v>
      </c>
      <c r="T357" s="78">
        <v>4.0000000000000002E-4</v>
      </c>
      <c r="U357" s="78">
        <v>0</v>
      </c>
    </row>
    <row r="358" spans="2:21" ht="18" customHeight="1">
      <c r="B358" t="s">
        <v>1266</v>
      </c>
      <c r="C358" t="s">
        <v>1267</v>
      </c>
      <c r="D358" t="s">
        <v>100</v>
      </c>
      <c r="E358" t="s">
        <v>123</v>
      </c>
      <c r="F358" t="s">
        <v>1265</v>
      </c>
      <c r="G358" t="s">
        <v>791</v>
      </c>
      <c r="H358" t="s">
        <v>774</v>
      </c>
      <c r="I358" t="s">
        <v>211</v>
      </c>
      <c r="J358" t="s">
        <v>565</v>
      </c>
      <c r="K358" s="77">
        <v>2.06</v>
      </c>
      <c r="L358" t="s">
        <v>102</v>
      </c>
      <c r="M358" s="78">
        <v>3.4200000000000001E-2</v>
      </c>
      <c r="N358" s="78">
        <v>1.03E-2</v>
      </c>
      <c r="O358" s="77">
        <v>7154066.2999999998</v>
      </c>
      <c r="P358" s="77">
        <v>106.47</v>
      </c>
      <c r="Q358" s="77">
        <v>0</v>
      </c>
      <c r="R358" s="77">
        <v>7616.9343896099999</v>
      </c>
      <c r="S358" s="78">
        <v>2.1399999999999999E-2</v>
      </c>
      <c r="T358" s="78">
        <v>2.7000000000000001E-3</v>
      </c>
      <c r="U358" s="78">
        <v>2.9999999999999997E-4</v>
      </c>
    </row>
    <row r="359" spans="2:21" ht="18" customHeight="1">
      <c r="B359" t="s">
        <v>1268</v>
      </c>
      <c r="C359" t="s">
        <v>1269</v>
      </c>
      <c r="D359" t="s">
        <v>100</v>
      </c>
      <c r="E359" t="s">
        <v>123</v>
      </c>
      <c r="F359" t="s">
        <v>728</v>
      </c>
      <c r="G359" t="s">
        <v>488</v>
      </c>
      <c r="H359" t="s">
        <v>774</v>
      </c>
      <c r="I359" t="s">
        <v>211</v>
      </c>
      <c r="J359" t="s">
        <v>565</v>
      </c>
      <c r="K359" s="77">
        <v>3.91</v>
      </c>
      <c r="L359" t="s">
        <v>102</v>
      </c>
      <c r="M359" s="78">
        <v>4.9000000000000002E-2</v>
      </c>
      <c r="N359" s="78">
        <v>1.6799999999999999E-2</v>
      </c>
      <c r="O359" s="77">
        <v>9785.64</v>
      </c>
      <c r="P359" s="77">
        <v>114.26</v>
      </c>
      <c r="Q359" s="77">
        <v>0</v>
      </c>
      <c r="R359" s="77">
        <v>11.181072264000001</v>
      </c>
      <c r="S359" s="78">
        <v>0</v>
      </c>
      <c r="T359" s="78">
        <v>0</v>
      </c>
      <c r="U359" s="78">
        <v>0</v>
      </c>
    </row>
    <row r="360" spans="2:21" ht="18" customHeight="1">
      <c r="B360" t="s">
        <v>1270</v>
      </c>
      <c r="C360" t="s">
        <v>1271</v>
      </c>
      <c r="D360" t="s">
        <v>100</v>
      </c>
      <c r="E360" t="s">
        <v>123</v>
      </c>
      <c r="F360" t="s">
        <v>790</v>
      </c>
      <c r="G360" t="s">
        <v>791</v>
      </c>
      <c r="H360" t="s">
        <v>774</v>
      </c>
      <c r="I360" t="s">
        <v>211</v>
      </c>
      <c r="J360" t="s">
        <v>565</v>
      </c>
      <c r="K360" s="77">
        <v>1.81</v>
      </c>
      <c r="L360" t="s">
        <v>102</v>
      </c>
      <c r="M360" s="78">
        <v>4.2000000000000003E-2</v>
      </c>
      <c r="N360" s="78">
        <v>1.4E-2</v>
      </c>
      <c r="O360" s="77">
        <v>788077.21</v>
      </c>
      <c r="P360" s="77">
        <v>105.7</v>
      </c>
      <c r="Q360" s="77">
        <v>0</v>
      </c>
      <c r="R360" s="77">
        <v>832.99761096999998</v>
      </c>
      <c r="S360" s="78">
        <v>1.6000000000000001E-3</v>
      </c>
      <c r="T360" s="78">
        <v>2.9999999999999997E-4</v>
      </c>
      <c r="U360" s="78">
        <v>0</v>
      </c>
    </row>
    <row r="361" spans="2:21" ht="18" customHeight="1">
      <c r="B361" t="s">
        <v>1272</v>
      </c>
      <c r="C361" t="s">
        <v>1273</v>
      </c>
      <c r="D361" t="s">
        <v>100</v>
      </c>
      <c r="E361" t="s">
        <v>123</v>
      </c>
      <c r="F361" t="s">
        <v>790</v>
      </c>
      <c r="G361" t="s">
        <v>791</v>
      </c>
      <c r="H361" t="s">
        <v>774</v>
      </c>
      <c r="I361" t="s">
        <v>211</v>
      </c>
      <c r="J361" t="s">
        <v>565</v>
      </c>
      <c r="K361" s="77">
        <v>3.29</v>
      </c>
      <c r="L361" t="s">
        <v>102</v>
      </c>
      <c r="M361" s="78">
        <v>4.2999999999999997E-2</v>
      </c>
      <c r="N361" s="78">
        <v>1.6400000000000001E-2</v>
      </c>
      <c r="O361" s="77">
        <v>2144874.39</v>
      </c>
      <c r="P361" s="77">
        <v>111</v>
      </c>
      <c r="Q361" s="77">
        <v>0</v>
      </c>
      <c r="R361" s="77">
        <v>2380.8105728999999</v>
      </c>
      <c r="S361" s="78">
        <v>1.9E-3</v>
      </c>
      <c r="T361" s="78">
        <v>8.0000000000000004E-4</v>
      </c>
      <c r="U361" s="78">
        <v>1E-4</v>
      </c>
    </row>
    <row r="362" spans="2:21" ht="18" customHeight="1">
      <c r="B362" t="s">
        <v>1274</v>
      </c>
      <c r="C362" t="s">
        <v>1275</v>
      </c>
      <c r="D362" t="s">
        <v>100</v>
      </c>
      <c r="E362" t="s">
        <v>123</v>
      </c>
      <c r="F362" t="s">
        <v>1276</v>
      </c>
      <c r="G362" t="s">
        <v>459</v>
      </c>
      <c r="H362" t="s">
        <v>766</v>
      </c>
      <c r="I362" t="s">
        <v>150</v>
      </c>
      <c r="J362" t="s">
        <v>276</v>
      </c>
      <c r="K362" s="77">
        <v>1.24</v>
      </c>
      <c r="L362" t="s">
        <v>102</v>
      </c>
      <c r="M362" s="78">
        <v>2.75E-2</v>
      </c>
      <c r="N362" s="78">
        <v>1.1900000000000001E-2</v>
      </c>
      <c r="O362" s="77">
        <v>721162.95</v>
      </c>
      <c r="P362" s="77">
        <v>101.94</v>
      </c>
      <c r="Q362" s="77">
        <v>0</v>
      </c>
      <c r="R362" s="77">
        <v>735.15351123000005</v>
      </c>
      <c r="S362" s="78">
        <v>2.8799999999999999E-2</v>
      </c>
      <c r="T362" s="78">
        <v>2.9999999999999997E-4</v>
      </c>
      <c r="U362" s="78">
        <v>0</v>
      </c>
    </row>
    <row r="363" spans="2:21" ht="18" customHeight="1">
      <c r="B363" t="s">
        <v>1277</v>
      </c>
      <c r="C363" t="s">
        <v>1278</v>
      </c>
      <c r="D363" t="s">
        <v>100</v>
      </c>
      <c r="E363" t="s">
        <v>123</v>
      </c>
      <c r="F363" t="s">
        <v>742</v>
      </c>
      <c r="G363" t="s">
        <v>493</v>
      </c>
      <c r="H363" t="s">
        <v>774</v>
      </c>
      <c r="I363" t="s">
        <v>211</v>
      </c>
      <c r="J363" t="s">
        <v>1279</v>
      </c>
      <c r="K363" s="77">
        <v>1.96</v>
      </c>
      <c r="L363" t="s">
        <v>102</v>
      </c>
      <c r="M363" s="78">
        <v>3.85E-2</v>
      </c>
      <c r="N363" s="78">
        <v>7.0000000000000001E-3</v>
      </c>
      <c r="O363" s="77">
        <v>3011110</v>
      </c>
      <c r="P363" s="77">
        <v>106.23</v>
      </c>
      <c r="Q363" s="77">
        <v>0</v>
      </c>
      <c r="R363" s="77">
        <v>3198.7021530000002</v>
      </c>
      <c r="S363" s="78">
        <v>2.4299999999999999E-2</v>
      </c>
      <c r="T363" s="78">
        <v>1.1000000000000001E-3</v>
      </c>
      <c r="U363" s="78">
        <v>1E-4</v>
      </c>
    </row>
    <row r="364" spans="2:21" ht="18" customHeight="1">
      <c r="B364" t="s">
        <v>1280</v>
      </c>
      <c r="C364" t="s">
        <v>1281</v>
      </c>
      <c r="D364" t="s">
        <v>100</v>
      </c>
      <c r="E364" t="s">
        <v>123</v>
      </c>
      <c r="F364" t="s">
        <v>1282</v>
      </c>
      <c r="G364" t="s">
        <v>571</v>
      </c>
      <c r="H364" t="s">
        <v>774</v>
      </c>
      <c r="I364" t="s">
        <v>211</v>
      </c>
      <c r="J364" t="s">
        <v>565</v>
      </c>
      <c r="K364" s="77">
        <v>2.31</v>
      </c>
      <c r="L364" t="s">
        <v>102</v>
      </c>
      <c r="M364" s="78">
        <v>0.05</v>
      </c>
      <c r="N364" s="78">
        <v>3.0700000000000002E-2</v>
      </c>
      <c r="O364" s="77">
        <v>4785</v>
      </c>
      <c r="P364" s="77">
        <v>104.52</v>
      </c>
      <c r="Q364" s="77">
        <v>0</v>
      </c>
      <c r="R364" s="77">
        <v>5.0012819999999998</v>
      </c>
      <c r="S364" s="78">
        <v>0</v>
      </c>
      <c r="T364" s="78">
        <v>0</v>
      </c>
      <c r="U364" s="78">
        <v>0</v>
      </c>
    </row>
    <row r="365" spans="2:21" ht="18" customHeight="1">
      <c r="B365" t="s">
        <v>1284</v>
      </c>
      <c r="C365" t="s">
        <v>1285</v>
      </c>
      <c r="D365" t="s">
        <v>100</v>
      </c>
      <c r="E365" t="s">
        <v>123</v>
      </c>
      <c r="F365" t="s">
        <v>1286</v>
      </c>
      <c r="G365" t="s">
        <v>571</v>
      </c>
      <c r="H365" t="s">
        <v>766</v>
      </c>
      <c r="I365" t="s">
        <v>150</v>
      </c>
      <c r="J365" t="s">
        <v>565</v>
      </c>
      <c r="K365" s="77">
        <v>1.85</v>
      </c>
      <c r="L365" t="s">
        <v>102</v>
      </c>
      <c r="M365" s="78">
        <v>5.5500000000000001E-2</v>
      </c>
      <c r="N365" s="78">
        <v>6.4299999999999996E-2</v>
      </c>
      <c r="O365" s="77">
        <v>10024.040000000001</v>
      </c>
      <c r="P365" s="77">
        <v>101.14</v>
      </c>
      <c r="Q365" s="77">
        <v>0</v>
      </c>
      <c r="R365" s="77">
        <v>10.138314056</v>
      </c>
      <c r="S365" s="78">
        <v>0</v>
      </c>
      <c r="T365" s="78">
        <v>0</v>
      </c>
      <c r="U365" s="78">
        <v>0</v>
      </c>
    </row>
    <row r="366" spans="2:21" ht="18" customHeight="1">
      <c r="B366" t="s">
        <v>1287</v>
      </c>
      <c r="C366" t="s">
        <v>1288</v>
      </c>
      <c r="D366" t="s">
        <v>100</v>
      </c>
      <c r="E366" t="s">
        <v>123</v>
      </c>
      <c r="F366" t="s">
        <v>1289</v>
      </c>
      <c r="G366" t="s">
        <v>619</v>
      </c>
      <c r="H366" t="s">
        <v>766</v>
      </c>
      <c r="I366" t="s">
        <v>150</v>
      </c>
      <c r="J366" t="s">
        <v>1290</v>
      </c>
      <c r="K366" s="77">
        <v>1.1399999999999999</v>
      </c>
      <c r="L366" t="s">
        <v>102</v>
      </c>
      <c r="M366" s="78">
        <v>3.5000000000000003E-2</v>
      </c>
      <c r="N366" s="78">
        <v>1.0800000000000001E-2</v>
      </c>
      <c r="O366" s="77">
        <v>796215.5</v>
      </c>
      <c r="P366" s="77">
        <v>103.97</v>
      </c>
      <c r="Q366" s="77">
        <v>0</v>
      </c>
      <c r="R366" s="77">
        <v>827.82525535000002</v>
      </c>
      <c r="S366" s="78">
        <v>2.6499999999999999E-2</v>
      </c>
      <c r="T366" s="78">
        <v>2.9999999999999997E-4</v>
      </c>
      <c r="U366" s="78">
        <v>0</v>
      </c>
    </row>
    <row r="367" spans="2:21" ht="18" customHeight="1">
      <c r="B367" t="s">
        <v>1291</v>
      </c>
      <c r="C367" t="s">
        <v>1292</v>
      </c>
      <c r="D367" t="s">
        <v>100</v>
      </c>
      <c r="E367" t="s">
        <v>123</v>
      </c>
      <c r="F367" t="s">
        <v>1293</v>
      </c>
      <c r="G367" t="s">
        <v>488</v>
      </c>
      <c r="H367" t="s">
        <v>766</v>
      </c>
      <c r="I367" t="s">
        <v>150</v>
      </c>
      <c r="J367" t="s">
        <v>565</v>
      </c>
      <c r="K367" s="77">
        <v>1.57</v>
      </c>
      <c r="L367" t="s">
        <v>102</v>
      </c>
      <c r="M367" s="78">
        <v>3.85E-2</v>
      </c>
      <c r="N367" s="78">
        <v>5.7999999999999996E-3</v>
      </c>
      <c r="O367" s="77">
        <v>1760.04</v>
      </c>
      <c r="P367" s="77">
        <v>105.2</v>
      </c>
      <c r="Q367" s="77">
        <v>0</v>
      </c>
      <c r="R367" s="77">
        <v>1.8515620800000001</v>
      </c>
      <c r="S367" s="78">
        <v>0</v>
      </c>
      <c r="T367" s="78">
        <v>0</v>
      </c>
      <c r="U367" s="78">
        <v>0</v>
      </c>
    </row>
    <row r="368" spans="2:21" ht="18" customHeight="1">
      <c r="B368" t="s">
        <v>1294</v>
      </c>
      <c r="C368" t="s">
        <v>1295</v>
      </c>
      <c r="D368" t="s">
        <v>100</v>
      </c>
      <c r="E368" t="s">
        <v>123</v>
      </c>
      <c r="F368" t="s">
        <v>1296</v>
      </c>
      <c r="G368" t="s">
        <v>757</v>
      </c>
      <c r="H368" t="s">
        <v>774</v>
      </c>
      <c r="I368" t="s">
        <v>211</v>
      </c>
      <c r="J368" t="s">
        <v>565</v>
      </c>
      <c r="K368" s="77">
        <v>1.47</v>
      </c>
      <c r="L368" t="s">
        <v>102</v>
      </c>
      <c r="M368" s="78">
        <v>4.1000000000000002E-2</v>
      </c>
      <c r="N368" s="78">
        <v>5.1000000000000004E-3</v>
      </c>
      <c r="O368" s="77">
        <v>730058.91</v>
      </c>
      <c r="P368" s="77">
        <v>105.67</v>
      </c>
      <c r="Q368" s="77">
        <v>0</v>
      </c>
      <c r="R368" s="77">
        <v>771.45325019699999</v>
      </c>
      <c r="S368" s="78">
        <v>1.6999999999999999E-3</v>
      </c>
      <c r="T368" s="78">
        <v>2.9999999999999997E-4</v>
      </c>
      <c r="U368" s="78">
        <v>0</v>
      </c>
    </row>
    <row r="369" spans="2:21" ht="18" customHeight="1">
      <c r="B369" t="s">
        <v>1297</v>
      </c>
      <c r="C369" t="s">
        <v>1298</v>
      </c>
      <c r="D369" t="s">
        <v>100</v>
      </c>
      <c r="E369" t="s">
        <v>123</v>
      </c>
      <c r="F369" t="s">
        <v>1296</v>
      </c>
      <c r="G369" t="s">
        <v>757</v>
      </c>
      <c r="H369" t="s">
        <v>774</v>
      </c>
      <c r="I369" t="s">
        <v>211</v>
      </c>
      <c r="J369" t="s">
        <v>565</v>
      </c>
      <c r="K369" s="77">
        <v>2.7</v>
      </c>
      <c r="L369" t="s">
        <v>102</v>
      </c>
      <c r="M369" s="78">
        <v>3.3500000000000002E-2</v>
      </c>
      <c r="N369" s="78">
        <v>8.3999999999999995E-3</v>
      </c>
      <c r="O369" s="77">
        <v>3428784.9</v>
      </c>
      <c r="P369" s="77">
        <v>107.69</v>
      </c>
      <c r="Q369" s="77">
        <v>0</v>
      </c>
      <c r="R369" s="77">
        <v>3692.4584588100001</v>
      </c>
      <c r="S369" s="78">
        <v>6.8999999999999999E-3</v>
      </c>
      <c r="T369" s="78">
        <v>1.2999999999999999E-3</v>
      </c>
      <c r="U369" s="78">
        <v>1E-4</v>
      </c>
    </row>
    <row r="370" spans="2:21" ht="18" customHeight="1">
      <c r="B370" t="s">
        <v>1299</v>
      </c>
      <c r="C370" t="s">
        <v>1300</v>
      </c>
      <c r="D370" t="s">
        <v>100</v>
      </c>
      <c r="E370" t="s">
        <v>123</v>
      </c>
      <c r="F370" t="s">
        <v>1296</v>
      </c>
      <c r="G370" t="s">
        <v>757</v>
      </c>
      <c r="H370" t="s">
        <v>774</v>
      </c>
      <c r="I370" t="s">
        <v>211</v>
      </c>
      <c r="J370" t="s">
        <v>565</v>
      </c>
      <c r="K370" s="77">
        <v>6.04</v>
      </c>
      <c r="L370" t="s">
        <v>102</v>
      </c>
      <c r="M370" s="78">
        <v>2.7400000000000001E-2</v>
      </c>
      <c r="N370" s="78">
        <v>2.1899999999999999E-2</v>
      </c>
      <c r="O370" s="77">
        <v>16639</v>
      </c>
      <c r="P370" s="77">
        <v>105.35</v>
      </c>
      <c r="Q370" s="77">
        <v>0</v>
      </c>
      <c r="R370" s="77">
        <v>17.529186500000002</v>
      </c>
      <c r="S370" s="78">
        <v>0</v>
      </c>
      <c r="T370" s="78">
        <v>0</v>
      </c>
      <c r="U370" s="78">
        <v>0</v>
      </c>
    </row>
    <row r="371" spans="2:21" ht="18" customHeight="1">
      <c r="B371" t="s">
        <v>1301</v>
      </c>
      <c r="C371" t="s">
        <v>1302</v>
      </c>
      <c r="D371" t="s">
        <v>100</v>
      </c>
      <c r="E371" t="s">
        <v>123</v>
      </c>
      <c r="F371" t="s">
        <v>1296</v>
      </c>
      <c r="G371" t="s">
        <v>757</v>
      </c>
      <c r="H371" t="s">
        <v>774</v>
      </c>
      <c r="I371" t="s">
        <v>211</v>
      </c>
      <c r="J371" t="s">
        <v>267</v>
      </c>
      <c r="K371" s="77">
        <v>4.04</v>
      </c>
      <c r="L371" t="s">
        <v>102</v>
      </c>
      <c r="M371" s="78">
        <v>2.1999999999999999E-2</v>
      </c>
      <c r="N371" s="78">
        <v>1.6500000000000001E-2</v>
      </c>
      <c r="O371" s="77">
        <v>921402</v>
      </c>
      <c r="P371" s="77">
        <v>102.25</v>
      </c>
      <c r="Q371" s="77">
        <v>0</v>
      </c>
      <c r="R371" s="77">
        <v>942.13354500000003</v>
      </c>
      <c r="S371" s="78">
        <v>5.9999999999999995E-4</v>
      </c>
      <c r="T371" s="78">
        <v>2.9999999999999997E-4</v>
      </c>
      <c r="U371" s="78">
        <v>0</v>
      </c>
    </row>
    <row r="372" spans="2:21" ht="18" customHeight="1">
      <c r="B372" t="s">
        <v>1303</v>
      </c>
      <c r="C372" t="s">
        <v>1304</v>
      </c>
      <c r="D372" t="s">
        <v>100</v>
      </c>
      <c r="E372" t="s">
        <v>123</v>
      </c>
      <c r="F372" t="s">
        <v>1305</v>
      </c>
      <c r="G372" t="s">
        <v>757</v>
      </c>
      <c r="H372" t="s">
        <v>774</v>
      </c>
      <c r="I372" t="s">
        <v>211</v>
      </c>
      <c r="J372" t="s">
        <v>1306</v>
      </c>
      <c r="K372" s="77">
        <v>2.97</v>
      </c>
      <c r="L372" t="s">
        <v>102</v>
      </c>
      <c r="M372" s="78">
        <v>2.63E-2</v>
      </c>
      <c r="N372" s="78">
        <v>1.7500000000000002E-2</v>
      </c>
      <c r="O372" s="77">
        <v>2500000</v>
      </c>
      <c r="P372" s="77">
        <v>103.08</v>
      </c>
      <c r="Q372" s="77">
        <v>0</v>
      </c>
      <c r="R372" s="77">
        <v>2577</v>
      </c>
      <c r="S372" s="78">
        <v>2.6100000000000002E-2</v>
      </c>
      <c r="T372" s="78">
        <v>8.9999999999999998E-4</v>
      </c>
      <c r="U372" s="78">
        <v>1E-4</v>
      </c>
    </row>
    <row r="373" spans="2:21" ht="18" customHeight="1">
      <c r="B373" t="s">
        <v>1307</v>
      </c>
      <c r="C373" t="s">
        <v>1308</v>
      </c>
      <c r="D373" t="s">
        <v>100</v>
      </c>
      <c r="E373" t="s">
        <v>123</v>
      </c>
      <c r="F373" t="s">
        <v>1309</v>
      </c>
      <c r="G373" t="s">
        <v>488</v>
      </c>
      <c r="H373" t="s">
        <v>766</v>
      </c>
      <c r="I373" t="s">
        <v>150</v>
      </c>
      <c r="J373" t="s">
        <v>565</v>
      </c>
      <c r="K373" s="77">
        <v>4</v>
      </c>
      <c r="L373" t="s">
        <v>102</v>
      </c>
      <c r="M373" s="78">
        <v>2.8000000000000001E-2</v>
      </c>
      <c r="N373" s="78">
        <v>1.41E-2</v>
      </c>
      <c r="O373" s="77">
        <v>3150</v>
      </c>
      <c r="P373" s="77">
        <v>105.63</v>
      </c>
      <c r="Q373" s="77">
        <v>0</v>
      </c>
      <c r="R373" s="77">
        <v>3.3273450000000002</v>
      </c>
      <c r="S373" s="78">
        <v>0</v>
      </c>
      <c r="T373" s="78">
        <v>0</v>
      </c>
      <c r="U373" s="78">
        <v>0</v>
      </c>
    </row>
    <row r="374" spans="2:21" ht="18" customHeight="1">
      <c r="B374" t="s">
        <v>1310</v>
      </c>
      <c r="C374" t="s">
        <v>1311</v>
      </c>
      <c r="D374" t="s">
        <v>100</v>
      </c>
      <c r="E374" t="s">
        <v>123</v>
      </c>
      <c r="F374" t="s">
        <v>1309</v>
      </c>
      <c r="G374" t="s">
        <v>488</v>
      </c>
      <c r="H374" t="s">
        <v>766</v>
      </c>
      <c r="I374" t="s">
        <v>150</v>
      </c>
      <c r="J374" t="s">
        <v>565</v>
      </c>
      <c r="K374" s="77">
        <v>5.62</v>
      </c>
      <c r="L374" t="s">
        <v>102</v>
      </c>
      <c r="M374" s="78">
        <v>3.04E-2</v>
      </c>
      <c r="N374" s="78">
        <v>2.0899999999999998E-2</v>
      </c>
      <c r="O374" s="77">
        <v>12025</v>
      </c>
      <c r="P374" s="77">
        <v>105.43</v>
      </c>
      <c r="Q374" s="77">
        <v>0</v>
      </c>
      <c r="R374" s="77">
        <v>12.6779575</v>
      </c>
      <c r="S374" s="78">
        <v>0</v>
      </c>
      <c r="T374" s="78">
        <v>0</v>
      </c>
      <c r="U374" s="78">
        <v>0</v>
      </c>
    </row>
    <row r="375" spans="2:21" ht="18" customHeight="1">
      <c r="B375" t="s">
        <v>1312</v>
      </c>
      <c r="C375">
        <v>20802570</v>
      </c>
      <c r="D375" t="s">
        <v>100</v>
      </c>
      <c r="E375" t="s">
        <v>123</v>
      </c>
      <c r="F375" t="s">
        <v>1313</v>
      </c>
      <c r="G375" t="s">
        <v>799</v>
      </c>
      <c r="H375" t="s">
        <v>774</v>
      </c>
      <c r="I375" t="s">
        <v>211</v>
      </c>
      <c r="J375" t="s">
        <v>565</v>
      </c>
      <c r="K375" s="77">
        <v>0</v>
      </c>
      <c r="L375" t="s">
        <v>102</v>
      </c>
      <c r="M375" s="78">
        <v>1.35E-2</v>
      </c>
      <c r="N375" s="78">
        <v>0</v>
      </c>
      <c r="O375" s="77">
        <v>1100000</v>
      </c>
      <c r="P375" s="77">
        <f>R375*1000/O375*100</f>
        <v>101.21885245901636</v>
      </c>
      <c r="Q375" s="77">
        <v>0</v>
      </c>
      <c r="R375" s="77">
        <f>1113407.37704918/1000</f>
        <v>1113.40737704918</v>
      </c>
      <c r="S375" s="78">
        <v>3.3999999999999998E-3</v>
      </c>
      <c r="T375" s="78">
        <f>R375/R11</f>
        <v>3.9054156501929773E-4</v>
      </c>
      <c r="U375" s="78">
        <f>R375/'סכום נכסי הקרן'!$C$42</f>
        <v>4.4965426031569229E-5</v>
      </c>
    </row>
    <row r="376" spans="2:21" ht="18" customHeight="1">
      <c r="B376" t="s">
        <v>1314</v>
      </c>
      <c r="C376" t="s">
        <v>1315</v>
      </c>
      <c r="D376" t="s">
        <v>100</v>
      </c>
      <c r="E376" t="s">
        <v>123</v>
      </c>
      <c r="F376" t="s">
        <v>828</v>
      </c>
      <c r="G376" t="s">
        <v>488</v>
      </c>
      <c r="H376" t="s">
        <v>766</v>
      </c>
      <c r="I376" t="s">
        <v>150</v>
      </c>
      <c r="J376" t="s">
        <v>565</v>
      </c>
      <c r="K376" s="77">
        <v>2.37</v>
      </c>
      <c r="L376" t="s">
        <v>102</v>
      </c>
      <c r="M376" s="78">
        <v>7.0499999999999993E-2</v>
      </c>
      <c r="N376" s="78">
        <v>1.61E-2</v>
      </c>
      <c r="O376" s="77">
        <v>4696.2700000000004</v>
      </c>
      <c r="P376" s="77">
        <v>113.25</v>
      </c>
      <c r="Q376" s="77">
        <v>0</v>
      </c>
      <c r="R376" s="77">
        <v>5.3185257750000003</v>
      </c>
      <c r="S376" s="78">
        <v>0</v>
      </c>
      <c r="T376" s="78">
        <v>0</v>
      </c>
      <c r="U376" s="78">
        <v>0</v>
      </c>
    </row>
    <row r="377" spans="2:21" ht="18" customHeight="1">
      <c r="B377" t="s">
        <v>1316</v>
      </c>
      <c r="C377" t="s">
        <v>1317</v>
      </c>
      <c r="D377" t="s">
        <v>100</v>
      </c>
      <c r="E377" t="s">
        <v>123</v>
      </c>
      <c r="F377" t="s">
        <v>828</v>
      </c>
      <c r="G377" t="s">
        <v>488</v>
      </c>
      <c r="H377" t="s">
        <v>766</v>
      </c>
      <c r="I377" t="s">
        <v>150</v>
      </c>
      <c r="J377" t="s">
        <v>267</v>
      </c>
      <c r="K377" s="77">
        <v>5.0199999999999996</v>
      </c>
      <c r="L377" t="s">
        <v>102</v>
      </c>
      <c r="M377" s="78">
        <v>3.95E-2</v>
      </c>
      <c r="N377" s="78">
        <v>2.1600000000000001E-2</v>
      </c>
      <c r="O377" s="77">
        <v>635478.77</v>
      </c>
      <c r="P377" s="77">
        <v>109.27</v>
      </c>
      <c r="Q377" s="77">
        <v>0</v>
      </c>
      <c r="R377" s="77">
        <v>694.387651979</v>
      </c>
      <c r="S377" s="78">
        <v>4.0000000000000002E-4</v>
      </c>
      <c r="T377" s="78">
        <v>2.0000000000000001E-4</v>
      </c>
      <c r="U377" s="78">
        <v>0</v>
      </c>
    </row>
    <row r="378" spans="2:21" ht="18" customHeight="1">
      <c r="B378" t="s">
        <v>1318</v>
      </c>
      <c r="C378" t="s">
        <v>1319</v>
      </c>
      <c r="D378" t="s">
        <v>100</v>
      </c>
      <c r="E378" t="s">
        <v>123</v>
      </c>
      <c r="F378" t="s">
        <v>1320</v>
      </c>
      <c r="G378" t="s">
        <v>571</v>
      </c>
      <c r="H378" t="s">
        <v>774</v>
      </c>
      <c r="I378" t="s">
        <v>211</v>
      </c>
      <c r="J378" t="s">
        <v>565</v>
      </c>
      <c r="K378" s="77">
        <v>1.05</v>
      </c>
      <c r="L378" t="s">
        <v>102</v>
      </c>
      <c r="M378" s="78">
        <v>4.65E-2</v>
      </c>
      <c r="N378" s="78">
        <v>1.7899999999999999E-2</v>
      </c>
      <c r="O378" s="77">
        <v>1793250</v>
      </c>
      <c r="P378" s="77">
        <v>105</v>
      </c>
      <c r="Q378" s="77">
        <v>0</v>
      </c>
      <c r="R378" s="77">
        <v>1882.9124999999999</v>
      </c>
      <c r="S378" s="78">
        <v>7.7000000000000002E-3</v>
      </c>
      <c r="T378" s="78">
        <v>6.9999999999999999E-4</v>
      </c>
      <c r="U378" s="78">
        <v>1E-4</v>
      </c>
    </row>
    <row r="379" spans="2:21" ht="18" customHeight="1">
      <c r="B379" t="s">
        <v>1321</v>
      </c>
      <c r="C379" t="s">
        <v>1322</v>
      </c>
      <c r="D379" t="s">
        <v>100</v>
      </c>
      <c r="E379" t="s">
        <v>123</v>
      </c>
      <c r="F379" t="s">
        <v>1323</v>
      </c>
      <c r="G379" t="s">
        <v>132</v>
      </c>
      <c r="H379" t="s">
        <v>774</v>
      </c>
      <c r="I379" t="s">
        <v>211</v>
      </c>
      <c r="J379" t="s">
        <v>565</v>
      </c>
      <c r="K379" s="77">
        <v>2.54</v>
      </c>
      <c r="L379" t="s">
        <v>102</v>
      </c>
      <c r="M379" s="78">
        <v>3.5499999999999997E-2</v>
      </c>
      <c r="N379" s="78">
        <v>2.3900000000000001E-2</v>
      </c>
      <c r="O379" s="77">
        <v>13401</v>
      </c>
      <c r="P379" s="77">
        <v>104.74</v>
      </c>
      <c r="Q379" s="77">
        <v>0.24076</v>
      </c>
      <c r="R379" s="77">
        <v>14.2769674</v>
      </c>
      <c r="S379" s="78">
        <v>0</v>
      </c>
      <c r="T379" s="78">
        <v>0</v>
      </c>
      <c r="U379" s="78">
        <v>0</v>
      </c>
    </row>
    <row r="380" spans="2:21" ht="18" customHeight="1">
      <c r="B380" t="s">
        <v>1324</v>
      </c>
      <c r="C380" t="s">
        <v>1325</v>
      </c>
      <c r="D380" t="s">
        <v>100</v>
      </c>
      <c r="E380" t="s">
        <v>123</v>
      </c>
      <c r="F380" t="s">
        <v>1323</v>
      </c>
      <c r="G380" t="s">
        <v>132</v>
      </c>
      <c r="H380" t="s">
        <v>774</v>
      </c>
      <c r="I380" t="s">
        <v>211</v>
      </c>
      <c r="J380" t="s">
        <v>318</v>
      </c>
      <c r="K380" s="77">
        <v>3.46</v>
      </c>
      <c r="L380" t="s">
        <v>102</v>
      </c>
      <c r="M380" s="78">
        <v>2.5000000000000001E-2</v>
      </c>
      <c r="N380" s="78">
        <v>2.9000000000000001E-2</v>
      </c>
      <c r="O380" s="77">
        <v>1395451</v>
      </c>
      <c r="P380" s="77">
        <v>101.1</v>
      </c>
      <c r="Q380" s="77">
        <v>34.89526</v>
      </c>
      <c r="R380" s="77">
        <v>1445.6962209999999</v>
      </c>
      <c r="S380" s="78">
        <v>1.1000000000000001E-3</v>
      </c>
      <c r="T380" s="78">
        <v>5.0000000000000001E-4</v>
      </c>
      <c r="U380" s="78">
        <v>1E-4</v>
      </c>
    </row>
    <row r="381" spans="2:21" ht="18" customHeight="1">
      <c r="B381" t="s">
        <v>1326</v>
      </c>
      <c r="C381" t="s">
        <v>1327</v>
      </c>
      <c r="D381" t="s">
        <v>100</v>
      </c>
      <c r="E381" t="s">
        <v>123</v>
      </c>
      <c r="F381" t="s">
        <v>1323</v>
      </c>
      <c r="G381" t="s">
        <v>132</v>
      </c>
      <c r="H381" t="s">
        <v>774</v>
      </c>
      <c r="I381" t="s">
        <v>211</v>
      </c>
      <c r="J381" t="s">
        <v>565</v>
      </c>
      <c r="K381" s="77">
        <v>1.96</v>
      </c>
      <c r="L381" t="s">
        <v>102</v>
      </c>
      <c r="M381" s="78">
        <v>4.1399999999999999E-2</v>
      </c>
      <c r="N381" s="78">
        <v>1.23E-2</v>
      </c>
      <c r="O381" s="77">
        <v>9988.82</v>
      </c>
      <c r="P381" s="77">
        <v>105.7</v>
      </c>
      <c r="Q381" s="77">
        <v>0.20493</v>
      </c>
      <c r="R381" s="77">
        <v>10.76311274</v>
      </c>
      <c r="S381" s="78">
        <v>0</v>
      </c>
      <c r="T381" s="78">
        <v>0</v>
      </c>
      <c r="U381" s="78">
        <v>0</v>
      </c>
    </row>
    <row r="382" spans="2:21" ht="18" customHeight="1">
      <c r="B382" t="s">
        <v>1328</v>
      </c>
      <c r="C382" t="s">
        <v>1329</v>
      </c>
      <c r="D382" t="s">
        <v>100</v>
      </c>
      <c r="E382" t="s">
        <v>123</v>
      </c>
      <c r="F382" t="s">
        <v>1175</v>
      </c>
      <c r="G382" t="s">
        <v>571</v>
      </c>
      <c r="H382" t="s">
        <v>774</v>
      </c>
      <c r="I382" t="s">
        <v>211</v>
      </c>
      <c r="J382" t="s">
        <v>565</v>
      </c>
      <c r="K382" s="77">
        <v>2.89</v>
      </c>
      <c r="L382" t="s">
        <v>102</v>
      </c>
      <c r="M382" s="78">
        <v>5.1499999999999997E-2</v>
      </c>
      <c r="N382" s="78">
        <v>5.6800000000000003E-2</v>
      </c>
      <c r="O382" s="77">
        <v>11214.55</v>
      </c>
      <c r="P382" s="77">
        <v>99.99</v>
      </c>
      <c r="Q382" s="77">
        <v>0</v>
      </c>
      <c r="R382" s="77">
        <v>11.213428544999999</v>
      </c>
      <c r="S382" s="78">
        <v>0</v>
      </c>
      <c r="T382" s="78">
        <v>0</v>
      </c>
      <c r="U382" s="78">
        <v>0</v>
      </c>
    </row>
    <row r="383" spans="2:21" ht="18" customHeight="1">
      <c r="B383" t="s">
        <v>1330</v>
      </c>
      <c r="C383" t="s">
        <v>1331</v>
      </c>
      <c r="D383" t="s">
        <v>100</v>
      </c>
      <c r="E383" t="s">
        <v>123</v>
      </c>
      <c r="F383" t="s">
        <v>1332</v>
      </c>
      <c r="G383" t="s">
        <v>799</v>
      </c>
      <c r="H383" t="s">
        <v>774</v>
      </c>
      <c r="I383" t="s">
        <v>211</v>
      </c>
      <c r="J383" t="s">
        <v>565</v>
      </c>
      <c r="K383" s="77">
        <v>1.24</v>
      </c>
      <c r="L383" t="s">
        <v>102</v>
      </c>
      <c r="M383" s="78">
        <v>0.02</v>
      </c>
      <c r="N383" s="78">
        <v>1.15E-2</v>
      </c>
      <c r="O383" s="77">
        <v>1601394.2</v>
      </c>
      <c r="P383" s="77">
        <v>101.05</v>
      </c>
      <c r="Q383" s="77">
        <v>186.84099000000001</v>
      </c>
      <c r="R383" s="77">
        <v>1805.0498290999999</v>
      </c>
      <c r="S383" s="78">
        <v>5.3E-3</v>
      </c>
      <c r="T383" s="78">
        <v>5.9999999999999995E-4</v>
      </c>
      <c r="U383" s="78">
        <v>1E-4</v>
      </c>
    </row>
    <row r="384" spans="2:21" ht="18" customHeight="1">
      <c r="B384" t="s">
        <v>1333</v>
      </c>
      <c r="C384" t="s">
        <v>1334</v>
      </c>
      <c r="D384" t="s">
        <v>100</v>
      </c>
      <c r="E384" t="s">
        <v>123</v>
      </c>
      <c r="F384" t="s">
        <v>1335</v>
      </c>
      <c r="G384" t="s">
        <v>791</v>
      </c>
      <c r="H384" t="s">
        <v>766</v>
      </c>
      <c r="I384" t="s">
        <v>150</v>
      </c>
      <c r="J384" t="s">
        <v>565</v>
      </c>
      <c r="K384" s="77">
        <v>1.31</v>
      </c>
      <c r="L384" t="s">
        <v>102</v>
      </c>
      <c r="M384" s="78">
        <v>2.1000000000000001E-2</v>
      </c>
      <c r="N384" s="78">
        <v>7.9000000000000008E-3</v>
      </c>
      <c r="O384" s="77">
        <v>1123327</v>
      </c>
      <c r="P384" s="77">
        <v>102.08</v>
      </c>
      <c r="Q384" s="77">
        <v>0</v>
      </c>
      <c r="R384" s="77">
        <v>1146.6922016000001</v>
      </c>
      <c r="S384" s="78">
        <v>7.4999999999999997E-3</v>
      </c>
      <c r="T384" s="78">
        <v>4.0000000000000002E-4</v>
      </c>
      <c r="U384" s="78">
        <v>0</v>
      </c>
    </row>
    <row r="385" spans="2:21" ht="18" customHeight="1">
      <c r="B385" t="s">
        <v>1336</v>
      </c>
      <c r="C385" t="s">
        <v>1337</v>
      </c>
      <c r="D385" t="s">
        <v>100</v>
      </c>
      <c r="E385" t="s">
        <v>123</v>
      </c>
      <c r="F385" t="s">
        <v>1189</v>
      </c>
      <c r="G385" t="s">
        <v>571</v>
      </c>
      <c r="H385" t="s">
        <v>766</v>
      </c>
      <c r="I385" t="s">
        <v>150</v>
      </c>
      <c r="J385" t="s">
        <v>565</v>
      </c>
      <c r="K385" s="77">
        <v>1.81</v>
      </c>
      <c r="L385" t="s">
        <v>102</v>
      </c>
      <c r="M385" s="78">
        <v>3.5000000000000003E-2</v>
      </c>
      <c r="N385" s="78">
        <v>1.6899999999999998E-2</v>
      </c>
      <c r="O385" s="77">
        <v>4956.75</v>
      </c>
      <c r="P385" s="77">
        <v>104.63</v>
      </c>
      <c r="Q385" s="77">
        <v>0</v>
      </c>
      <c r="R385" s="77">
        <v>5.1862475249999997</v>
      </c>
      <c r="S385" s="78">
        <v>0</v>
      </c>
      <c r="T385" s="78">
        <v>0</v>
      </c>
      <c r="U385" s="78">
        <v>0</v>
      </c>
    </row>
    <row r="386" spans="2:21" ht="18" customHeight="1">
      <c r="B386" t="s">
        <v>1338</v>
      </c>
      <c r="C386" t="s">
        <v>1339</v>
      </c>
      <c r="D386" t="s">
        <v>100</v>
      </c>
      <c r="E386" t="s">
        <v>123</v>
      </c>
      <c r="F386" t="s">
        <v>1189</v>
      </c>
      <c r="G386" t="s">
        <v>571</v>
      </c>
      <c r="H386" t="s">
        <v>766</v>
      </c>
      <c r="I386" t="s">
        <v>150</v>
      </c>
      <c r="J386" t="s">
        <v>565</v>
      </c>
      <c r="K386" s="77">
        <v>3.61</v>
      </c>
      <c r="L386" t="s">
        <v>102</v>
      </c>
      <c r="M386" s="78">
        <v>2.6499999999999999E-2</v>
      </c>
      <c r="N386" s="78">
        <v>2.3400000000000001E-2</v>
      </c>
      <c r="O386" s="77">
        <v>10765.95</v>
      </c>
      <c r="P386" s="77">
        <v>102.05</v>
      </c>
      <c r="Q386" s="77">
        <v>0</v>
      </c>
      <c r="R386" s="77">
        <v>10.986651974999999</v>
      </c>
      <c r="S386" s="78">
        <v>0</v>
      </c>
      <c r="T386" s="78">
        <v>0</v>
      </c>
      <c r="U386" s="78">
        <v>0</v>
      </c>
    </row>
    <row r="387" spans="2:21" ht="18" customHeight="1">
      <c r="B387" t="s">
        <v>1340</v>
      </c>
      <c r="C387" t="s">
        <v>1341</v>
      </c>
      <c r="D387" t="s">
        <v>100</v>
      </c>
      <c r="E387" t="s">
        <v>123</v>
      </c>
      <c r="F387" t="s">
        <v>1189</v>
      </c>
      <c r="G387" t="s">
        <v>571</v>
      </c>
      <c r="H387" t="s">
        <v>766</v>
      </c>
      <c r="I387" t="s">
        <v>150</v>
      </c>
      <c r="J387" t="s">
        <v>565</v>
      </c>
      <c r="K387" s="77">
        <v>3.16</v>
      </c>
      <c r="L387" t="s">
        <v>102</v>
      </c>
      <c r="M387" s="78">
        <v>4.99E-2</v>
      </c>
      <c r="N387" s="78">
        <v>1.7399999999999999E-2</v>
      </c>
      <c r="O387" s="77">
        <v>2662603</v>
      </c>
      <c r="P387" s="77">
        <v>111.89</v>
      </c>
      <c r="Q387" s="77">
        <v>0</v>
      </c>
      <c r="R387" s="77">
        <v>2979.1864967000001</v>
      </c>
      <c r="S387" s="78">
        <v>1.0699999999999999E-2</v>
      </c>
      <c r="T387" s="78">
        <v>1E-3</v>
      </c>
      <c r="U387" s="78">
        <v>1E-4</v>
      </c>
    </row>
    <row r="388" spans="2:21" ht="18" customHeight="1">
      <c r="B388" t="s">
        <v>1342</v>
      </c>
      <c r="C388" t="s">
        <v>1343</v>
      </c>
      <c r="D388" t="s">
        <v>100</v>
      </c>
      <c r="E388" t="s">
        <v>123</v>
      </c>
      <c r="F388" t="s">
        <v>1344</v>
      </c>
      <c r="G388" t="s">
        <v>571</v>
      </c>
      <c r="H388" t="s">
        <v>774</v>
      </c>
      <c r="I388" t="s">
        <v>211</v>
      </c>
      <c r="J388" t="s">
        <v>1345</v>
      </c>
      <c r="K388" s="77">
        <v>1.42</v>
      </c>
      <c r="L388" t="s">
        <v>102</v>
      </c>
      <c r="M388" s="78">
        <v>5.5E-2</v>
      </c>
      <c r="N388" s="78">
        <v>2.1899999999999999E-2</v>
      </c>
      <c r="O388" s="77">
        <v>2700000</v>
      </c>
      <c r="P388" s="77">
        <v>104.67</v>
      </c>
      <c r="Q388" s="77">
        <v>74.25</v>
      </c>
      <c r="R388" s="77">
        <v>2900.34</v>
      </c>
      <c r="S388" s="78">
        <v>2.81E-2</v>
      </c>
      <c r="T388" s="78">
        <v>1E-3</v>
      </c>
      <c r="U388" s="78">
        <v>1E-4</v>
      </c>
    </row>
    <row r="389" spans="2:21" ht="18" customHeight="1">
      <c r="B389" t="s">
        <v>1346</v>
      </c>
      <c r="C389" t="s">
        <v>1347</v>
      </c>
      <c r="D389" t="s">
        <v>100</v>
      </c>
      <c r="E389" t="s">
        <v>123</v>
      </c>
      <c r="F389" t="s">
        <v>806</v>
      </c>
      <c r="G389" t="s">
        <v>791</v>
      </c>
      <c r="H389" t="s">
        <v>774</v>
      </c>
      <c r="I389" t="s">
        <v>211</v>
      </c>
      <c r="J389" t="s">
        <v>565</v>
      </c>
      <c r="K389" s="77">
        <v>1.88</v>
      </c>
      <c r="L389" t="s">
        <v>102</v>
      </c>
      <c r="M389" s="78">
        <v>6.2300000000000001E-2</v>
      </c>
      <c r="N389" s="78">
        <v>1.37E-2</v>
      </c>
      <c r="O389" s="77">
        <v>12451.58</v>
      </c>
      <c r="P389" s="77">
        <v>110.92</v>
      </c>
      <c r="Q389" s="77">
        <v>0</v>
      </c>
      <c r="R389" s="77">
        <v>13.811292536</v>
      </c>
      <c r="S389" s="78">
        <v>0</v>
      </c>
      <c r="T389" s="78">
        <v>0</v>
      </c>
      <c r="U389" s="78">
        <v>0</v>
      </c>
    </row>
    <row r="390" spans="2:21" ht="18" customHeight="1">
      <c r="B390" t="s">
        <v>1348</v>
      </c>
      <c r="C390" t="s">
        <v>1349</v>
      </c>
      <c r="D390" t="s">
        <v>100</v>
      </c>
      <c r="E390" t="s">
        <v>123</v>
      </c>
      <c r="F390" t="s">
        <v>806</v>
      </c>
      <c r="G390" t="s">
        <v>791</v>
      </c>
      <c r="H390" t="s">
        <v>774</v>
      </c>
      <c r="I390" t="s">
        <v>211</v>
      </c>
      <c r="J390" t="s">
        <v>565</v>
      </c>
      <c r="K390" s="77">
        <v>5.81</v>
      </c>
      <c r="L390" t="s">
        <v>102</v>
      </c>
      <c r="M390" s="78">
        <v>2.8000000000000001E-2</v>
      </c>
      <c r="N390" s="78">
        <v>2.4199999999999999E-2</v>
      </c>
      <c r="O390" s="77">
        <v>11404</v>
      </c>
      <c r="P390" s="77">
        <v>102.73</v>
      </c>
      <c r="Q390" s="77">
        <v>0</v>
      </c>
      <c r="R390" s="77">
        <v>11.715329199999999</v>
      </c>
      <c r="S390" s="78">
        <v>0</v>
      </c>
      <c r="T390" s="78">
        <v>0</v>
      </c>
      <c r="U390" s="78">
        <v>0</v>
      </c>
    </row>
    <row r="391" spans="2:21" ht="18" customHeight="1">
      <c r="B391" t="s">
        <v>1350</v>
      </c>
      <c r="C391" t="s">
        <v>1351</v>
      </c>
      <c r="D391" t="s">
        <v>100</v>
      </c>
      <c r="E391" t="s">
        <v>123</v>
      </c>
      <c r="F391" t="s">
        <v>813</v>
      </c>
      <c r="G391" t="s">
        <v>493</v>
      </c>
      <c r="H391" t="s">
        <v>814</v>
      </c>
      <c r="I391" t="s">
        <v>211</v>
      </c>
      <c r="J391" t="s">
        <v>565</v>
      </c>
      <c r="K391" s="77">
        <v>5.46</v>
      </c>
      <c r="L391" t="s">
        <v>102</v>
      </c>
      <c r="M391" s="78">
        <v>2.5000000000000001E-2</v>
      </c>
      <c r="N391" s="78">
        <v>2.2700000000000001E-2</v>
      </c>
      <c r="O391" s="77">
        <v>13350875</v>
      </c>
      <c r="P391" s="77">
        <v>102.1</v>
      </c>
      <c r="Q391" s="77">
        <v>0</v>
      </c>
      <c r="R391" s="77">
        <v>13631.243375</v>
      </c>
      <c r="S391" s="78">
        <v>1.5699999999999999E-2</v>
      </c>
      <c r="T391" s="78">
        <v>4.7999999999999996E-3</v>
      </c>
      <c r="U391" s="78">
        <v>5.9999999999999995E-4</v>
      </c>
    </row>
    <row r="392" spans="2:21" ht="18" customHeight="1">
      <c r="B392" t="s">
        <v>1352</v>
      </c>
      <c r="C392" t="s">
        <v>1353</v>
      </c>
      <c r="D392" t="s">
        <v>100</v>
      </c>
      <c r="E392" t="s">
        <v>123</v>
      </c>
      <c r="F392" t="s">
        <v>1354</v>
      </c>
      <c r="G392" t="s">
        <v>459</v>
      </c>
      <c r="H392" t="s">
        <v>814</v>
      </c>
      <c r="I392" t="s">
        <v>211</v>
      </c>
      <c r="J392" t="s">
        <v>1355</v>
      </c>
      <c r="K392" s="77">
        <v>2.98</v>
      </c>
      <c r="L392" t="s">
        <v>102</v>
      </c>
      <c r="M392" s="78">
        <v>3.2500000000000001E-2</v>
      </c>
      <c r="N392" s="78">
        <v>1.12E-2</v>
      </c>
      <c r="O392" s="77">
        <v>3030893.24</v>
      </c>
      <c r="P392" s="77">
        <v>106.43</v>
      </c>
      <c r="Q392" s="77">
        <v>0</v>
      </c>
      <c r="R392" s="77">
        <v>3225.7796753319999</v>
      </c>
      <c r="S392" s="78">
        <v>3.04E-2</v>
      </c>
      <c r="T392" s="78">
        <v>1.1000000000000001E-3</v>
      </c>
      <c r="U392" s="78">
        <v>1E-4</v>
      </c>
    </row>
    <row r="393" spans="2:21" ht="18" customHeight="1">
      <c r="B393" t="s">
        <v>1356</v>
      </c>
      <c r="C393" t="s">
        <v>1357</v>
      </c>
      <c r="D393" t="s">
        <v>100</v>
      </c>
      <c r="E393" t="s">
        <v>123</v>
      </c>
      <c r="F393" t="s">
        <v>1235</v>
      </c>
      <c r="G393" t="s">
        <v>757</v>
      </c>
      <c r="H393" t="s">
        <v>1358</v>
      </c>
      <c r="I393" t="s">
        <v>150</v>
      </c>
      <c r="J393" t="s">
        <v>565</v>
      </c>
      <c r="K393" s="77">
        <v>1.37</v>
      </c>
      <c r="L393" t="s">
        <v>102</v>
      </c>
      <c r="M393" s="78">
        <v>4.5999999999999999E-2</v>
      </c>
      <c r="N393" s="78">
        <v>1.49E-2</v>
      </c>
      <c r="O393" s="77">
        <v>5131216.9400000004</v>
      </c>
      <c r="P393" s="77">
        <v>104.29</v>
      </c>
      <c r="Q393" s="77">
        <v>0</v>
      </c>
      <c r="R393" s="77">
        <v>5351.3461467260004</v>
      </c>
      <c r="S393" s="78">
        <v>6.8999999999999999E-3</v>
      </c>
      <c r="T393" s="78">
        <v>1.9E-3</v>
      </c>
      <c r="U393" s="78">
        <v>2.0000000000000001E-4</v>
      </c>
    </row>
    <row r="394" spans="2:21" ht="18" customHeight="1">
      <c r="B394" t="s">
        <v>1359</v>
      </c>
      <c r="C394" t="s">
        <v>1360</v>
      </c>
      <c r="D394" t="s">
        <v>100</v>
      </c>
      <c r="E394" t="s">
        <v>123</v>
      </c>
      <c r="F394" t="s">
        <v>1361</v>
      </c>
      <c r="G394" t="s">
        <v>571</v>
      </c>
      <c r="H394" t="s">
        <v>814</v>
      </c>
      <c r="I394" t="s">
        <v>211</v>
      </c>
      <c r="J394" t="s">
        <v>565</v>
      </c>
      <c r="K394" s="77">
        <v>2.2200000000000002</v>
      </c>
      <c r="L394" t="s">
        <v>102</v>
      </c>
      <c r="M394" s="78">
        <v>6.5000000000000002E-2</v>
      </c>
      <c r="N394" s="78">
        <v>4.9799999999999997E-2</v>
      </c>
      <c r="O394" s="77">
        <v>5056.03</v>
      </c>
      <c r="P394" s="77">
        <v>103.46</v>
      </c>
      <c r="Q394" s="77">
        <v>0</v>
      </c>
      <c r="R394" s="77">
        <v>5.2309686380000002</v>
      </c>
      <c r="S394" s="78">
        <v>0</v>
      </c>
      <c r="T394" s="78">
        <v>0</v>
      </c>
      <c r="U394" s="78">
        <v>0</v>
      </c>
    </row>
    <row r="395" spans="2:21" ht="18" customHeight="1">
      <c r="B395" t="s">
        <v>1362</v>
      </c>
      <c r="C395" t="s">
        <v>1363</v>
      </c>
      <c r="D395" t="s">
        <v>100</v>
      </c>
      <c r="E395" t="s">
        <v>123</v>
      </c>
      <c r="F395" t="s">
        <v>1364</v>
      </c>
      <c r="G395" t="s">
        <v>571</v>
      </c>
      <c r="H395" t="s">
        <v>814</v>
      </c>
      <c r="I395" t="s">
        <v>211</v>
      </c>
      <c r="J395" t="s">
        <v>565</v>
      </c>
      <c r="K395" s="77">
        <v>2.17</v>
      </c>
      <c r="L395" t="s">
        <v>102</v>
      </c>
      <c r="M395" s="78">
        <v>5.3999999999999999E-2</v>
      </c>
      <c r="N395" s="78">
        <v>4.4900000000000002E-2</v>
      </c>
      <c r="O395" s="77">
        <v>2882.46</v>
      </c>
      <c r="P395" s="77">
        <v>104.8</v>
      </c>
      <c r="Q395" s="77">
        <v>7.739E-2</v>
      </c>
      <c r="R395" s="77">
        <v>3.09820808</v>
      </c>
      <c r="S395" s="78">
        <v>0</v>
      </c>
      <c r="T395" s="78">
        <v>0</v>
      </c>
      <c r="U395" s="78">
        <v>0</v>
      </c>
    </row>
    <row r="396" spans="2:21" ht="18" customHeight="1">
      <c r="B396" t="s">
        <v>1365</v>
      </c>
      <c r="C396">
        <v>42203490</v>
      </c>
      <c r="D396" t="s">
        <v>100</v>
      </c>
      <c r="E396" t="s">
        <v>123</v>
      </c>
      <c r="F396" t="s">
        <v>1366</v>
      </c>
      <c r="G396" t="s">
        <v>799</v>
      </c>
      <c r="H396" t="s">
        <v>1358</v>
      </c>
      <c r="I396" t="s">
        <v>150</v>
      </c>
      <c r="J396" t="s">
        <v>565</v>
      </c>
      <c r="K396" s="77">
        <v>0</v>
      </c>
      <c r="L396" t="s">
        <v>102</v>
      </c>
      <c r="M396" s="78">
        <v>3.2399999999999998E-2</v>
      </c>
      <c r="N396" s="78">
        <v>0</v>
      </c>
      <c r="O396" s="77">
        <v>1000000</v>
      </c>
      <c r="P396" s="77">
        <f>R396*1000/O396*100</f>
        <v>101.77155737704899</v>
      </c>
      <c r="Q396" s="77">
        <v>0</v>
      </c>
      <c r="R396" s="77">
        <f>1017715.57377049/1000</f>
        <v>1017.71557377049</v>
      </c>
      <c r="S396" s="78">
        <v>1.7399999999999999E-2</v>
      </c>
      <c r="T396" s="78">
        <f t="shared" ref="T396:T397" si="8">R396/$R$11</f>
        <v>3.5697646801857285E-4</v>
      </c>
      <c r="U396" s="78">
        <f>R396/'סכום נכסי הקרן'!$C$42</f>
        <v>4.1100872238546042E-5</v>
      </c>
    </row>
    <row r="397" spans="2:21" ht="18" customHeight="1">
      <c r="B397" t="s">
        <v>1365</v>
      </c>
      <c r="C397">
        <v>4220349</v>
      </c>
      <c r="D397" t="s">
        <v>100</v>
      </c>
      <c r="E397" t="s">
        <v>123</v>
      </c>
      <c r="F397" t="s">
        <v>1366</v>
      </c>
      <c r="G397" t="s">
        <v>799</v>
      </c>
      <c r="H397" t="s">
        <v>1358</v>
      </c>
      <c r="I397" t="s">
        <v>150</v>
      </c>
      <c r="J397" t="s">
        <v>405</v>
      </c>
      <c r="K397" s="77">
        <v>0</v>
      </c>
      <c r="L397" t="s">
        <v>102</v>
      </c>
      <c r="M397" s="78">
        <v>0</v>
      </c>
      <c r="N397" s="78">
        <v>0</v>
      </c>
      <c r="O397" s="77">
        <v>3822276.9699999997</v>
      </c>
      <c r="P397" s="77">
        <f>R397*1000/O397*100</f>
        <v>101.99000000000001</v>
      </c>
      <c r="Q397" s="77">
        <v>0</v>
      </c>
      <c r="R397" s="77">
        <f>3898340.281703/1000</f>
        <v>3898.3402817030001</v>
      </c>
      <c r="S397" s="78">
        <v>0</v>
      </c>
      <c r="T397" s="78">
        <f t="shared" si="8"/>
        <v>1.3673916178182563E-3</v>
      </c>
      <c r="U397" s="78">
        <f>R397/'סכום נכסי הקרן'!$C$42</f>
        <v>1.5743611475556112E-4</v>
      </c>
    </row>
    <row r="398" spans="2:21" ht="18" customHeight="1">
      <c r="B398" t="s">
        <v>1367</v>
      </c>
      <c r="C398" t="s">
        <v>1368</v>
      </c>
      <c r="D398" t="s">
        <v>100</v>
      </c>
      <c r="E398" t="s">
        <v>123</v>
      </c>
      <c r="F398" t="s">
        <v>1369</v>
      </c>
      <c r="G398" t="s">
        <v>757</v>
      </c>
      <c r="H398" t="s">
        <v>1358</v>
      </c>
      <c r="I398" t="s">
        <v>150</v>
      </c>
      <c r="J398" t="s">
        <v>1370</v>
      </c>
      <c r="K398" s="77">
        <v>1.96</v>
      </c>
      <c r="L398" t="s">
        <v>102</v>
      </c>
      <c r="M398" s="78">
        <v>2.4500000000000001E-2</v>
      </c>
      <c r="N398" s="78">
        <v>7.1000000000000004E-3</v>
      </c>
      <c r="O398" s="77">
        <v>1088227.5</v>
      </c>
      <c r="P398" s="77">
        <v>103.4</v>
      </c>
      <c r="Q398" s="77">
        <v>0</v>
      </c>
      <c r="R398" s="77">
        <v>1125.2272350000001</v>
      </c>
      <c r="S398" s="78">
        <v>1.8200000000000001E-2</v>
      </c>
      <c r="T398" s="78">
        <v>4.0000000000000002E-4</v>
      </c>
      <c r="U398" s="78">
        <v>0</v>
      </c>
    </row>
    <row r="399" spans="2:21" ht="18" customHeight="1">
      <c r="B399" t="s">
        <v>1371</v>
      </c>
      <c r="C399" t="s">
        <v>1372</v>
      </c>
      <c r="D399" t="s">
        <v>100</v>
      </c>
      <c r="E399" t="s">
        <v>123</v>
      </c>
      <c r="F399" t="s">
        <v>1373</v>
      </c>
      <c r="G399" t="s">
        <v>791</v>
      </c>
      <c r="H399" t="s">
        <v>1358</v>
      </c>
      <c r="I399" t="s">
        <v>150</v>
      </c>
      <c r="J399" t="s">
        <v>777</v>
      </c>
      <c r="K399" s="77">
        <v>2.91</v>
      </c>
      <c r="L399" t="s">
        <v>102</v>
      </c>
      <c r="M399" s="78">
        <v>7.0000000000000007E-2</v>
      </c>
      <c r="N399" s="78">
        <v>5.8299999999999998E-2</v>
      </c>
      <c r="O399" s="77">
        <v>2406406</v>
      </c>
      <c r="P399" s="77">
        <v>105.38</v>
      </c>
      <c r="Q399" s="77">
        <v>0</v>
      </c>
      <c r="R399" s="77">
        <v>2535.8706428</v>
      </c>
      <c r="S399" s="78">
        <v>8.5000000000000006E-3</v>
      </c>
      <c r="T399" s="78">
        <v>8.9999999999999998E-4</v>
      </c>
      <c r="U399" s="78">
        <v>1E-4</v>
      </c>
    </row>
    <row r="400" spans="2:21" ht="18" customHeight="1">
      <c r="B400" t="s">
        <v>1374</v>
      </c>
      <c r="C400">
        <v>25905780</v>
      </c>
      <c r="D400" t="s">
        <v>100</v>
      </c>
      <c r="E400" t="s">
        <v>123</v>
      </c>
      <c r="F400" t="s">
        <v>1375</v>
      </c>
      <c r="G400" t="s">
        <v>493</v>
      </c>
      <c r="H400" t="s">
        <v>814</v>
      </c>
      <c r="I400" t="s">
        <v>211</v>
      </c>
      <c r="J400" t="s">
        <v>565</v>
      </c>
      <c r="K400" s="77">
        <v>5.38</v>
      </c>
      <c r="L400" t="s">
        <v>102</v>
      </c>
      <c r="M400" s="78">
        <v>0.05</v>
      </c>
      <c r="N400" s="78">
        <v>3.8800000000000001E-2</v>
      </c>
      <c r="O400" s="77">
        <v>5911965.54</v>
      </c>
      <c r="P400" s="77">
        <f>R400*1000/O400*100</f>
        <v>107.18453970983258</v>
      </c>
      <c r="Q400" s="77">
        <v>0</v>
      </c>
      <c r="R400" s="77">
        <f>6362.457314148-25.7442622950816</f>
        <v>6336.7130518529184</v>
      </c>
      <c r="S400" s="78">
        <v>8.9999999999999993E-3</v>
      </c>
      <c r="T400" s="78">
        <f>R400/$R$11</f>
        <v>2.2226813683483772E-3</v>
      </c>
      <c r="U400" s="78">
        <f>R400/'סכום נכסי הקרן'!$C$42</f>
        <v>2.5591082643220715E-4</v>
      </c>
    </row>
    <row r="401" spans="2:21" ht="18" customHeight="1">
      <c r="B401" t="s">
        <v>1376</v>
      </c>
      <c r="C401" t="s">
        <v>1377</v>
      </c>
      <c r="D401" t="s">
        <v>100</v>
      </c>
      <c r="E401" t="s">
        <v>123</v>
      </c>
      <c r="F401" t="s">
        <v>1375</v>
      </c>
      <c r="G401" t="s">
        <v>493</v>
      </c>
      <c r="H401" t="s">
        <v>814</v>
      </c>
      <c r="I401" t="s">
        <v>211</v>
      </c>
      <c r="J401" t="s">
        <v>565</v>
      </c>
      <c r="K401" s="77">
        <v>4.3099999999999996</v>
      </c>
      <c r="L401" t="s">
        <v>102</v>
      </c>
      <c r="M401" s="78">
        <v>2.7E-2</v>
      </c>
      <c r="N401" s="78">
        <v>3.1E-2</v>
      </c>
      <c r="O401" s="77">
        <v>7482540.5700000003</v>
      </c>
      <c r="P401" s="77">
        <v>99.11</v>
      </c>
      <c r="Q401" s="77">
        <v>0</v>
      </c>
      <c r="R401" s="77">
        <v>7415.945958927</v>
      </c>
      <c r="S401" s="78">
        <v>9.1999999999999998E-3</v>
      </c>
      <c r="T401" s="78">
        <v>2.5999999999999999E-3</v>
      </c>
      <c r="U401" s="78">
        <v>2.9999999999999997E-4</v>
      </c>
    </row>
    <row r="402" spans="2:21" ht="18" customHeight="1">
      <c r="B402" t="s">
        <v>1378</v>
      </c>
      <c r="C402" t="s">
        <v>1379</v>
      </c>
      <c r="D402" t="s">
        <v>100</v>
      </c>
      <c r="E402" t="s">
        <v>123</v>
      </c>
      <c r="F402" t="s">
        <v>1375</v>
      </c>
      <c r="G402" t="s">
        <v>493</v>
      </c>
      <c r="H402" t="s">
        <v>814</v>
      </c>
      <c r="I402" t="s">
        <v>211</v>
      </c>
      <c r="J402" t="s">
        <v>565</v>
      </c>
      <c r="K402" s="77">
        <v>1.46</v>
      </c>
      <c r="L402" t="s">
        <v>102</v>
      </c>
      <c r="M402" s="78">
        <v>5.8999999999999997E-2</v>
      </c>
      <c r="N402" s="78">
        <v>1.43E-2</v>
      </c>
      <c r="O402" s="77">
        <v>17512.86</v>
      </c>
      <c r="P402" s="77">
        <v>106.6</v>
      </c>
      <c r="Q402" s="77">
        <v>0</v>
      </c>
      <c r="R402" s="77">
        <v>18.668708760000001</v>
      </c>
      <c r="S402" s="78">
        <v>0</v>
      </c>
      <c r="T402" s="78">
        <v>0</v>
      </c>
      <c r="U402" s="78">
        <v>0</v>
      </c>
    </row>
    <row r="403" spans="2:21" ht="18" customHeight="1">
      <c r="B403" t="s">
        <v>1380</v>
      </c>
      <c r="C403" t="s">
        <v>1381</v>
      </c>
      <c r="D403" t="s">
        <v>100</v>
      </c>
      <c r="E403" t="s">
        <v>123</v>
      </c>
      <c r="F403" t="s">
        <v>1282</v>
      </c>
      <c r="G403" t="s">
        <v>571</v>
      </c>
      <c r="H403" t="s">
        <v>814</v>
      </c>
      <c r="I403" t="s">
        <v>211</v>
      </c>
      <c r="J403" t="s">
        <v>267</v>
      </c>
      <c r="K403" s="77">
        <v>2.16</v>
      </c>
      <c r="L403" t="s">
        <v>102</v>
      </c>
      <c r="M403" s="78">
        <v>6.9000000000000006E-2</v>
      </c>
      <c r="N403" s="78">
        <v>6.7100000000000007E-2</v>
      </c>
      <c r="O403" s="77">
        <v>11741.8</v>
      </c>
      <c r="P403" s="77">
        <v>101.5</v>
      </c>
      <c r="Q403" s="77">
        <v>0</v>
      </c>
      <c r="R403" s="77">
        <v>11.917927000000001</v>
      </c>
      <c r="S403" s="78">
        <v>0</v>
      </c>
      <c r="T403" s="78">
        <v>0</v>
      </c>
      <c r="U403" s="78">
        <v>0</v>
      </c>
    </row>
    <row r="404" spans="2:21" ht="18" customHeight="1">
      <c r="B404" t="s">
        <v>1382</v>
      </c>
      <c r="C404" t="s">
        <v>1383</v>
      </c>
      <c r="D404" t="s">
        <v>100</v>
      </c>
      <c r="E404" t="s">
        <v>123</v>
      </c>
      <c r="F404" t="s">
        <v>1384</v>
      </c>
      <c r="G404" t="s">
        <v>493</v>
      </c>
      <c r="H404" t="s">
        <v>1358</v>
      </c>
      <c r="I404" t="s">
        <v>150</v>
      </c>
      <c r="J404" t="s">
        <v>565</v>
      </c>
      <c r="K404" s="77">
        <v>0.99</v>
      </c>
      <c r="L404" t="s">
        <v>102</v>
      </c>
      <c r="M404" s="78">
        <v>4.5499999999999999E-2</v>
      </c>
      <c r="N404" s="78">
        <v>5.4000000000000003E-3</v>
      </c>
      <c r="O404" s="77">
        <v>1883594.18</v>
      </c>
      <c r="P404" s="77">
        <v>104</v>
      </c>
      <c r="Q404" s="77">
        <v>42.851219999999998</v>
      </c>
      <c r="R404" s="77">
        <v>2001.7891672000001</v>
      </c>
      <c r="S404" s="78">
        <v>1.61E-2</v>
      </c>
      <c r="T404" s="78">
        <v>6.9999999999999999E-4</v>
      </c>
      <c r="U404" s="78">
        <v>1E-4</v>
      </c>
    </row>
    <row r="405" spans="2:21" ht="18" customHeight="1">
      <c r="B405" t="s">
        <v>1385</v>
      </c>
      <c r="C405" t="s">
        <v>1386</v>
      </c>
      <c r="D405" t="s">
        <v>100</v>
      </c>
      <c r="E405" t="s">
        <v>123</v>
      </c>
      <c r="F405" t="s">
        <v>1384</v>
      </c>
      <c r="G405" t="s">
        <v>493</v>
      </c>
      <c r="H405" t="s">
        <v>1358</v>
      </c>
      <c r="I405" t="s">
        <v>150</v>
      </c>
      <c r="J405" t="s">
        <v>565</v>
      </c>
      <c r="K405" s="77">
        <v>3.09</v>
      </c>
      <c r="L405" t="s">
        <v>102</v>
      </c>
      <c r="M405" s="78">
        <v>3.2899999999999999E-2</v>
      </c>
      <c r="N405" s="78">
        <v>1.5599999999999999E-2</v>
      </c>
      <c r="O405" s="77">
        <v>8770.6</v>
      </c>
      <c r="P405" s="77">
        <v>106.26</v>
      </c>
      <c r="Q405" s="77">
        <v>0</v>
      </c>
      <c r="R405" s="77">
        <v>9.3196395600000006</v>
      </c>
      <c r="S405" s="78">
        <v>0</v>
      </c>
      <c r="T405" s="78">
        <v>0</v>
      </c>
      <c r="U405" s="78">
        <v>0</v>
      </c>
    </row>
    <row r="406" spans="2:21" ht="18" customHeight="1">
      <c r="B406" t="s">
        <v>1387</v>
      </c>
      <c r="C406" t="s">
        <v>1388</v>
      </c>
      <c r="D406" t="s">
        <v>100</v>
      </c>
      <c r="E406" t="s">
        <v>123</v>
      </c>
      <c r="F406" t="s">
        <v>1384</v>
      </c>
      <c r="G406" t="s">
        <v>493</v>
      </c>
      <c r="H406" t="s">
        <v>1358</v>
      </c>
      <c r="I406" t="s">
        <v>150</v>
      </c>
      <c r="J406" t="s">
        <v>565</v>
      </c>
      <c r="K406" s="77">
        <v>1.85</v>
      </c>
      <c r="L406" t="s">
        <v>102</v>
      </c>
      <c r="M406" s="78">
        <v>2.9499999999999998E-2</v>
      </c>
      <c r="N406" s="78">
        <v>1.9E-2</v>
      </c>
      <c r="O406" s="77">
        <v>5318.6</v>
      </c>
      <c r="P406" s="77">
        <v>103.75</v>
      </c>
      <c r="Q406" s="77">
        <v>0</v>
      </c>
      <c r="R406" s="77">
        <v>5.5180474999999998</v>
      </c>
      <c r="S406" s="78">
        <v>0</v>
      </c>
      <c r="T406" s="78">
        <v>0</v>
      </c>
      <c r="U406" s="78">
        <v>0</v>
      </c>
    </row>
    <row r="407" spans="2:21" ht="18" customHeight="1">
      <c r="B407" t="s">
        <v>1389</v>
      </c>
      <c r="C407" t="s">
        <v>1390</v>
      </c>
      <c r="D407" t="s">
        <v>100</v>
      </c>
      <c r="E407" t="s">
        <v>123</v>
      </c>
      <c r="F407" t="s">
        <v>1391</v>
      </c>
      <c r="G407" t="s">
        <v>488</v>
      </c>
      <c r="H407" t="s">
        <v>814</v>
      </c>
      <c r="I407" t="s">
        <v>211</v>
      </c>
      <c r="J407" t="s">
        <v>565</v>
      </c>
      <c r="K407" s="77">
        <v>4.58</v>
      </c>
      <c r="L407" t="s">
        <v>102</v>
      </c>
      <c r="M407" s="78">
        <v>2.41E-2</v>
      </c>
      <c r="N407" s="78">
        <v>2.3599999999999999E-2</v>
      </c>
      <c r="O407" s="77">
        <v>3327</v>
      </c>
      <c r="P407" s="77">
        <v>100.26</v>
      </c>
      <c r="Q407" s="77">
        <v>0</v>
      </c>
      <c r="R407" s="77">
        <v>3.3356501999999999</v>
      </c>
      <c r="S407" s="78">
        <v>0</v>
      </c>
      <c r="T407" s="78">
        <v>0</v>
      </c>
      <c r="U407" s="78">
        <v>0</v>
      </c>
    </row>
    <row r="408" spans="2:21" ht="18" customHeight="1">
      <c r="B408" t="s">
        <v>1392</v>
      </c>
      <c r="C408" t="s">
        <v>1393</v>
      </c>
      <c r="D408" t="s">
        <v>100</v>
      </c>
      <c r="E408" t="s">
        <v>123</v>
      </c>
      <c r="F408" t="s">
        <v>1394</v>
      </c>
      <c r="G408" t="s">
        <v>799</v>
      </c>
      <c r="H408" t="s">
        <v>814</v>
      </c>
      <c r="I408" t="s">
        <v>211</v>
      </c>
      <c r="J408" t="s">
        <v>555</v>
      </c>
      <c r="K408" s="77">
        <v>0.5</v>
      </c>
      <c r="L408" t="s">
        <v>102</v>
      </c>
      <c r="M408" s="78">
        <v>3.9E-2</v>
      </c>
      <c r="N408" s="78">
        <v>3.44E-2</v>
      </c>
      <c r="O408" s="77">
        <v>231688.5</v>
      </c>
      <c r="P408" s="77">
        <v>100.24</v>
      </c>
      <c r="Q408" s="77">
        <v>0</v>
      </c>
      <c r="R408" s="77">
        <v>232.2445524</v>
      </c>
      <c r="S408" s="78">
        <v>5.4000000000000003E-3</v>
      </c>
      <c r="T408" s="78">
        <v>1E-4</v>
      </c>
      <c r="U408" s="78">
        <v>0</v>
      </c>
    </row>
    <row r="409" spans="2:21" ht="18" customHeight="1">
      <c r="B409" t="s">
        <v>1395</v>
      </c>
      <c r="C409" t="s">
        <v>1396</v>
      </c>
      <c r="D409" t="s">
        <v>100</v>
      </c>
      <c r="E409" t="s">
        <v>123</v>
      </c>
      <c r="F409" t="s">
        <v>1394</v>
      </c>
      <c r="G409" t="s">
        <v>799</v>
      </c>
      <c r="H409" t="s">
        <v>814</v>
      </c>
      <c r="I409" t="s">
        <v>211</v>
      </c>
      <c r="J409" t="s">
        <v>276</v>
      </c>
      <c r="K409" s="77">
        <v>2.5499999999999998</v>
      </c>
      <c r="L409" t="s">
        <v>102</v>
      </c>
      <c r="M409" s="78">
        <v>3.15E-2</v>
      </c>
      <c r="N409" s="78">
        <v>3.0599999999999999E-2</v>
      </c>
      <c r="O409" s="77">
        <v>2067101</v>
      </c>
      <c r="P409" s="77">
        <v>101.35</v>
      </c>
      <c r="Q409" s="77">
        <v>0</v>
      </c>
      <c r="R409" s="77">
        <v>2095.0068634999998</v>
      </c>
      <c r="S409" s="78">
        <v>1.38E-2</v>
      </c>
      <c r="T409" s="78">
        <v>6.9999999999999999E-4</v>
      </c>
      <c r="U409" s="78">
        <v>1E-4</v>
      </c>
    </row>
    <row r="410" spans="2:21" ht="18" customHeight="1">
      <c r="B410" t="s">
        <v>1397</v>
      </c>
      <c r="C410" t="s">
        <v>1398</v>
      </c>
      <c r="D410" t="s">
        <v>100</v>
      </c>
      <c r="E410" t="s">
        <v>123</v>
      </c>
      <c r="F410" t="s">
        <v>1394</v>
      </c>
      <c r="G410" t="s">
        <v>799</v>
      </c>
      <c r="H410" t="s">
        <v>814</v>
      </c>
      <c r="I410" t="s">
        <v>211</v>
      </c>
      <c r="J410" t="s">
        <v>565</v>
      </c>
      <c r="K410" s="77">
        <v>2.0499999999999998</v>
      </c>
      <c r="L410" t="s">
        <v>102</v>
      </c>
      <c r="M410" s="78">
        <v>4.9000000000000002E-2</v>
      </c>
      <c r="N410" s="78">
        <v>2.8799999999999999E-2</v>
      </c>
      <c r="O410" s="77">
        <v>5306007.1500000004</v>
      </c>
      <c r="P410" s="77">
        <v>104.18</v>
      </c>
      <c r="Q410" s="77">
        <v>0</v>
      </c>
      <c r="R410" s="77">
        <v>5527.79824887</v>
      </c>
      <c r="S410" s="78">
        <v>2.7900000000000001E-2</v>
      </c>
      <c r="T410" s="78">
        <v>1.9E-3</v>
      </c>
      <c r="U410" s="78">
        <v>2.0000000000000001E-4</v>
      </c>
    </row>
    <row r="411" spans="2:21" ht="18" customHeight="1">
      <c r="B411" t="s">
        <v>1399</v>
      </c>
      <c r="C411" t="s">
        <v>1400</v>
      </c>
      <c r="D411" t="s">
        <v>100</v>
      </c>
      <c r="E411" t="s">
        <v>123</v>
      </c>
      <c r="F411" t="s">
        <v>1401</v>
      </c>
      <c r="G411" t="s">
        <v>968</v>
      </c>
      <c r="H411" t="s">
        <v>814</v>
      </c>
      <c r="I411" t="s">
        <v>211</v>
      </c>
      <c r="J411" t="s">
        <v>615</v>
      </c>
      <c r="K411" s="77">
        <v>4.67</v>
      </c>
      <c r="L411" t="s">
        <v>102</v>
      </c>
      <c r="M411" s="78">
        <v>5.2499999999999998E-2</v>
      </c>
      <c r="N411" s="78">
        <v>5.0999999999999997E-2</v>
      </c>
      <c r="O411" s="77">
        <v>751000</v>
      </c>
      <c r="P411" s="77">
        <v>101.7</v>
      </c>
      <c r="Q411" s="77">
        <v>0</v>
      </c>
      <c r="R411" s="77">
        <v>763.76700000000005</v>
      </c>
      <c r="S411" s="78">
        <v>2.3E-3</v>
      </c>
      <c r="T411" s="78">
        <v>2.9999999999999997E-4</v>
      </c>
      <c r="U411" s="78">
        <v>0</v>
      </c>
    </row>
    <row r="412" spans="2:21" ht="18" customHeight="1">
      <c r="B412" t="s">
        <v>1402</v>
      </c>
      <c r="C412" t="s">
        <v>1403</v>
      </c>
      <c r="D412" t="s">
        <v>100</v>
      </c>
      <c r="E412" t="s">
        <v>123</v>
      </c>
      <c r="F412" t="s">
        <v>1401</v>
      </c>
      <c r="G412" t="s">
        <v>968</v>
      </c>
      <c r="H412" t="s">
        <v>814</v>
      </c>
      <c r="I412" t="s">
        <v>211</v>
      </c>
      <c r="J412" t="s">
        <v>565</v>
      </c>
      <c r="K412" s="77">
        <v>3.81</v>
      </c>
      <c r="L412" t="s">
        <v>102</v>
      </c>
      <c r="M412" s="78">
        <v>6.5000000000000002E-2</v>
      </c>
      <c r="N412" s="78">
        <v>3.95E-2</v>
      </c>
      <c r="O412" s="77">
        <v>1884592</v>
      </c>
      <c r="P412" s="77">
        <v>110</v>
      </c>
      <c r="Q412" s="77">
        <v>0</v>
      </c>
      <c r="R412" s="77">
        <v>2073.0511999999999</v>
      </c>
      <c r="S412" s="78">
        <v>3.2000000000000002E-3</v>
      </c>
      <c r="T412" s="78">
        <v>6.9999999999999999E-4</v>
      </c>
      <c r="U412" s="78">
        <v>1E-4</v>
      </c>
    </row>
    <row r="413" spans="2:21" ht="18" customHeight="1">
      <c r="B413" t="s">
        <v>1312</v>
      </c>
      <c r="C413">
        <v>2080257</v>
      </c>
      <c r="D413" t="s">
        <v>100</v>
      </c>
      <c r="E413" t="s">
        <v>123</v>
      </c>
      <c r="F413" t="s">
        <v>1313</v>
      </c>
      <c r="G413" t="s">
        <v>799</v>
      </c>
      <c r="H413" t="s">
        <v>814</v>
      </c>
      <c r="I413" t="s">
        <v>211</v>
      </c>
      <c r="J413" t="s">
        <v>589</v>
      </c>
      <c r="K413" s="77">
        <v>0</v>
      </c>
      <c r="L413" t="s">
        <v>102</v>
      </c>
      <c r="M413" s="78">
        <v>0</v>
      </c>
      <c r="N413" s="78">
        <v>0</v>
      </c>
      <c r="O413" s="77">
        <v>7148</v>
      </c>
      <c r="P413" s="77">
        <f>R413*1000/O413*100</f>
        <v>101.57000000000001</v>
      </c>
      <c r="Q413" s="77">
        <v>0</v>
      </c>
      <c r="R413" s="77">
        <f>7260.2236/1000</f>
        <v>7.2602236000000007</v>
      </c>
      <c r="S413" s="78">
        <v>0</v>
      </c>
      <c r="T413" s="78">
        <f>R413/$R$11</f>
        <v>2.5466142452267924E-6</v>
      </c>
      <c r="U413" s="78">
        <f>R413/'סכום נכסי הקרן'!$C$42</f>
        <v>2.9320718901975925E-7</v>
      </c>
    </row>
    <row r="414" spans="2:21" ht="18" customHeight="1">
      <c r="B414" t="s">
        <v>1404</v>
      </c>
      <c r="C414" t="s">
        <v>1405</v>
      </c>
      <c r="D414" t="s">
        <v>100</v>
      </c>
      <c r="E414" t="s">
        <v>123</v>
      </c>
      <c r="F414" t="s">
        <v>1320</v>
      </c>
      <c r="G414" t="s">
        <v>571</v>
      </c>
      <c r="H414" t="s">
        <v>814</v>
      </c>
      <c r="I414" t="s">
        <v>211</v>
      </c>
      <c r="J414" t="s">
        <v>565</v>
      </c>
      <c r="K414" s="77">
        <v>0.8</v>
      </c>
      <c r="L414" t="s">
        <v>102</v>
      </c>
      <c r="M414" s="78">
        <v>7.2999999999999995E-2</v>
      </c>
      <c r="N414" s="78">
        <v>3.3000000000000002E-2</v>
      </c>
      <c r="O414" s="77">
        <v>4523.66</v>
      </c>
      <c r="P414" s="77">
        <v>106.3</v>
      </c>
      <c r="Q414" s="77">
        <v>0</v>
      </c>
      <c r="R414" s="77">
        <v>4.8086505800000001</v>
      </c>
      <c r="S414" s="78">
        <v>0</v>
      </c>
      <c r="T414" s="78">
        <v>0</v>
      </c>
      <c r="U414" s="78">
        <v>0</v>
      </c>
    </row>
    <row r="415" spans="2:21" ht="18" customHeight="1">
      <c r="B415" t="s">
        <v>1406</v>
      </c>
      <c r="C415" t="s">
        <v>1407</v>
      </c>
      <c r="D415" t="s">
        <v>100</v>
      </c>
      <c r="E415" t="s">
        <v>123</v>
      </c>
      <c r="F415" t="s">
        <v>1320</v>
      </c>
      <c r="G415" t="s">
        <v>571</v>
      </c>
      <c r="H415" t="s">
        <v>814</v>
      </c>
      <c r="I415" t="s">
        <v>211</v>
      </c>
      <c r="J415" t="s">
        <v>565</v>
      </c>
      <c r="K415" s="77">
        <v>1.71</v>
      </c>
      <c r="L415" t="s">
        <v>102</v>
      </c>
      <c r="M415" s="78">
        <v>6.8000000000000005E-2</v>
      </c>
      <c r="N415" s="78">
        <v>3.2300000000000002E-2</v>
      </c>
      <c r="O415" s="77">
        <v>3726.93</v>
      </c>
      <c r="P415" s="77">
        <v>109.1</v>
      </c>
      <c r="Q415" s="77">
        <v>0</v>
      </c>
      <c r="R415" s="77">
        <v>4.0660806300000001</v>
      </c>
      <c r="S415" s="78">
        <v>0</v>
      </c>
      <c r="T415" s="78">
        <v>0</v>
      </c>
      <c r="U415" s="78">
        <v>0</v>
      </c>
    </row>
    <row r="416" spans="2:21" ht="18" customHeight="1">
      <c r="B416" t="s">
        <v>1408</v>
      </c>
      <c r="C416" t="s">
        <v>1409</v>
      </c>
      <c r="D416" t="s">
        <v>100</v>
      </c>
      <c r="E416" t="s">
        <v>123</v>
      </c>
      <c r="F416" t="s">
        <v>1410</v>
      </c>
      <c r="G416" t="s">
        <v>1411</v>
      </c>
      <c r="H416" t="s">
        <v>1358</v>
      </c>
      <c r="I416" t="s">
        <v>150</v>
      </c>
      <c r="J416" t="s">
        <v>1412</v>
      </c>
      <c r="K416" s="77">
        <v>4.1900000000000004</v>
      </c>
      <c r="L416" t="s">
        <v>102</v>
      </c>
      <c r="M416" s="78">
        <v>0.04</v>
      </c>
      <c r="N416" s="78">
        <v>8.9999999999999998E-4</v>
      </c>
      <c r="O416" s="77">
        <v>3550000</v>
      </c>
      <c r="P416" s="77">
        <v>117.9</v>
      </c>
      <c r="Q416" s="77">
        <v>0</v>
      </c>
      <c r="R416" s="77">
        <v>4185.45</v>
      </c>
      <c r="S416" s="78">
        <v>1.18E-2</v>
      </c>
      <c r="T416" s="78">
        <v>1.5E-3</v>
      </c>
      <c r="U416" s="78">
        <v>2.0000000000000001E-4</v>
      </c>
    </row>
    <row r="417" spans="2:21" ht="18" customHeight="1">
      <c r="B417" t="s">
        <v>1413</v>
      </c>
      <c r="C417" t="s">
        <v>1414</v>
      </c>
      <c r="D417" t="s">
        <v>100</v>
      </c>
      <c r="E417" t="s">
        <v>123</v>
      </c>
      <c r="F417" t="s">
        <v>1410</v>
      </c>
      <c r="G417" t="s">
        <v>1411</v>
      </c>
      <c r="H417" t="s">
        <v>1358</v>
      </c>
      <c r="I417" t="s">
        <v>150</v>
      </c>
      <c r="J417" t="s">
        <v>414</v>
      </c>
      <c r="K417" s="77">
        <v>2.65</v>
      </c>
      <c r="L417" t="s">
        <v>102</v>
      </c>
      <c r="M417" s="78">
        <v>3.2500000000000001E-2</v>
      </c>
      <c r="N417" s="78">
        <v>1.7100000000000001E-2</v>
      </c>
      <c r="O417" s="77">
        <v>8836.06</v>
      </c>
      <c r="P417" s="77">
        <v>104.12</v>
      </c>
      <c r="Q417" s="77">
        <v>0</v>
      </c>
      <c r="R417" s="77">
        <v>9.2001056719999994</v>
      </c>
      <c r="S417" s="78">
        <v>0</v>
      </c>
      <c r="T417" s="78">
        <v>0</v>
      </c>
      <c r="U417" s="78">
        <v>0</v>
      </c>
    </row>
    <row r="418" spans="2:21" ht="18" customHeight="1">
      <c r="B418" t="s">
        <v>1415</v>
      </c>
      <c r="C418" t="s">
        <v>1416</v>
      </c>
      <c r="D418" t="s">
        <v>100</v>
      </c>
      <c r="E418" t="s">
        <v>123</v>
      </c>
      <c r="F418" t="s">
        <v>1410</v>
      </c>
      <c r="G418" t="s">
        <v>1411</v>
      </c>
      <c r="H418" t="s">
        <v>1358</v>
      </c>
      <c r="I418" t="s">
        <v>150</v>
      </c>
      <c r="J418" t="s">
        <v>414</v>
      </c>
      <c r="K418" s="77">
        <v>4.4800000000000004</v>
      </c>
      <c r="L418" t="s">
        <v>102</v>
      </c>
      <c r="M418" s="78">
        <v>2.9100000000000001E-2</v>
      </c>
      <c r="N418" s="78">
        <v>3.3599999999999998E-2</v>
      </c>
      <c r="O418" s="77">
        <v>4037297.36</v>
      </c>
      <c r="P418" s="77">
        <v>99.08</v>
      </c>
      <c r="Q418" s="77">
        <v>0</v>
      </c>
      <c r="R418" s="77">
        <v>4000.154224288</v>
      </c>
      <c r="S418" s="78">
        <v>6.1000000000000004E-3</v>
      </c>
      <c r="T418" s="78">
        <v>1.4E-3</v>
      </c>
      <c r="U418" s="78">
        <v>2.0000000000000001E-4</v>
      </c>
    </row>
    <row r="419" spans="2:21" ht="18" customHeight="1">
      <c r="B419" t="s">
        <v>1417</v>
      </c>
      <c r="C419" t="s">
        <v>1418</v>
      </c>
      <c r="D419" t="s">
        <v>100</v>
      </c>
      <c r="E419" t="s">
        <v>123</v>
      </c>
      <c r="F419" t="s">
        <v>1344</v>
      </c>
      <c r="G419" t="s">
        <v>571</v>
      </c>
      <c r="H419" t="s">
        <v>814</v>
      </c>
      <c r="I419" t="s">
        <v>211</v>
      </c>
      <c r="J419" t="s">
        <v>565</v>
      </c>
      <c r="K419" s="77">
        <v>2.2999999999999998</v>
      </c>
      <c r="L419" t="s">
        <v>102</v>
      </c>
      <c r="M419" s="78">
        <v>5.0999999999999997E-2</v>
      </c>
      <c r="N419" s="78">
        <v>5.5800000000000002E-2</v>
      </c>
      <c r="O419" s="77">
        <v>7334.85</v>
      </c>
      <c r="P419" s="77">
        <v>100.34</v>
      </c>
      <c r="Q419" s="77">
        <v>0</v>
      </c>
      <c r="R419" s="77">
        <v>7.3597884899999997</v>
      </c>
      <c r="S419" s="78">
        <v>0</v>
      </c>
      <c r="T419" s="78">
        <v>0</v>
      </c>
      <c r="U419" s="78">
        <v>0</v>
      </c>
    </row>
    <row r="420" spans="2:21" ht="18" customHeight="1">
      <c r="B420" t="s">
        <v>1419</v>
      </c>
      <c r="C420" t="s">
        <v>1420</v>
      </c>
      <c r="D420" t="s">
        <v>100</v>
      </c>
      <c r="E420" t="s">
        <v>123</v>
      </c>
      <c r="F420" t="s">
        <v>1421</v>
      </c>
      <c r="G420" t="s">
        <v>571</v>
      </c>
      <c r="H420" t="s">
        <v>814</v>
      </c>
      <c r="I420" t="s">
        <v>211</v>
      </c>
      <c r="J420" t="s">
        <v>565</v>
      </c>
      <c r="K420" s="77">
        <v>2.21</v>
      </c>
      <c r="L420" t="s">
        <v>102</v>
      </c>
      <c r="M420" s="78">
        <v>6.6000000000000003E-2</v>
      </c>
      <c r="N420" s="78">
        <v>5.1200000000000002E-2</v>
      </c>
      <c r="O420" s="77">
        <v>4324.29</v>
      </c>
      <c r="P420" s="77">
        <v>105.6</v>
      </c>
      <c r="Q420" s="77">
        <v>0</v>
      </c>
      <c r="R420" s="77">
        <v>4.56645024</v>
      </c>
      <c r="S420" s="78">
        <v>0</v>
      </c>
      <c r="T420" s="78">
        <v>0</v>
      </c>
      <c r="U420" s="78">
        <v>0</v>
      </c>
    </row>
    <row r="421" spans="2:21" ht="18" customHeight="1">
      <c r="B421" t="s">
        <v>1422</v>
      </c>
      <c r="C421" t="s">
        <v>1423</v>
      </c>
      <c r="D421" t="s">
        <v>100</v>
      </c>
      <c r="E421" t="s">
        <v>123</v>
      </c>
      <c r="F421" t="s">
        <v>1424</v>
      </c>
      <c r="G421" t="s">
        <v>791</v>
      </c>
      <c r="H421" t="s">
        <v>1358</v>
      </c>
      <c r="I421" t="s">
        <v>150</v>
      </c>
      <c r="J421" t="s">
        <v>565</v>
      </c>
      <c r="K421" s="77">
        <v>4.66</v>
      </c>
      <c r="L421" t="s">
        <v>102</v>
      </c>
      <c r="M421" s="78">
        <v>2.5000000000000001E-2</v>
      </c>
      <c r="N421" s="78">
        <v>2.3699999999999999E-2</v>
      </c>
      <c r="O421" s="77">
        <v>3581.3</v>
      </c>
      <c r="P421" s="77">
        <v>100.65</v>
      </c>
      <c r="Q421" s="77">
        <v>0</v>
      </c>
      <c r="R421" s="77">
        <v>3.60457845</v>
      </c>
      <c r="S421" s="78">
        <v>0</v>
      </c>
      <c r="T421" s="78">
        <v>0</v>
      </c>
      <c r="U421" s="78">
        <v>0</v>
      </c>
    </row>
    <row r="422" spans="2:21" ht="18" customHeight="1">
      <c r="B422" t="s">
        <v>1425</v>
      </c>
      <c r="C422" t="s">
        <v>1426</v>
      </c>
      <c r="D422" t="s">
        <v>100</v>
      </c>
      <c r="E422" t="s">
        <v>123</v>
      </c>
      <c r="F422" t="s">
        <v>1424</v>
      </c>
      <c r="G422" t="s">
        <v>791</v>
      </c>
      <c r="H422" t="s">
        <v>1358</v>
      </c>
      <c r="I422" t="s">
        <v>150</v>
      </c>
      <c r="J422" t="s">
        <v>565</v>
      </c>
      <c r="K422" s="77">
        <v>3.31</v>
      </c>
      <c r="L422" t="s">
        <v>102</v>
      </c>
      <c r="M422" s="78">
        <v>2.4E-2</v>
      </c>
      <c r="N422" s="78">
        <v>1.35E-2</v>
      </c>
      <c r="O422" s="77">
        <v>2644.12</v>
      </c>
      <c r="P422" s="77">
        <v>103.52</v>
      </c>
      <c r="Q422" s="77">
        <v>0</v>
      </c>
      <c r="R422" s="77">
        <v>2.7371930240000002</v>
      </c>
      <c r="S422" s="78">
        <v>0</v>
      </c>
      <c r="T422" s="78">
        <v>0</v>
      </c>
      <c r="U422" s="78">
        <v>0</v>
      </c>
    </row>
    <row r="423" spans="2:21" ht="18" customHeight="1">
      <c r="B423" t="s">
        <v>1427</v>
      </c>
      <c r="C423" t="s">
        <v>1428</v>
      </c>
      <c r="D423" t="s">
        <v>100</v>
      </c>
      <c r="E423" t="s">
        <v>123</v>
      </c>
      <c r="F423" t="s">
        <v>806</v>
      </c>
      <c r="G423" t="s">
        <v>791</v>
      </c>
      <c r="H423" t="s">
        <v>1358</v>
      </c>
      <c r="I423" t="s">
        <v>150</v>
      </c>
      <c r="J423" t="s">
        <v>565</v>
      </c>
      <c r="K423" s="77">
        <v>0.98</v>
      </c>
      <c r="L423" t="s">
        <v>102</v>
      </c>
      <c r="M423" s="78">
        <v>0</v>
      </c>
      <c r="N423" s="78">
        <v>-0.90290000000000004</v>
      </c>
      <c r="O423" s="77">
        <v>109800</v>
      </c>
      <c r="P423" s="77">
        <v>991.1</v>
      </c>
      <c r="Q423" s="77">
        <v>0</v>
      </c>
      <c r="R423" s="77">
        <v>1088.2277999999999</v>
      </c>
      <c r="S423" s="78">
        <v>4.0000000000000002E-4</v>
      </c>
      <c r="T423" s="78">
        <v>4.0000000000000002E-4</v>
      </c>
      <c r="U423" s="78">
        <v>0</v>
      </c>
    </row>
    <row r="424" spans="2:21" ht="18" customHeight="1">
      <c r="B424" t="s">
        <v>1429</v>
      </c>
      <c r="C424" t="s">
        <v>1430</v>
      </c>
      <c r="D424" t="s">
        <v>100</v>
      </c>
      <c r="E424" t="s">
        <v>123</v>
      </c>
      <c r="F424" t="s">
        <v>1431</v>
      </c>
      <c r="G424" t="s">
        <v>488</v>
      </c>
      <c r="H424" t="s">
        <v>1358</v>
      </c>
      <c r="I424" t="s">
        <v>150</v>
      </c>
      <c r="J424" t="s">
        <v>565</v>
      </c>
      <c r="K424" s="77">
        <v>1.54</v>
      </c>
      <c r="L424" t="s">
        <v>102</v>
      </c>
      <c r="M424" s="78">
        <v>4.3499999999999997E-2</v>
      </c>
      <c r="N424" s="78">
        <v>1.3899999999999999E-2</v>
      </c>
      <c r="O424" s="77">
        <v>5427.75</v>
      </c>
      <c r="P424" s="77">
        <v>106.42</v>
      </c>
      <c r="Q424" s="77">
        <v>0</v>
      </c>
      <c r="R424" s="77">
        <v>5.7762115500000002</v>
      </c>
      <c r="S424" s="78">
        <v>0</v>
      </c>
      <c r="T424" s="78">
        <v>0</v>
      </c>
      <c r="U424" s="78">
        <v>0</v>
      </c>
    </row>
    <row r="425" spans="2:21" ht="18" customHeight="1">
      <c r="B425" t="s">
        <v>1432</v>
      </c>
      <c r="C425">
        <v>1157668</v>
      </c>
      <c r="D425" t="s">
        <v>100</v>
      </c>
      <c r="E425" t="s">
        <v>123</v>
      </c>
      <c r="F425" t="s">
        <v>1431</v>
      </c>
      <c r="G425" t="s">
        <v>488</v>
      </c>
      <c r="H425" t="s">
        <v>1358</v>
      </c>
      <c r="I425" t="s">
        <v>150</v>
      </c>
      <c r="J425" t="s">
        <v>589</v>
      </c>
      <c r="K425" s="77">
        <v>0</v>
      </c>
      <c r="L425" t="s">
        <v>102</v>
      </c>
      <c r="M425" s="78">
        <v>0</v>
      </c>
      <c r="N425" s="78">
        <v>0</v>
      </c>
      <c r="O425" s="77">
        <v>7760.4300000001676</v>
      </c>
      <c r="P425" s="77">
        <f>R425*1000/O425*100</f>
        <v>107.77999999999999</v>
      </c>
      <c r="Q425" s="77">
        <v>0</v>
      </c>
      <c r="R425" s="77">
        <f>8364.19145400018/1000</f>
        <v>8.3641914540001796</v>
      </c>
      <c r="S425" s="78">
        <v>0</v>
      </c>
      <c r="T425" s="78">
        <f>R425/$R$11</f>
        <v>2.9338447794584524E-6</v>
      </c>
      <c r="U425" s="78">
        <f>R425/'סכום נכסי הקרן'!$C$42</f>
        <v>3.3779139593586144E-7</v>
      </c>
    </row>
    <row r="426" spans="2:21" ht="18" customHeight="1">
      <c r="B426" t="s">
        <v>1432</v>
      </c>
      <c r="C426">
        <v>11576680</v>
      </c>
      <c r="D426" t="s">
        <v>100</v>
      </c>
      <c r="E426" t="s">
        <v>123</v>
      </c>
      <c r="F426" t="s">
        <v>1431</v>
      </c>
      <c r="G426" t="s">
        <v>488</v>
      </c>
      <c r="H426" t="s">
        <v>1358</v>
      </c>
      <c r="I426" t="s">
        <v>150</v>
      </c>
      <c r="J426" t="s">
        <v>565</v>
      </c>
      <c r="K426" s="77">
        <v>4.4000000000000004</v>
      </c>
      <c r="L426" t="s">
        <v>102</v>
      </c>
      <c r="M426" s="78">
        <v>4.1000000000000002E-2</v>
      </c>
      <c r="N426" s="78">
        <v>2.52E-2</v>
      </c>
      <c r="O426" s="77">
        <v>3000000</v>
      </c>
      <c r="P426" s="77">
        <f>R426*1000/O426*100</f>
        <v>106.83060109289633</v>
      </c>
      <c r="Q426" s="77">
        <v>0</v>
      </c>
      <c r="R426" s="77">
        <f>3204918.03278689/1000</f>
        <v>3204.9180327868899</v>
      </c>
      <c r="S426" s="78">
        <v>8.6E-3</v>
      </c>
      <c r="T426" s="78">
        <f>R426/$R$11</f>
        <v>1.1241650900503011E-3</v>
      </c>
      <c r="U426" s="78">
        <f>R426/'סכום נכסי הקרן'!$C$42</f>
        <v>1.294319650750399E-4</v>
      </c>
    </row>
    <row r="427" spans="2:21" ht="18" customHeight="1">
      <c r="B427" t="s">
        <v>1433</v>
      </c>
      <c r="C427" t="s">
        <v>1434</v>
      </c>
      <c r="D427" t="s">
        <v>100</v>
      </c>
      <c r="E427" t="s">
        <v>123</v>
      </c>
      <c r="F427" t="s">
        <v>1435</v>
      </c>
      <c r="G427" t="s">
        <v>791</v>
      </c>
      <c r="H427" t="s">
        <v>838</v>
      </c>
      <c r="I427" t="s">
        <v>150</v>
      </c>
      <c r="J427" t="s">
        <v>1290</v>
      </c>
      <c r="K427" s="77">
        <v>0.98</v>
      </c>
      <c r="L427" t="s">
        <v>102</v>
      </c>
      <c r="M427" s="78">
        <v>5.6500000000000002E-2</v>
      </c>
      <c r="N427" s="78">
        <v>2.01E-2</v>
      </c>
      <c r="O427" s="77">
        <v>2276814</v>
      </c>
      <c r="P427" s="77">
        <v>106</v>
      </c>
      <c r="Q427" s="77">
        <v>0</v>
      </c>
      <c r="R427" s="77">
        <v>2413.4228400000002</v>
      </c>
      <c r="S427" s="78">
        <v>3.1600000000000003E-2</v>
      </c>
      <c r="T427" s="78">
        <v>8.0000000000000004E-4</v>
      </c>
      <c r="U427" s="78">
        <v>1E-4</v>
      </c>
    </row>
    <row r="428" spans="2:21" ht="18" customHeight="1">
      <c r="B428" t="s">
        <v>1436</v>
      </c>
      <c r="C428" t="s">
        <v>1437</v>
      </c>
      <c r="D428" t="s">
        <v>100</v>
      </c>
      <c r="E428" t="s">
        <v>123</v>
      </c>
      <c r="F428" t="s">
        <v>1435</v>
      </c>
      <c r="G428" t="s">
        <v>791</v>
      </c>
      <c r="H428" t="s">
        <v>838</v>
      </c>
      <c r="I428" t="s">
        <v>150</v>
      </c>
      <c r="J428" t="s">
        <v>414</v>
      </c>
      <c r="K428" s="77">
        <v>2.12</v>
      </c>
      <c r="L428" t="s">
        <v>102</v>
      </c>
      <c r="M428" s="78">
        <v>4.7500000000000001E-2</v>
      </c>
      <c r="N428" s="78">
        <v>2.2100000000000002E-2</v>
      </c>
      <c r="O428" s="77">
        <v>2424710</v>
      </c>
      <c r="P428" s="77">
        <v>105.44</v>
      </c>
      <c r="Q428" s="77">
        <v>0</v>
      </c>
      <c r="R428" s="77">
        <v>2556.6142239999999</v>
      </c>
      <c r="S428" s="78">
        <v>1.0999999999999999E-2</v>
      </c>
      <c r="T428" s="78">
        <v>8.9999999999999998E-4</v>
      </c>
      <c r="U428" s="78">
        <v>1E-4</v>
      </c>
    </row>
    <row r="429" spans="2:21" ht="18" customHeight="1">
      <c r="B429" t="s">
        <v>1438</v>
      </c>
      <c r="C429" t="s">
        <v>1439</v>
      </c>
      <c r="D429" t="s">
        <v>100</v>
      </c>
      <c r="E429" t="s">
        <v>123</v>
      </c>
      <c r="F429" t="s">
        <v>1435</v>
      </c>
      <c r="G429" t="s">
        <v>791</v>
      </c>
      <c r="H429" t="s">
        <v>838</v>
      </c>
      <c r="I429" t="s">
        <v>150</v>
      </c>
      <c r="J429" t="s">
        <v>1440</v>
      </c>
      <c r="K429" s="77">
        <v>3.49</v>
      </c>
      <c r="L429" t="s">
        <v>102</v>
      </c>
      <c r="M429" s="78">
        <v>3.5000000000000003E-2</v>
      </c>
      <c r="N429" s="78">
        <v>2.9700000000000001E-2</v>
      </c>
      <c r="O429" s="77">
        <v>884800</v>
      </c>
      <c r="P429" s="77">
        <v>103.39</v>
      </c>
      <c r="Q429" s="77">
        <v>0</v>
      </c>
      <c r="R429" s="77">
        <v>914.79471999999998</v>
      </c>
      <c r="S429" s="78">
        <v>1.15E-2</v>
      </c>
      <c r="T429" s="78">
        <v>2.9999999999999997E-4</v>
      </c>
      <c r="U429" s="78">
        <v>0</v>
      </c>
    </row>
    <row r="430" spans="2:21" ht="18" customHeight="1">
      <c r="B430" t="s">
        <v>1441</v>
      </c>
      <c r="C430" t="s">
        <v>1442</v>
      </c>
      <c r="D430" t="s">
        <v>100</v>
      </c>
      <c r="E430" t="s">
        <v>123</v>
      </c>
      <c r="F430" t="s">
        <v>1435</v>
      </c>
      <c r="G430" t="s">
        <v>791</v>
      </c>
      <c r="H430" t="s">
        <v>838</v>
      </c>
      <c r="I430" t="s">
        <v>150</v>
      </c>
      <c r="J430" t="s">
        <v>1290</v>
      </c>
      <c r="K430" s="77">
        <v>0.74</v>
      </c>
      <c r="L430" t="s">
        <v>102</v>
      </c>
      <c r="M430" s="78">
        <v>6.3E-2</v>
      </c>
      <c r="N430" s="78">
        <v>1.6E-2</v>
      </c>
      <c r="O430" s="77">
        <v>554412</v>
      </c>
      <c r="P430" s="77">
        <v>103.49</v>
      </c>
      <c r="Q430" s="77">
        <v>0</v>
      </c>
      <c r="R430" s="77">
        <v>573.76097879999998</v>
      </c>
      <c r="S430" s="78">
        <v>1.01E-2</v>
      </c>
      <c r="T430" s="78">
        <v>2.0000000000000001E-4</v>
      </c>
      <c r="U430" s="78">
        <v>0</v>
      </c>
    </row>
    <row r="431" spans="2:21" ht="18" customHeight="1">
      <c r="B431" t="s">
        <v>1443</v>
      </c>
      <c r="C431" t="s">
        <v>1444</v>
      </c>
      <c r="D431" t="s">
        <v>100</v>
      </c>
      <c r="E431" t="s">
        <v>123</v>
      </c>
      <c r="F431" t="s">
        <v>1445</v>
      </c>
      <c r="G431" t="s">
        <v>668</v>
      </c>
      <c r="H431" t="s">
        <v>838</v>
      </c>
      <c r="I431" t="s">
        <v>150</v>
      </c>
      <c r="J431" t="s">
        <v>777</v>
      </c>
      <c r="K431" s="77">
        <v>4.25</v>
      </c>
      <c r="L431" t="s">
        <v>102</v>
      </c>
      <c r="M431" s="78">
        <v>3.2000000000000001E-2</v>
      </c>
      <c r="N431" s="78">
        <v>2.1899999999999999E-2</v>
      </c>
      <c r="O431" s="77">
        <v>3384</v>
      </c>
      <c r="P431" s="77">
        <v>105.8</v>
      </c>
      <c r="Q431" s="77">
        <v>0</v>
      </c>
      <c r="R431" s="77">
        <v>3.5802719999999999</v>
      </c>
      <c r="S431" s="78">
        <v>0</v>
      </c>
      <c r="T431" s="78">
        <v>0</v>
      </c>
      <c r="U431" s="78">
        <v>0</v>
      </c>
    </row>
    <row r="432" spans="2:21" ht="18" customHeight="1">
      <c r="B432" t="s">
        <v>1446</v>
      </c>
      <c r="C432" t="s">
        <v>1447</v>
      </c>
      <c r="D432" t="s">
        <v>100</v>
      </c>
      <c r="E432" t="s">
        <v>123</v>
      </c>
      <c r="F432" t="s">
        <v>1448</v>
      </c>
      <c r="G432" t="s">
        <v>849</v>
      </c>
      <c r="H432" t="s">
        <v>838</v>
      </c>
      <c r="I432" t="s">
        <v>150</v>
      </c>
      <c r="J432" t="s">
        <v>276</v>
      </c>
      <c r="K432" s="77">
        <v>2.2599999999999998</v>
      </c>
      <c r="L432" t="s">
        <v>102</v>
      </c>
      <c r="M432" s="78">
        <v>3.3000000000000002E-2</v>
      </c>
      <c r="N432" s="78">
        <v>1.9599999999999999E-2</v>
      </c>
      <c r="O432" s="77">
        <v>5283154</v>
      </c>
      <c r="P432" s="77">
        <v>103.05</v>
      </c>
      <c r="Q432" s="77">
        <v>0</v>
      </c>
      <c r="R432" s="77">
        <v>5444.2901970000003</v>
      </c>
      <c r="S432" s="78">
        <v>1.23E-2</v>
      </c>
      <c r="T432" s="78">
        <v>1.9E-3</v>
      </c>
      <c r="U432" s="78">
        <v>2.0000000000000001E-4</v>
      </c>
    </row>
    <row r="433" spans="2:21" ht="18" customHeight="1">
      <c r="B433" t="s">
        <v>1446</v>
      </c>
      <c r="C433" t="s">
        <v>1447</v>
      </c>
      <c r="D433" t="s">
        <v>100</v>
      </c>
      <c r="E433" t="s">
        <v>123</v>
      </c>
      <c r="F433" t="s">
        <v>1448</v>
      </c>
      <c r="G433" t="s">
        <v>849</v>
      </c>
      <c r="H433" t="s">
        <v>838</v>
      </c>
      <c r="I433" t="s">
        <v>150</v>
      </c>
      <c r="J433" t="s">
        <v>1449</v>
      </c>
      <c r="K433" s="77">
        <v>0</v>
      </c>
      <c r="L433" t="s">
        <v>102</v>
      </c>
      <c r="M433" s="78">
        <v>0</v>
      </c>
      <c r="N433" s="78">
        <v>0</v>
      </c>
      <c r="O433" s="77">
        <v>-45000</v>
      </c>
      <c r="P433" s="77">
        <v>63.387978142076634</v>
      </c>
      <c r="Q433" s="77">
        <v>0</v>
      </c>
      <c r="R433" s="77">
        <v>-28.524590163934501</v>
      </c>
      <c r="S433" s="78">
        <v>0</v>
      </c>
      <c r="T433" s="78">
        <v>0</v>
      </c>
      <c r="U433" s="78">
        <v>0</v>
      </c>
    </row>
    <row r="434" spans="2:21" ht="18" customHeight="1">
      <c r="B434" t="s">
        <v>1450</v>
      </c>
      <c r="C434" t="s">
        <v>1451</v>
      </c>
      <c r="D434" t="s">
        <v>100</v>
      </c>
      <c r="E434" t="s">
        <v>123</v>
      </c>
      <c r="F434" t="s">
        <v>1452</v>
      </c>
      <c r="G434" t="s">
        <v>571</v>
      </c>
      <c r="H434" t="s">
        <v>838</v>
      </c>
      <c r="I434" t="s">
        <v>150</v>
      </c>
      <c r="J434" t="s">
        <v>414</v>
      </c>
      <c r="K434" s="77">
        <v>1.62</v>
      </c>
      <c r="L434" t="s">
        <v>102</v>
      </c>
      <c r="M434" s="78">
        <v>4.5999999999999999E-2</v>
      </c>
      <c r="N434" s="78">
        <v>3.78E-2</v>
      </c>
      <c r="O434" s="77">
        <v>6117.6</v>
      </c>
      <c r="P434" s="77">
        <v>102.54</v>
      </c>
      <c r="Q434" s="77">
        <v>0</v>
      </c>
      <c r="R434" s="77">
        <v>6.2729870400000003</v>
      </c>
      <c r="S434" s="78">
        <v>0</v>
      </c>
      <c r="T434" s="78">
        <v>0</v>
      </c>
      <c r="U434" s="78">
        <v>0</v>
      </c>
    </row>
    <row r="435" spans="2:21" ht="18" customHeight="1">
      <c r="B435" t="s">
        <v>1453</v>
      </c>
      <c r="C435" t="s">
        <v>1454</v>
      </c>
      <c r="D435" t="s">
        <v>100</v>
      </c>
      <c r="E435" t="s">
        <v>123</v>
      </c>
      <c r="F435" t="s">
        <v>832</v>
      </c>
      <c r="G435" t="s">
        <v>791</v>
      </c>
      <c r="H435" t="s">
        <v>833</v>
      </c>
      <c r="I435" t="s">
        <v>211</v>
      </c>
      <c r="J435" t="s">
        <v>267</v>
      </c>
      <c r="K435" s="77">
        <v>3.87</v>
      </c>
      <c r="L435" t="s">
        <v>102</v>
      </c>
      <c r="M435" s="78">
        <v>2.9000000000000001E-2</v>
      </c>
      <c r="N435" s="78">
        <v>2.9600000000000001E-2</v>
      </c>
      <c r="O435" s="77">
        <v>1789000</v>
      </c>
      <c r="P435" s="77">
        <v>99.87</v>
      </c>
      <c r="Q435" s="77">
        <v>0</v>
      </c>
      <c r="R435" s="77">
        <v>1786.6742999999999</v>
      </c>
      <c r="S435" s="78">
        <v>1.1900000000000001E-2</v>
      </c>
      <c r="T435" s="78">
        <v>5.9999999999999995E-4</v>
      </c>
      <c r="U435" s="78">
        <v>1E-4</v>
      </c>
    </row>
    <row r="436" spans="2:21" ht="18" customHeight="1">
      <c r="B436" t="s">
        <v>1455</v>
      </c>
      <c r="C436" t="s">
        <v>1456</v>
      </c>
      <c r="D436" t="s">
        <v>100</v>
      </c>
      <c r="E436" t="s">
        <v>123</v>
      </c>
      <c r="F436" t="s">
        <v>832</v>
      </c>
      <c r="G436" t="s">
        <v>791</v>
      </c>
      <c r="H436" t="s">
        <v>833</v>
      </c>
      <c r="I436" t="s">
        <v>211</v>
      </c>
      <c r="J436" t="s">
        <v>1457</v>
      </c>
      <c r="K436" s="77">
        <v>2.83</v>
      </c>
      <c r="L436" t="s">
        <v>102</v>
      </c>
      <c r="M436" s="78">
        <v>1.4999999999999999E-2</v>
      </c>
      <c r="N436" s="78">
        <v>-7.9299999999999995E-2</v>
      </c>
      <c r="O436" s="77">
        <v>6512000</v>
      </c>
      <c r="P436" s="77">
        <v>131.6</v>
      </c>
      <c r="Q436" s="77">
        <v>0</v>
      </c>
      <c r="R436" s="77">
        <v>8569.7919999999995</v>
      </c>
      <c r="S436" s="78">
        <v>3.9600000000000003E-2</v>
      </c>
      <c r="T436" s="78">
        <v>3.0000000000000001E-3</v>
      </c>
      <c r="U436" s="78">
        <v>2.9999999999999997E-4</v>
      </c>
    </row>
    <row r="437" spans="2:21" ht="18" customHeight="1">
      <c r="B437" t="s">
        <v>1458</v>
      </c>
      <c r="C437" t="s">
        <v>1459</v>
      </c>
      <c r="D437" t="s">
        <v>100</v>
      </c>
      <c r="E437" t="s">
        <v>123</v>
      </c>
      <c r="F437" t="s">
        <v>832</v>
      </c>
      <c r="G437" t="s">
        <v>791</v>
      </c>
      <c r="H437" t="s">
        <v>833</v>
      </c>
      <c r="I437" t="s">
        <v>211</v>
      </c>
      <c r="J437" t="s">
        <v>414</v>
      </c>
      <c r="K437" s="77">
        <v>1.41</v>
      </c>
      <c r="L437" t="s">
        <v>102</v>
      </c>
      <c r="M437" s="78">
        <v>0.05</v>
      </c>
      <c r="N437" s="78">
        <v>1.95E-2</v>
      </c>
      <c r="O437" s="77">
        <v>4083</v>
      </c>
      <c r="P437" s="77">
        <v>104.31</v>
      </c>
      <c r="Q437" s="77">
        <v>0</v>
      </c>
      <c r="R437" s="77">
        <v>4.2589772999999997</v>
      </c>
      <c r="S437" s="78">
        <v>0</v>
      </c>
      <c r="T437" s="78">
        <v>0</v>
      </c>
      <c r="U437" s="78">
        <v>0</v>
      </c>
    </row>
    <row r="438" spans="2:21" ht="18" customHeight="1">
      <c r="B438" t="s">
        <v>1460</v>
      </c>
      <c r="C438" t="s">
        <v>1461</v>
      </c>
      <c r="D438" t="s">
        <v>100</v>
      </c>
      <c r="E438" t="s">
        <v>123</v>
      </c>
      <c r="F438" t="s">
        <v>832</v>
      </c>
      <c r="G438" t="s">
        <v>791</v>
      </c>
      <c r="H438" t="s">
        <v>833</v>
      </c>
      <c r="I438" t="s">
        <v>211</v>
      </c>
      <c r="J438" t="s">
        <v>1462</v>
      </c>
      <c r="K438" s="77">
        <v>0.99</v>
      </c>
      <c r="L438" t="s">
        <v>102</v>
      </c>
      <c r="M438" s="78">
        <v>5.0999999999999997E-2</v>
      </c>
      <c r="N438" s="78">
        <v>1.8700000000000001E-2</v>
      </c>
      <c r="O438" s="77">
        <v>2041.5</v>
      </c>
      <c r="P438" s="77">
        <v>103.2</v>
      </c>
      <c r="Q438" s="77">
        <v>0</v>
      </c>
      <c r="R438" s="77">
        <v>2.1068280000000001</v>
      </c>
      <c r="S438" s="78">
        <v>0</v>
      </c>
      <c r="T438" s="78">
        <v>0</v>
      </c>
      <c r="U438" s="78">
        <v>0</v>
      </c>
    </row>
    <row r="439" spans="2:21" ht="18" customHeight="1">
      <c r="B439" t="s">
        <v>1463</v>
      </c>
      <c r="C439" t="s">
        <v>1464</v>
      </c>
      <c r="D439" t="s">
        <v>100</v>
      </c>
      <c r="E439" t="s">
        <v>123</v>
      </c>
      <c r="F439" t="s">
        <v>1465</v>
      </c>
      <c r="G439" t="s">
        <v>571</v>
      </c>
      <c r="H439" t="s">
        <v>838</v>
      </c>
      <c r="I439" t="s">
        <v>150</v>
      </c>
      <c r="J439" t="s">
        <v>414</v>
      </c>
      <c r="K439" s="77">
        <v>2.1</v>
      </c>
      <c r="L439" t="s">
        <v>102</v>
      </c>
      <c r="M439" s="78">
        <v>3.0499999999999999E-2</v>
      </c>
      <c r="N439" s="78">
        <v>5.2699999999999997E-2</v>
      </c>
      <c r="O439" s="77">
        <v>407079.15</v>
      </c>
      <c r="P439" s="77">
        <v>95.65</v>
      </c>
      <c r="Q439" s="77">
        <v>0</v>
      </c>
      <c r="R439" s="77">
        <v>389.37120697500001</v>
      </c>
      <c r="S439" s="78">
        <v>5.0000000000000001E-4</v>
      </c>
      <c r="T439" s="78">
        <v>1E-4</v>
      </c>
      <c r="U439" s="78">
        <v>0</v>
      </c>
    </row>
    <row r="440" spans="2:21" ht="18" customHeight="1">
      <c r="B440" t="s">
        <v>1466</v>
      </c>
      <c r="C440" t="s">
        <v>1467</v>
      </c>
      <c r="D440" t="s">
        <v>100</v>
      </c>
      <c r="E440" t="s">
        <v>123</v>
      </c>
      <c r="F440" t="s">
        <v>1465</v>
      </c>
      <c r="G440" t="s">
        <v>571</v>
      </c>
      <c r="H440" t="s">
        <v>838</v>
      </c>
      <c r="I440" t="s">
        <v>150</v>
      </c>
      <c r="J440" t="s">
        <v>414</v>
      </c>
      <c r="K440" s="77">
        <v>0.5</v>
      </c>
      <c r="L440" t="s">
        <v>102</v>
      </c>
      <c r="M440" s="78">
        <v>4.4499999999999998E-2</v>
      </c>
      <c r="N440" s="78">
        <v>2.24E-2</v>
      </c>
      <c r="O440" s="77">
        <v>775661.19</v>
      </c>
      <c r="P440" s="77">
        <v>101.11</v>
      </c>
      <c r="Q440" s="77">
        <v>0</v>
      </c>
      <c r="R440" s="77">
        <v>784.27102920899995</v>
      </c>
      <c r="S440" s="78">
        <v>4.3E-3</v>
      </c>
      <c r="T440" s="78">
        <v>2.9999999999999997E-4</v>
      </c>
      <c r="U440" s="78">
        <v>0</v>
      </c>
    </row>
    <row r="441" spans="2:21" ht="18" customHeight="1">
      <c r="B441" t="s">
        <v>1468</v>
      </c>
      <c r="C441" t="s">
        <v>1469</v>
      </c>
      <c r="D441" t="s">
        <v>100</v>
      </c>
      <c r="E441" t="s">
        <v>123</v>
      </c>
      <c r="F441" t="s">
        <v>1470</v>
      </c>
      <c r="G441" t="s">
        <v>791</v>
      </c>
      <c r="H441" t="s">
        <v>838</v>
      </c>
      <c r="I441" t="s">
        <v>150</v>
      </c>
      <c r="J441" t="s">
        <v>414</v>
      </c>
      <c r="K441" s="77">
        <v>2.21</v>
      </c>
      <c r="L441" t="s">
        <v>102</v>
      </c>
      <c r="M441" s="78">
        <v>4.3999999999999997E-2</v>
      </c>
      <c r="N441" s="78">
        <v>2.1700000000000001E-2</v>
      </c>
      <c r="O441" s="77">
        <v>1022655</v>
      </c>
      <c r="P441" s="77">
        <v>104.97</v>
      </c>
      <c r="Q441" s="77">
        <v>0</v>
      </c>
      <c r="R441" s="77">
        <v>1073.4809534999999</v>
      </c>
      <c r="S441" s="78">
        <v>4.5999999999999999E-3</v>
      </c>
      <c r="T441" s="78">
        <v>4.0000000000000002E-4</v>
      </c>
      <c r="U441" s="78">
        <v>0</v>
      </c>
    </row>
    <row r="442" spans="2:21" ht="18" customHeight="1">
      <c r="B442" t="s">
        <v>1471</v>
      </c>
      <c r="C442" t="s">
        <v>1472</v>
      </c>
      <c r="D442" t="s">
        <v>100</v>
      </c>
      <c r="E442" t="s">
        <v>123</v>
      </c>
      <c r="F442" t="s">
        <v>1473</v>
      </c>
      <c r="G442" t="s">
        <v>791</v>
      </c>
      <c r="H442" t="s">
        <v>833</v>
      </c>
      <c r="I442" t="s">
        <v>211</v>
      </c>
      <c r="J442" t="s">
        <v>318</v>
      </c>
      <c r="K442" s="77">
        <v>1.17</v>
      </c>
      <c r="L442" t="s">
        <v>102</v>
      </c>
      <c r="M442" s="78">
        <v>4.3999999999999997E-2</v>
      </c>
      <c r="N442" s="78">
        <v>1.7100000000000001E-2</v>
      </c>
      <c r="O442" s="77">
        <v>340392.91</v>
      </c>
      <c r="P442" s="77">
        <v>103.15</v>
      </c>
      <c r="Q442" s="77">
        <v>0</v>
      </c>
      <c r="R442" s="77">
        <v>351.11528666499999</v>
      </c>
      <c r="S442" s="78">
        <v>4.0000000000000001E-3</v>
      </c>
      <c r="T442" s="78">
        <v>1E-4</v>
      </c>
      <c r="U442" s="78">
        <v>0</v>
      </c>
    </row>
    <row r="443" spans="2:21" ht="18" customHeight="1">
      <c r="B443" t="s">
        <v>1474</v>
      </c>
      <c r="C443" t="s">
        <v>1475</v>
      </c>
      <c r="D443" t="s">
        <v>100</v>
      </c>
      <c r="E443" t="s">
        <v>123</v>
      </c>
      <c r="F443" t="s">
        <v>1476</v>
      </c>
      <c r="G443" t="s">
        <v>571</v>
      </c>
      <c r="H443" t="s">
        <v>838</v>
      </c>
      <c r="I443" t="s">
        <v>150</v>
      </c>
      <c r="J443" t="s">
        <v>1290</v>
      </c>
      <c r="K443" s="77">
        <v>0.74</v>
      </c>
      <c r="L443" t="s">
        <v>102</v>
      </c>
      <c r="M443" s="78">
        <v>5.5500000000000001E-2</v>
      </c>
      <c r="N443" s="78">
        <v>2.0299999999999999E-2</v>
      </c>
      <c r="O443" s="77">
        <v>198830.69</v>
      </c>
      <c r="P443" s="77">
        <v>104</v>
      </c>
      <c r="Q443" s="77">
        <v>0</v>
      </c>
      <c r="R443" s="77">
        <v>206.7839176</v>
      </c>
      <c r="S443" s="78">
        <v>9.9000000000000008E-3</v>
      </c>
      <c r="T443" s="78">
        <v>1E-4</v>
      </c>
      <c r="U443" s="78">
        <v>0</v>
      </c>
    </row>
    <row r="444" spans="2:21" ht="18" customHeight="1">
      <c r="B444" t="s">
        <v>1477</v>
      </c>
      <c r="C444" t="s">
        <v>1478</v>
      </c>
      <c r="D444" t="s">
        <v>100</v>
      </c>
      <c r="E444" t="s">
        <v>123</v>
      </c>
      <c r="F444" t="s">
        <v>1479</v>
      </c>
      <c r="G444" t="s">
        <v>799</v>
      </c>
      <c r="H444" t="s">
        <v>838</v>
      </c>
      <c r="I444" t="s">
        <v>150</v>
      </c>
      <c r="J444" t="s">
        <v>414</v>
      </c>
      <c r="K444" s="77">
        <v>1.19</v>
      </c>
      <c r="L444" t="s">
        <v>102</v>
      </c>
      <c r="M444" s="78">
        <v>3.95E-2</v>
      </c>
      <c r="N444" s="78">
        <v>2.3E-2</v>
      </c>
      <c r="O444" s="77">
        <v>3893</v>
      </c>
      <c r="P444" s="77">
        <v>102.11</v>
      </c>
      <c r="Q444" s="77">
        <v>0</v>
      </c>
      <c r="R444" s="77">
        <v>3.9751422999999999</v>
      </c>
      <c r="S444" s="78">
        <v>0</v>
      </c>
      <c r="T444" s="78">
        <v>0</v>
      </c>
      <c r="U444" s="78">
        <v>0</v>
      </c>
    </row>
    <row r="445" spans="2:21" ht="18" customHeight="1">
      <c r="B445" t="s">
        <v>1480</v>
      </c>
      <c r="C445" t="s">
        <v>1481</v>
      </c>
      <c r="D445" t="s">
        <v>100</v>
      </c>
      <c r="E445" t="s">
        <v>123</v>
      </c>
      <c r="F445" t="s">
        <v>1479</v>
      </c>
      <c r="G445" t="s">
        <v>799</v>
      </c>
      <c r="H445" t="s">
        <v>838</v>
      </c>
      <c r="I445" t="s">
        <v>150</v>
      </c>
      <c r="J445" t="s">
        <v>681</v>
      </c>
      <c r="K445" s="77">
        <v>2.65</v>
      </c>
      <c r="L445" t="s">
        <v>102</v>
      </c>
      <c r="M445" s="78">
        <v>2.9000000000000001E-2</v>
      </c>
      <c r="N445" s="78">
        <v>3.09E-2</v>
      </c>
      <c r="O445" s="77">
        <v>1497000</v>
      </c>
      <c r="P445" s="77">
        <v>99.57</v>
      </c>
      <c r="Q445" s="77">
        <v>0</v>
      </c>
      <c r="R445" s="77">
        <v>1490.5628999999999</v>
      </c>
      <c r="S445" s="78">
        <v>0.01</v>
      </c>
      <c r="T445" s="78">
        <v>5.0000000000000001E-4</v>
      </c>
      <c r="U445" s="78">
        <v>1E-4</v>
      </c>
    </row>
    <row r="446" spans="2:21" ht="18" customHeight="1">
      <c r="B446" t="s">
        <v>1482</v>
      </c>
      <c r="C446" t="s">
        <v>1483</v>
      </c>
      <c r="D446" t="s">
        <v>100</v>
      </c>
      <c r="E446" t="s">
        <v>123</v>
      </c>
      <c r="F446" t="s">
        <v>1484</v>
      </c>
      <c r="G446" t="s">
        <v>668</v>
      </c>
      <c r="H446" t="s">
        <v>1485</v>
      </c>
      <c r="I446" t="s">
        <v>150</v>
      </c>
      <c r="J446" t="s">
        <v>414</v>
      </c>
      <c r="K446" s="77">
        <v>2.82</v>
      </c>
      <c r="L446" t="s">
        <v>102</v>
      </c>
      <c r="M446" s="78">
        <v>5.45E-2</v>
      </c>
      <c r="N446" s="78">
        <v>2.0299999999999999E-2</v>
      </c>
      <c r="O446" s="77">
        <v>4391</v>
      </c>
      <c r="P446" s="77">
        <v>109.9</v>
      </c>
      <c r="Q446" s="77">
        <v>0.11965000000000001</v>
      </c>
      <c r="R446" s="77">
        <v>4.9453589999999998</v>
      </c>
      <c r="S446" s="78">
        <v>0</v>
      </c>
      <c r="T446" s="78">
        <v>0</v>
      </c>
      <c r="U446" s="78">
        <v>0</v>
      </c>
    </row>
    <row r="447" spans="2:21" ht="18" customHeight="1">
      <c r="B447" t="s">
        <v>1486</v>
      </c>
      <c r="C447" t="s">
        <v>1487</v>
      </c>
      <c r="D447" t="s">
        <v>100</v>
      </c>
      <c r="E447" t="s">
        <v>123</v>
      </c>
      <c r="F447" t="s">
        <v>1488</v>
      </c>
      <c r="G447" t="s">
        <v>791</v>
      </c>
      <c r="H447" t="s">
        <v>846</v>
      </c>
      <c r="I447" t="s">
        <v>211</v>
      </c>
      <c r="J447" t="s">
        <v>777</v>
      </c>
      <c r="K447" s="77">
        <v>2.14</v>
      </c>
      <c r="L447" t="s">
        <v>102</v>
      </c>
      <c r="M447" s="78">
        <v>4.8000000000000001E-2</v>
      </c>
      <c r="N447" s="78">
        <v>1.9699999999999999E-2</v>
      </c>
      <c r="O447" s="77">
        <v>2697040</v>
      </c>
      <c r="P447" s="77">
        <v>107.4</v>
      </c>
      <c r="Q447" s="77">
        <v>0</v>
      </c>
      <c r="R447" s="77">
        <v>2896.6209600000002</v>
      </c>
      <c r="S447" s="78">
        <v>1.5900000000000001E-2</v>
      </c>
      <c r="T447" s="78">
        <v>1E-3</v>
      </c>
      <c r="U447" s="78">
        <v>1E-4</v>
      </c>
    </row>
    <row r="448" spans="2:21" ht="18" customHeight="1">
      <c r="B448" t="s">
        <v>1489</v>
      </c>
      <c r="C448" t="s">
        <v>1490</v>
      </c>
      <c r="D448" t="s">
        <v>100</v>
      </c>
      <c r="E448" t="s">
        <v>123</v>
      </c>
      <c r="F448" t="s">
        <v>1491</v>
      </c>
      <c r="G448" t="s">
        <v>571</v>
      </c>
      <c r="H448" t="s">
        <v>1485</v>
      </c>
      <c r="I448" t="s">
        <v>150</v>
      </c>
      <c r="J448" t="s">
        <v>414</v>
      </c>
      <c r="K448" s="77">
        <v>1.78</v>
      </c>
      <c r="L448" t="s">
        <v>102</v>
      </c>
      <c r="M448" s="78">
        <v>6.6500000000000004E-2</v>
      </c>
      <c r="N448" s="78">
        <v>6.7000000000000004E-2</v>
      </c>
      <c r="O448" s="77">
        <v>7826.16</v>
      </c>
      <c r="P448" s="77">
        <v>101.2</v>
      </c>
      <c r="Q448" s="77">
        <v>0</v>
      </c>
      <c r="R448" s="77">
        <v>7.9200739200000001</v>
      </c>
      <c r="S448" s="78">
        <v>0</v>
      </c>
      <c r="T448" s="78">
        <v>0</v>
      </c>
      <c r="U448" s="78">
        <v>0</v>
      </c>
    </row>
    <row r="449" spans="2:21" ht="18" customHeight="1">
      <c r="B449" t="s">
        <v>1492</v>
      </c>
      <c r="C449" t="s">
        <v>1493</v>
      </c>
      <c r="D449" t="s">
        <v>100</v>
      </c>
      <c r="E449" t="s">
        <v>123</v>
      </c>
      <c r="F449" t="s">
        <v>1494</v>
      </c>
      <c r="G449" t="s">
        <v>626</v>
      </c>
      <c r="H449" t="s">
        <v>846</v>
      </c>
      <c r="I449" t="s">
        <v>211</v>
      </c>
      <c r="J449" t="s">
        <v>1495</v>
      </c>
      <c r="K449" s="77">
        <v>0.25</v>
      </c>
      <c r="L449" t="s">
        <v>102</v>
      </c>
      <c r="M449" s="78">
        <v>4.8500000000000001E-2</v>
      </c>
      <c r="N449" s="78">
        <v>1.7600000000000001E-2</v>
      </c>
      <c r="O449" s="77">
        <v>236260.09</v>
      </c>
      <c r="P449" s="77">
        <v>101.98</v>
      </c>
      <c r="Q449" s="77">
        <v>0</v>
      </c>
      <c r="R449" s="77">
        <v>240.938039782</v>
      </c>
      <c r="S449" s="78">
        <v>3.15E-2</v>
      </c>
      <c r="T449" s="78">
        <v>1E-4</v>
      </c>
      <c r="U449" s="78">
        <v>0</v>
      </c>
    </row>
    <row r="450" spans="2:21" ht="18" customHeight="1">
      <c r="B450" t="s">
        <v>1496</v>
      </c>
      <c r="C450" t="s">
        <v>1497</v>
      </c>
      <c r="D450" t="s">
        <v>100</v>
      </c>
      <c r="E450" t="s">
        <v>123</v>
      </c>
      <c r="F450" t="s">
        <v>1498</v>
      </c>
      <c r="G450" t="s">
        <v>571</v>
      </c>
      <c r="H450" t="s">
        <v>846</v>
      </c>
      <c r="I450" t="s">
        <v>211</v>
      </c>
      <c r="J450" t="s">
        <v>662</v>
      </c>
      <c r="K450" s="77">
        <v>0.25</v>
      </c>
      <c r="L450" t="s">
        <v>102</v>
      </c>
      <c r="M450" s="78">
        <v>8.2500000000000004E-2</v>
      </c>
      <c r="N450" s="78">
        <v>4.0899999999999999E-2</v>
      </c>
      <c r="O450" s="77">
        <v>69736</v>
      </c>
      <c r="P450" s="77">
        <v>103.1</v>
      </c>
      <c r="Q450" s="77">
        <v>0</v>
      </c>
      <c r="R450" s="77">
        <v>71.897816000000006</v>
      </c>
      <c r="S450" s="78">
        <v>1.6999999999999999E-3</v>
      </c>
      <c r="T450" s="78">
        <v>0</v>
      </c>
      <c r="U450" s="78">
        <v>0</v>
      </c>
    </row>
    <row r="451" spans="2:21" ht="18" customHeight="1">
      <c r="B451" t="s">
        <v>1499</v>
      </c>
      <c r="C451">
        <v>44801900</v>
      </c>
      <c r="D451" t="s">
        <v>100</v>
      </c>
      <c r="E451" t="s">
        <v>123</v>
      </c>
      <c r="F451" t="s">
        <v>1500</v>
      </c>
      <c r="G451" t="s">
        <v>799</v>
      </c>
      <c r="H451" t="s">
        <v>1485</v>
      </c>
      <c r="I451" t="s">
        <v>150</v>
      </c>
      <c r="J451" t="s">
        <v>1501</v>
      </c>
      <c r="K451" s="77">
        <v>2.4300000000000002</v>
      </c>
      <c r="L451" t="s">
        <v>102</v>
      </c>
      <c r="M451" s="78">
        <v>4.1000000000000002E-2</v>
      </c>
      <c r="N451" s="78">
        <v>3.0200000000000001E-2</v>
      </c>
      <c r="O451" s="77">
        <v>1000000</v>
      </c>
      <c r="P451" s="77">
        <f>R451*1000/O451*100</f>
        <v>101.58901639344262</v>
      </c>
      <c r="Q451" s="77">
        <v>0</v>
      </c>
      <c r="R451" s="77">
        <f>1026.9-11.0098360655738</f>
        <v>1015.8901639344263</v>
      </c>
      <c r="S451" s="78">
        <v>0.01</v>
      </c>
      <c r="T451" s="78">
        <f>R451/R11</f>
        <v>3.5633618268467529E-4</v>
      </c>
      <c r="U451" s="78">
        <f>R451/'סכום נכסי הקרן'!C42</f>
        <v>4.1027152293220764E-5</v>
      </c>
    </row>
    <row r="452" spans="2:21" ht="18" customHeight="1">
      <c r="B452" t="s">
        <v>1502</v>
      </c>
      <c r="C452" t="s">
        <v>1503</v>
      </c>
      <c r="D452" t="s">
        <v>100</v>
      </c>
      <c r="E452" t="s">
        <v>123</v>
      </c>
      <c r="F452" t="s">
        <v>1500</v>
      </c>
      <c r="G452" t="s">
        <v>799</v>
      </c>
      <c r="H452" t="s">
        <v>1485</v>
      </c>
      <c r="I452" t="s">
        <v>150</v>
      </c>
      <c r="J452" t="s">
        <v>1504</v>
      </c>
      <c r="K452" s="77">
        <v>0.62</v>
      </c>
      <c r="L452" t="s">
        <v>102</v>
      </c>
      <c r="M452" s="78">
        <v>0.05</v>
      </c>
      <c r="N452" s="78">
        <v>2.4500000000000001E-2</v>
      </c>
      <c r="O452" s="77">
        <v>2250000</v>
      </c>
      <c r="P452" s="77">
        <v>101.96</v>
      </c>
      <c r="Q452" s="77">
        <v>0</v>
      </c>
      <c r="R452" s="77">
        <v>2294.1</v>
      </c>
      <c r="S452" s="78">
        <v>8.8599999999999998E-2</v>
      </c>
      <c r="T452" s="78">
        <v>8.0000000000000004E-4</v>
      </c>
      <c r="U452" s="78">
        <v>1E-4</v>
      </c>
    </row>
    <row r="453" spans="2:21" ht="18" customHeight="1">
      <c r="B453" t="s">
        <v>1505</v>
      </c>
      <c r="C453" t="s">
        <v>1506</v>
      </c>
      <c r="D453" t="s">
        <v>100</v>
      </c>
      <c r="E453" t="s">
        <v>123</v>
      </c>
      <c r="F453" t="s">
        <v>845</v>
      </c>
      <c r="G453" t="s">
        <v>757</v>
      </c>
      <c r="H453" t="s">
        <v>846</v>
      </c>
      <c r="I453" t="s">
        <v>211</v>
      </c>
      <c r="J453" t="s">
        <v>414</v>
      </c>
      <c r="K453" s="77">
        <v>2.84</v>
      </c>
      <c r="L453" t="s">
        <v>102</v>
      </c>
      <c r="M453" s="78">
        <v>4.8000000000000001E-2</v>
      </c>
      <c r="N453" s="78">
        <v>2.0400000000000001E-2</v>
      </c>
      <c r="O453" s="77">
        <v>6990426.6799999997</v>
      </c>
      <c r="P453" s="77">
        <v>107.97</v>
      </c>
      <c r="Q453" s="77">
        <v>0</v>
      </c>
      <c r="R453" s="77">
        <v>7547.5636863959999</v>
      </c>
      <c r="S453" s="78">
        <v>4.8999999999999998E-3</v>
      </c>
      <c r="T453" s="78">
        <v>2.5999999999999999E-3</v>
      </c>
      <c r="U453" s="78">
        <v>2.9999999999999997E-4</v>
      </c>
    </row>
    <row r="454" spans="2:21" ht="18" customHeight="1">
      <c r="B454" t="s">
        <v>1507</v>
      </c>
      <c r="C454" t="s">
        <v>1508</v>
      </c>
      <c r="D454" t="s">
        <v>100</v>
      </c>
      <c r="E454" t="s">
        <v>123</v>
      </c>
      <c r="F454" t="s">
        <v>845</v>
      </c>
      <c r="G454" t="s">
        <v>757</v>
      </c>
      <c r="H454" t="s">
        <v>846</v>
      </c>
      <c r="I454" t="s">
        <v>211</v>
      </c>
      <c r="J454" t="s">
        <v>777</v>
      </c>
      <c r="K454" s="77">
        <v>4.63</v>
      </c>
      <c r="L454" t="s">
        <v>102</v>
      </c>
      <c r="M454" s="78">
        <v>3.4000000000000002E-2</v>
      </c>
      <c r="N454" s="78">
        <v>2.8500000000000001E-2</v>
      </c>
      <c r="O454" s="77">
        <v>11280</v>
      </c>
      <c r="P454" s="77">
        <v>102.62</v>
      </c>
      <c r="Q454" s="77">
        <v>0</v>
      </c>
      <c r="R454" s="77">
        <v>11.575536</v>
      </c>
      <c r="S454" s="78">
        <v>0</v>
      </c>
      <c r="T454" s="78">
        <v>0</v>
      </c>
      <c r="U454" s="78">
        <v>0</v>
      </c>
    </row>
    <row r="455" spans="2:21" ht="18" customHeight="1">
      <c r="B455" t="s">
        <v>1509</v>
      </c>
      <c r="C455" t="s">
        <v>1510</v>
      </c>
      <c r="D455" t="s">
        <v>100</v>
      </c>
      <c r="E455" t="s">
        <v>123</v>
      </c>
      <c r="F455" t="s">
        <v>1511</v>
      </c>
      <c r="G455" t="s">
        <v>571</v>
      </c>
      <c r="H455" t="s">
        <v>846</v>
      </c>
      <c r="I455" t="s">
        <v>211</v>
      </c>
      <c r="J455" t="s">
        <v>414</v>
      </c>
      <c r="K455" s="77">
        <v>1.34</v>
      </c>
      <c r="L455" t="s">
        <v>102</v>
      </c>
      <c r="M455" s="78">
        <v>5.7000000000000002E-2</v>
      </c>
      <c r="N455" s="78">
        <v>0.15090000000000001</v>
      </c>
      <c r="O455" s="77">
        <v>7290.67</v>
      </c>
      <c r="P455" s="77">
        <v>89.62</v>
      </c>
      <c r="Q455" s="77">
        <v>0</v>
      </c>
      <c r="R455" s="77">
        <v>6.533898454</v>
      </c>
      <c r="S455" s="78">
        <v>0</v>
      </c>
      <c r="T455" s="78">
        <v>0</v>
      </c>
      <c r="U455" s="78">
        <v>0</v>
      </c>
    </row>
    <row r="456" spans="2:21" ht="18" customHeight="1">
      <c r="B456" t="s">
        <v>1512</v>
      </c>
      <c r="C456" t="s">
        <v>1513</v>
      </c>
      <c r="D456" t="s">
        <v>100</v>
      </c>
      <c r="E456" t="s">
        <v>123</v>
      </c>
      <c r="F456" t="s">
        <v>1514</v>
      </c>
      <c r="G456" t="s">
        <v>791</v>
      </c>
      <c r="H456" t="s">
        <v>1485</v>
      </c>
      <c r="I456" t="s">
        <v>150</v>
      </c>
      <c r="J456" t="s">
        <v>869</v>
      </c>
      <c r="K456" s="77">
        <v>2.23</v>
      </c>
      <c r="L456" t="s">
        <v>102</v>
      </c>
      <c r="M456" s="78">
        <v>5.7000000000000002E-2</v>
      </c>
      <c r="N456" s="78">
        <v>7.7000000000000002E-3</v>
      </c>
      <c r="O456" s="77">
        <v>543368.43000000005</v>
      </c>
      <c r="P456" s="77">
        <v>111.11</v>
      </c>
      <c r="Q456" s="77">
        <v>111.66827000000001</v>
      </c>
      <c r="R456" s="77">
        <v>715.404932573</v>
      </c>
      <c r="S456" s="78">
        <v>6.4999999999999997E-3</v>
      </c>
      <c r="T456" s="78">
        <v>2.9999999999999997E-4</v>
      </c>
      <c r="U456" s="78">
        <v>0</v>
      </c>
    </row>
    <row r="457" spans="2:21" ht="18" customHeight="1">
      <c r="B457" t="s">
        <v>1515</v>
      </c>
      <c r="C457" t="s">
        <v>1516</v>
      </c>
      <c r="D457" t="s">
        <v>100</v>
      </c>
      <c r="E457" t="s">
        <v>123</v>
      </c>
      <c r="F457" t="s">
        <v>1517</v>
      </c>
      <c r="G457" t="s">
        <v>571</v>
      </c>
      <c r="H457" t="s">
        <v>846</v>
      </c>
      <c r="I457" t="s">
        <v>211</v>
      </c>
      <c r="J457" t="s">
        <v>414</v>
      </c>
      <c r="K457" s="77">
        <v>2.48</v>
      </c>
      <c r="L457" t="s">
        <v>102</v>
      </c>
      <c r="M457" s="78">
        <v>7.0000000000000007E-2</v>
      </c>
      <c r="N457" s="78">
        <v>7.51E-2</v>
      </c>
      <c r="O457" s="77">
        <v>5899.17</v>
      </c>
      <c r="P457" s="77">
        <v>100.55</v>
      </c>
      <c r="Q457" s="77">
        <v>0</v>
      </c>
      <c r="R457" s="77">
        <v>5.9316154350000003</v>
      </c>
      <c r="S457" s="78">
        <v>0</v>
      </c>
      <c r="T457" s="78">
        <v>0</v>
      </c>
      <c r="U457" s="78">
        <v>0</v>
      </c>
    </row>
    <row r="458" spans="2:21" ht="18" customHeight="1">
      <c r="B458" t="s">
        <v>1518</v>
      </c>
      <c r="C458" t="s">
        <v>1519</v>
      </c>
      <c r="D458" t="s">
        <v>100</v>
      </c>
      <c r="E458" t="s">
        <v>123</v>
      </c>
      <c r="F458" t="s">
        <v>1283</v>
      </c>
      <c r="G458" t="s">
        <v>968</v>
      </c>
      <c r="H458" t="s">
        <v>1520</v>
      </c>
      <c r="I458" t="s">
        <v>211</v>
      </c>
      <c r="J458" t="s">
        <v>1521</v>
      </c>
      <c r="K458" s="77">
        <v>2.0499999999999998</v>
      </c>
      <c r="L458" t="s">
        <v>102</v>
      </c>
      <c r="M458" s="78">
        <v>4.2999999999999997E-2</v>
      </c>
      <c r="N458" s="78">
        <v>4.48E-2</v>
      </c>
      <c r="O458" s="77">
        <v>3809025.79</v>
      </c>
      <c r="P458" s="77">
        <v>99.86</v>
      </c>
      <c r="Q458" s="77">
        <v>0</v>
      </c>
      <c r="R458" s="77">
        <v>3803.6931538939998</v>
      </c>
      <c r="S458" s="78">
        <v>1.6999999999999999E-3</v>
      </c>
      <c r="T458" s="78">
        <v>1.2999999999999999E-3</v>
      </c>
      <c r="U458" s="78">
        <v>2.0000000000000001E-4</v>
      </c>
    </row>
    <row r="459" spans="2:21" ht="18" customHeight="1">
      <c r="B459" t="s">
        <v>1522</v>
      </c>
      <c r="C459" t="s">
        <v>1523</v>
      </c>
      <c r="D459" t="s">
        <v>100</v>
      </c>
      <c r="E459" t="s">
        <v>123</v>
      </c>
      <c r="F459" t="s">
        <v>1524</v>
      </c>
      <c r="G459" t="s">
        <v>132</v>
      </c>
      <c r="H459" t="s">
        <v>1525</v>
      </c>
      <c r="I459" t="s">
        <v>150</v>
      </c>
      <c r="J459" t="s">
        <v>1526</v>
      </c>
      <c r="K459" s="77">
        <v>2.79</v>
      </c>
      <c r="L459" t="s">
        <v>102</v>
      </c>
      <c r="M459" s="78">
        <v>3.85E-2</v>
      </c>
      <c r="N459" s="78">
        <v>2.1399999999999999E-2</v>
      </c>
      <c r="O459" s="77">
        <v>3321504.19</v>
      </c>
      <c r="P459" s="77">
        <v>104.79</v>
      </c>
      <c r="Q459" s="77">
        <v>522.14158999999995</v>
      </c>
      <c r="R459" s="77">
        <v>4002.7458307010002</v>
      </c>
      <c r="S459" s="78">
        <v>3.2000000000000002E-3</v>
      </c>
      <c r="T459" s="78">
        <v>1.4E-3</v>
      </c>
      <c r="U459" s="78">
        <v>2.0000000000000001E-4</v>
      </c>
    </row>
    <row r="460" spans="2:21" ht="18" customHeight="1">
      <c r="B460" t="s">
        <v>1527</v>
      </c>
      <c r="C460" t="s">
        <v>1528</v>
      </c>
      <c r="D460" t="s">
        <v>100</v>
      </c>
      <c r="E460" t="s">
        <v>123</v>
      </c>
      <c r="F460" t="s">
        <v>1529</v>
      </c>
      <c r="G460" t="s">
        <v>571</v>
      </c>
      <c r="H460" t="s">
        <v>1530</v>
      </c>
      <c r="I460" t="s">
        <v>150</v>
      </c>
      <c r="J460" t="s">
        <v>1531</v>
      </c>
      <c r="K460" s="77">
        <v>1.96</v>
      </c>
      <c r="L460" t="s">
        <v>102</v>
      </c>
      <c r="M460" s="78">
        <v>3.95E-2</v>
      </c>
      <c r="N460" s="78">
        <v>0.23519999999999999</v>
      </c>
      <c r="O460" s="77">
        <v>4559000.3099999996</v>
      </c>
      <c r="P460" s="77">
        <v>72</v>
      </c>
      <c r="Q460" s="77">
        <v>0</v>
      </c>
      <c r="R460" s="77">
        <v>3282.4802232000002</v>
      </c>
      <c r="S460" s="78">
        <v>7.9000000000000008E-3</v>
      </c>
      <c r="T460" s="78">
        <v>1.1999999999999999E-3</v>
      </c>
      <c r="U460" s="78">
        <v>1E-4</v>
      </c>
    </row>
    <row r="461" spans="2:21" ht="18" customHeight="1">
      <c r="B461" t="s">
        <v>1532</v>
      </c>
      <c r="C461" t="s">
        <v>1533</v>
      </c>
      <c r="D461" t="s">
        <v>100</v>
      </c>
      <c r="E461" t="s">
        <v>123</v>
      </c>
      <c r="F461" t="s">
        <v>1529</v>
      </c>
      <c r="G461" t="s">
        <v>571</v>
      </c>
      <c r="H461" t="s">
        <v>1530</v>
      </c>
      <c r="I461" t="s">
        <v>150</v>
      </c>
      <c r="J461" t="s">
        <v>1531</v>
      </c>
      <c r="K461" s="77">
        <v>0</v>
      </c>
      <c r="L461" t="s">
        <v>102</v>
      </c>
      <c r="M461" s="78">
        <v>0.03</v>
      </c>
      <c r="N461" s="78">
        <v>0</v>
      </c>
      <c r="O461" s="77">
        <v>8112181</v>
      </c>
      <c r="P461" s="77">
        <v>87</v>
      </c>
      <c r="Q461" s="77">
        <v>0</v>
      </c>
      <c r="R461" s="77">
        <v>7057.5974699999997</v>
      </c>
      <c r="S461" s="78">
        <v>9.9000000000000008E-3</v>
      </c>
      <c r="T461" s="78">
        <v>2.5000000000000001E-3</v>
      </c>
      <c r="U461" s="78">
        <v>2.9999999999999997E-4</v>
      </c>
    </row>
    <row r="462" spans="2:21" ht="18" customHeight="1">
      <c r="B462" t="s">
        <v>1534</v>
      </c>
      <c r="C462" t="s">
        <v>1535</v>
      </c>
      <c r="D462" t="s">
        <v>100</v>
      </c>
      <c r="E462" t="s">
        <v>123</v>
      </c>
      <c r="F462" t="s">
        <v>1529</v>
      </c>
      <c r="G462" t="s">
        <v>571</v>
      </c>
      <c r="H462" t="s">
        <v>1536</v>
      </c>
      <c r="I462" t="s">
        <v>150</v>
      </c>
      <c r="J462" t="s">
        <v>1537</v>
      </c>
      <c r="K462" s="77">
        <v>0</v>
      </c>
      <c r="L462" t="s">
        <v>102</v>
      </c>
      <c r="M462" s="78">
        <v>6.8500000000000005E-2</v>
      </c>
      <c r="N462" s="78">
        <v>0</v>
      </c>
      <c r="O462" s="77">
        <v>2230.37</v>
      </c>
      <c r="P462" s="77">
        <v>18.559999999999999</v>
      </c>
      <c r="Q462" s="77">
        <v>0</v>
      </c>
      <c r="R462" s="77">
        <v>0.41395667200000003</v>
      </c>
      <c r="S462" s="78">
        <v>0</v>
      </c>
      <c r="T462" s="78">
        <v>0</v>
      </c>
      <c r="U462" s="78">
        <v>0</v>
      </c>
    </row>
    <row r="463" spans="2:21" ht="18" customHeight="1">
      <c r="B463" t="s">
        <v>1538</v>
      </c>
      <c r="C463" t="s">
        <v>1539</v>
      </c>
      <c r="D463" t="s">
        <v>100</v>
      </c>
      <c r="E463" t="s">
        <v>123</v>
      </c>
      <c r="F463" t="s">
        <v>1540</v>
      </c>
      <c r="G463" t="s">
        <v>571</v>
      </c>
      <c r="H463" t="s">
        <v>217</v>
      </c>
      <c r="I463" t="s">
        <v>218</v>
      </c>
      <c r="J463" t="s">
        <v>1541</v>
      </c>
      <c r="K463" s="77">
        <v>0.99</v>
      </c>
      <c r="L463" t="s">
        <v>102</v>
      </c>
      <c r="M463" s="78">
        <v>4.4999999999999998E-2</v>
      </c>
      <c r="N463" s="78">
        <v>1.2E-2</v>
      </c>
      <c r="O463" s="77">
        <v>2812775</v>
      </c>
      <c r="P463" s="77">
        <v>103.27</v>
      </c>
      <c r="Q463" s="77">
        <v>0</v>
      </c>
      <c r="R463" s="77">
        <v>2904.7527424999998</v>
      </c>
      <c r="S463" s="78">
        <v>1.06E-2</v>
      </c>
      <c r="T463" s="78">
        <v>1E-3</v>
      </c>
      <c r="U463" s="78">
        <v>1E-4</v>
      </c>
    </row>
    <row r="464" spans="2:21" ht="18" customHeight="1">
      <c r="B464" t="s">
        <v>1542</v>
      </c>
      <c r="C464" t="s">
        <v>1543</v>
      </c>
      <c r="D464" t="s">
        <v>100</v>
      </c>
      <c r="E464" t="s">
        <v>123</v>
      </c>
      <c r="F464" t="s">
        <v>1544</v>
      </c>
      <c r="G464" t="s">
        <v>757</v>
      </c>
      <c r="H464" t="s">
        <v>217</v>
      </c>
      <c r="I464" t="s">
        <v>218</v>
      </c>
      <c r="J464" t="s">
        <v>1545</v>
      </c>
      <c r="K464" s="77">
        <v>0.77</v>
      </c>
      <c r="L464" t="s">
        <v>102</v>
      </c>
      <c r="M464" s="78">
        <v>5.4899999999999997E-2</v>
      </c>
      <c r="N464" s="78">
        <v>8.0999999999999996E-3</v>
      </c>
      <c r="O464" s="77">
        <v>6864663.5199999996</v>
      </c>
      <c r="P464" s="77">
        <v>104.81</v>
      </c>
      <c r="Q464" s="77">
        <v>0</v>
      </c>
      <c r="R464" s="77">
        <v>7194.8538353120002</v>
      </c>
      <c r="S464" s="78">
        <v>3.5499999999999997E-2</v>
      </c>
      <c r="T464" s="78">
        <v>2.5000000000000001E-3</v>
      </c>
      <c r="U464" s="78">
        <v>2.9999999999999997E-4</v>
      </c>
    </row>
    <row r="465" spans="2:21" ht="18" customHeight="1">
      <c r="B465" t="s">
        <v>1546</v>
      </c>
      <c r="C465" t="s">
        <v>1547</v>
      </c>
      <c r="D465" t="s">
        <v>100</v>
      </c>
      <c r="E465" t="s">
        <v>123</v>
      </c>
      <c r="F465" t="s">
        <v>1548</v>
      </c>
      <c r="G465" t="s">
        <v>791</v>
      </c>
      <c r="H465" t="s">
        <v>217</v>
      </c>
      <c r="I465" t="s">
        <v>218</v>
      </c>
      <c r="J465" t="s">
        <v>589</v>
      </c>
      <c r="K465" s="77">
        <v>1.95</v>
      </c>
      <c r="L465" t="s">
        <v>102</v>
      </c>
      <c r="M465" s="78">
        <v>3.1800000000000002E-2</v>
      </c>
      <c r="N465" s="78">
        <v>2.9600000000000001E-2</v>
      </c>
      <c r="O465" s="77">
        <v>686000</v>
      </c>
      <c r="P465" s="77">
        <v>101</v>
      </c>
      <c r="Q465" s="77">
        <v>0</v>
      </c>
      <c r="R465" s="77">
        <v>692.86</v>
      </c>
      <c r="S465" s="78">
        <v>6.4999999999999997E-3</v>
      </c>
      <c r="T465" s="78">
        <v>2.0000000000000001E-4</v>
      </c>
      <c r="U465" s="78">
        <v>0</v>
      </c>
    </row>
    <row r="466" spans="2:21" ht="18" customHeight="1">
      <c r="B466" t="s">
        <v>1549</v>
      </c>
      <c r="C466" t="s">
        <v>1550</v>
      </c>
      <c r="D466" t="s">
        <v>100</v>
      </c>
      <c r="E466" t="s">
        <v>123</v>
      </c>
      <c r="F466" t="s">
        <v>1551</v>
      </c>
      <c r="G466" t="s">
        <v>849</v>
      </c>
      <c r="H466" t="s">
        <v>217</v>
      </c>
      <c r="I466" t="s">
        <v>218</v>
      </c>
      <c r="J466" t="s">
        <v>470</v>
      </c>
      <c r="K466" s="77">
        <v>4.28</v>
      </c>
      <c r="L466" t="s">
        <v>102</v>
      </c>
      <c r="M466" s="78">
        <v>2.5000000000000001E-2</v>
      </c>
      <c r="N466" s="78">
        <v>2.5899999999999999E-2</v>
      </c>
      <c r="O466" s="77">
        <v>1494000</v>
      </c>
      <c r="P466" s="77">
        <v>99.8</v>
      </c>
      <c r="Q466" s="77">
        <v>0</v>
      </c>
      <c r="R466" s="77">
        <v>1491.0119999999999</v>
      </c>
      <c r="S466" s="78">
        <v>6.0000000000000001E-3</v>
      </c>
      <c r="T466" s="78">
        <v>5.0000000000000001E-4</v>
      </c>
      <c r="U466" s="78">
        <v>1E-4</v>
      </c>
    </row>
    <row r="467" spans="2:21" ht="18" customHeight="1">
      <c r="B467" t="s">
        <v>1552</v>
      </c>
      <c r="C467">
        <v>11781510</v>
      </c>
      <c r="D467" t="s">
        <v>100</v>
      </c>
      <c r="E467" t="s">
        <v>123</v>
      </c>
      <c r="F467" t="s">
        <v>1524</v>
      </c>
      <c r="G467" t="s">
        <v>132</v>
      </c>
      <c r="H467" t="s">
        <v>217</v>
      </c>
      <c r="I467" t="s">
        <v>218</v>
      </c>
      <c r="J467" t="s">
        <v>1553</v>
      </c>
      <c r="K467" s="77">
        <v>4.54</v>
      </c>
      <c r="L467" t="s">
        <v>102</v>
      </c>
      <c r="M467" s="78">
        <v>3.6499999999999998E-2</v>
      </c>
      <c r="N467" s="78">
        <v>3.1199999999999999E-2</v>
      </c>
      <c r="O467" s="77">
        <v>2000000</v>
      </c>
      <c r="P467" s="77">
        <f>R467*1000/O467*100</f>
        <v>101.8462295081965</v>
      </c>
      <c r="Q467" s="77">
        <v>0</v>
      </c>
      <c r="R467" s="77">
        <f>2036924.59016393/1000</f>
        <v>2036.9245901639301</v>
      </c>
      <c r="S467" s="78">
        <v>7.4000000000000003E-3</v>
      </c>
      <c r="T467" s="78">
        <f>R467/$R$11</f>
        <v>7.1447677971849379E-4</v>
      </c>
      <c r="U467" s="78">
        <f>R467/'סכום נכסי הקרן'!$C$42</f>
        <v>8.2262057786648763E-5</v>
      </c>
    </row>
    <row r="468" spans="2:21" ht="18" customHeight="1">
      <c r="B468" t="s">
        <v>1552</v>
      </c>
      <c r="C468">
        <v>1178151</v>
      </c>
      <c r="D468" t="s">
        <v>100</v>
      </c>
      <c r="E468" t="s">
        <v>123</v>
      </c>
      <c r="F468" t="s">
        <v>1524</v>
      </c>
      <c r="G468" t="s">
        <v>132</v>
      </c>
      <c r="H468" t="s">
        <v>217</v>
      </c>
      <c r="I468" t="s">
        <v>218</v>
      </c>
      <c r="J468" t="s">
        <v>1553</v>
      </c>
      <c r="K468" s="77">
        <v>0</v>
      </c>
      <c r="L468" t="s">
        <v>102</v>
      </c>
      <c r="M468" s="78">
        <v>0</v>
      </c>
      <c r="N468" s="78">
        <v>0</v>
      </c>
      <c r="O468" s="77">
        <v>5653540</v>
      </c>
      <c r="P468" s="77">
        <f>R468*1000/O468*100</f>
        <v>102.82</v>
      </c>
      <c r="Q468" s="77">
        <v>0</v>
      </c>
      <c r="R468" s="77">
        <f>5812969.828/1000</f>
        <v>5812.9698279999993</v>
      </c>
      <c r="S468" s="78">
        <v>0</v>
      </c>
      <c r="T468" s="78">
        <f>R468/$R$11</f>
        <v>2.0389718811219992E-3</v>
      </c>
      <c r="U468" s="78">
        <f>R468/'סכום נכסי הקרן'!$C$42</f>
        <v>2.3475923566934677E-4</v>
      </c>
    </row>
    <row r="469" spans="2:21" ht="18" customHeight="1">
      <c r="B469" t="s">
        <v>1554</v>
      </c>
      <c r="C469" t="s">
        <v>1555</v>
      </c>
      <c r="D469" t="s">
        <v>100</v>
      </c>
      <c r="E469" t="s">
        <v>123</v>
      </c>
      <c r="F469" t="s">
        <v>1556</v>
      </c>
      <c r="G469" t="s">
        <v>791</v>
      </c>
      <c r="H469" t="s">
        <v>217</v>
      </c>
      <c r="I469" t="s">
        <v>218</v>
      </c>
      <c r="J469" t="s">
        <v>1557</v>
      </c>
      <c r="K469" s="77">
        <v>0</v>
      </c>
      <c r="L469" t="s">
        <v>102</v>
      </c>
      <c r="M469" s="78">
        <v>9.8500000000000004E-2</v>
      </c>
      <c r="N469" s="78">
        <v>0</v>
      </c>
      <c r="O469" s="77">
        <v>590661.75</v>
      </c>
      <c r="P469" s="77">
        <v>9.43</v>
      </c>
      <c r="Q469" s="77">
        <v>0</v>
      </c>
      <c r="R469" s="77">
        <v>55.699403025000002</v>
      </c>
      <c r="S469" s="78">
        <v>9.2999999999999992E-3</v>
      </c>
      <c r="T469" s="78">
        <v>0</v>
      </c>
      <c r="U469" s="78">
        <v>0</v>
      </c>
    </row>
    <row r="470" spans="2:21" ht="18" customHeight="1">
      <c r="B470" t="s">
        <v>1558</v>
      </c>
      <c r="C470">
        <v>11778490</v>
      </c>
      <c r="D470" t="s">
        <v>100</v>
      </c>
      <c r="E470" t="s">
        <v>123</v>
      </c>
      <c r="F470" t="s">
        <v>1283</v>
      </c>
      <c r="G470" t="s">
        <v>968</v>
      </c>
      <c r="H470" t="s">
        <v>217</v>
      </c>
      <c r="I470" t="s">
        <v>218</v>
      </c>
      <c r="J470" t="s">
        <v>489</v>
      </c>
      <c r="K470" s="77">
        <v>3.92</v>
      </c>
      <c r="L470" t="s">
        <v>102</v>
      </c>
      <c r="M470" s="78">
        <v>7.1999999999999995E-2</v>
      </c>
      <c r="N470" s="78">
        <v>5.1999999999999998E-2</v>
      </c>
      <c r="O470" s="77">
        <v>1873000</v>
      </c>
      <c r="P470" s="77">
        <f>R470*1000/O470*100</f>
        <v>107.83591704375377</v>
      </c>
      <c r="Q470" s="77">
        <v>0</v>
      </c>
      <c r="R470" s="77">
        <f>2024.9003-5.13357377049182</f>
        <v>2019.7667262295081</v>
      </c>
      <c r="S470" s="78">
        <v>2.2000000000000001E-3</v>
      </c>
      <c r="T470" s="78">
        <f>R470/$R$11</f>
        <v>7.0845844431721738E-4</v>
      </c>
      <c r="U470" s="78">
        <f>R470/'סכום נכסי הקרן'!$C$42</f>
        <v>8.156913022257272E-5</v>
      </c>
    </row>
    <row r="471" spans="2:21" ht="18" customHeight="1">
      <c r="B471" t="s">
        <v>1559</v>
      </c>
      <c r="C471">
        <v>11811220</v>
      </c>
      <c r="D471" t="s">
        <v>100</v>
      </c>
      <c r="E471" t="s">
        <v>123</v>
      </c>
      <c r="F471" t="s">
        <v>1283</v>
      </c>
      <c r="G471" t="s">
        <v>968</v>
      </c>
      <c r="H471" t="s">
        <v>217</v>
      </c>
      <c r="I471" t="s">
        <v>218</v>
      </c>
      <c r="J471" t="s">
        <v>1553</v>
      </c>
      <c r="K471" s="77">
        <v>4.17</v>
      </c>
      <c r="L471" t="s">
        <v>102</v>
      </c>
      <c r="M471" s="78">
        <v>6.2E-2</v>
      </c>
      <c r="N471" s="78">
        <v>5.7599999999999998E-2</v>
      </c>
      <c r="O471" s="77">
        <v>2650000</v>
      </c>
      <c r="P471" s="77">
        <f>R471*1000/O471*100</f>
        <v>101.67213114754099</v>
      </c>
      <c r="Q471" s="77">
        <v>0</v>
      </c>
      <c r="R471" s="77">
        <f>2736.125-41.8135245901639</f>
        <v>2694.311475409836</v>
      </c>
      <c r="S471" s="78">
        <v>6.1999999999999998E-3</v>
      </c>
      <c r="T471" s="78">
        <f>R471/R11</f>
        <v>9.4506345291578962E-4</v>
      </c>
      <c r="U471" s="78">
        <f>R471/'סכום נכסי הקרן'!C42</f>
        <v>1.0881090412264963E-4</v>
      </c>
    </row>
    <row r="472" spans="2:21" ht="18" customHeight="1">
      <c r="B472" t="s">
        <v>1560</v>
      </c>
      <c r="C472" t="s">
        <v>1561</v>
      </c>
      <c r="D472" t="s">
        <v>100</v>
      </c>
      <c r="E472" t="s">
        <v>123</v>
      </c>
      <c r="F472" t="s">
        <v>855</v>
      </c>
      <c r="G472" t="s">
        <v>791</v>
      </c>
      <c r="H472" t="s">
        <v>217</v>
      </c>
      <c r="I472" t="s">
        <v>218</v>
      </c>
      <c r="J472" t="s">
        <v>1562</v>
      </c>
      <c r="K472" s="77">
        <v>1.39</v>
      </c>
      <c r="L472" t="s">
        <v>102</v>
      </c>
      <c r="M472" s="78">
        <v>3.4000000000000002E-2</v>
      </c>
      <c r="N472" s="78">
        <v>2.4E-2</v>
      </c>
      <c r="O472" s="77">
        <v>1016160</v>
      </c>
      <c r="P472" s="77">
        <v>101.4</v>
      </c>
      <c r="Q472" s="77">
        <v>0</v>
      </c>
      <c r="R472" s="77">
        <v>1030.38624</v>
      </c>
      <c r="S472" s="78">
        <v>1.38E-2</v>
      </c>
      <c r="T472" s="78">
        <v>4.0000000000000002E-4</v>
      </c>
      <c r="U472" s="78">
        <v>0</v>
      </c>
    </row>
    <row r="473" spans="2:21" ht="18" customHeight="1">
      <c r="B473" t="s">
        <v>1563</v>
      </c>
      <c r="C473" t="s">
        <v>1564</v>
      </c>
      <c r="D473" t="s">
        <v>100</v>
      </c>
      <c r="E473" t="s">
        <v>123</v>
      </c>
      <c r="F473" t="s">
        <v>855</v>
      </c>
      <c r="G473" t="s">
        <v>791</v>
      </c>
      <c r="H473" t="s">
        <v>217</v>
      </c>
      <c r="I473" t="s">
        <v>218</v>
      </c>
      <c r="J473" t="s">
        <v>615</v>
      </c>
      <c r="K473" s="77">
        <v>3.78</v>
      </c>
      <c r="L473" t="s">
        <v>102</v>
      </c>
      <c r="M473" s="78">
        <v>3.9E-2</v>
      </c>
      <c r="N473" s="78">
        <v>3.7100000000000001E-2</v>
      </c>
      <c r="O473" s="77">
        <v>2464000</v>
      </c>
      <c r="P473" s="77">
        <v>101.4</v>
      </c>
      <c r="Q473" s="77">
        <v>0</v>
      </c>
      <c r="R473" s="77">
        <v>2498.4960000000001</v>
      </c>
      <c r="S473" s="78">
        <v>1.4500000000000001E-2</v>
      </c>
      <c r="T473" s="78">
        <v>8.9999999999999998E-4</v>
      </c>
      <c r="U473" s="78">
        <v>1E-4</v>
      </c>
    </row>
    <row r="474" spans="2:21" ht="18" customHeight="1">
      <c r="B474" t="s">
        <v>1565</v>
      </c>
      <c r="C474" t="s">
        <v>1566</v>
      </c>
      <c r="D474" t="s">
        <v>100</v>
      </c>
      <c r="E474" t="s">
        <v>123</v>
      </c>
      <c r="F474" t="s">
        <v>855</v>
      </c>
      <c r="G474" t="s">
        <v>791</v>
      </c>
      <c r="H474" t="s">
        <v>217</v>
      </c>
      <c r="I474" t="s">
        <v>218</v>
      </c>
      <c r="J474" t="s">
        <v>669</v>
      </c>
      <c r="K474" s="77">
        <v>3.28</v>
      </c>
      <c r="L474" t="s">
        <v>102</v>
      </c>
      <c r="M474" s="78">
        <v>4.9000000000000002E-2</v>
      </c>
      <c r="N474" s="78">
        <v>4.0300000000000002E-2</v>
      </c>
      <c r="O474" s="77">
        <v>1500000</v>
      </c>
      <c r="P474" s="77">
        <v>103.68</v>
      </c>
      <c r="Q474" s="77">
        <v>0</v>
      </c>
      <c r="R474" s="77">
        <v>1555.2</v>
      </c>
      <c r="S474" s="78">
        <v>1.2E-2</v>
      </c>
      <c r="T474" s="78">
        <v>5.0000000000000001E-4</v>
      </c>
      <c r="U474" s="78">
        <v>1E-4</v>
      </c>
    </row>
    <row r="475" spans="2:21" ht="18" customHeight="1">
      <c r="B475" t="s">
        <v>1567</v>
      </c>
      <c r="C475" t="s">
        <v>1568</v>
      </c>
      <c r="D475" t="s">
        <v>100</v>
      </c>
      <c r="E475" t="s">
        <v>123</v>
      </c>
      <c r="F475" t="s">
        <v>1569</v>
      </c>
      <c r="G475" t="s">
        <v>791</v>
      </c>
      <c r="H475" t="s">
        <v>217</v>
      </c>
      <c r="I475" t="s">
        <v>218</v>
      </c>
      <c r="J475" t="s">
        <v>1570</v>
      </c>
      <c r="K475" s="77">
        <v>3.8</v>
      </c>
      <c r="L475" t="s">
        <v>102</v>
      </c>
      <c r="M475" s="78">
        <v>2.75E-2</v>
      </c>
      <c r="N475" s="78">
        <v>1.6E-2</v>
      </c>
      <c r="O475" s="77">
        <v>324000</v>
      </c>
      <c r="P475" s="77">
        <v>104.8</v>
      </c>
      <c r="Q475" s="77">
        <v>0</v>
      </c>
      <c r="R475" s="77">
        <v>339.55200000000002</v>
      </c>
      <c r="S475" s="78">
        <v>6.4999999999999997E-3</v>
      </c>
      <c r="T475" s="78">
        <v>1E-4</v>
      </c>
      <c r="U475" s="78">
        <v>0</v>
      </c>
    </row>
    <row r="476" spans="2:21" ht="18" customHeight="1">
      <c r="B476" t="s">
        <v>1571</v>
      </c>
      <c r="C476">
        <v>42101910</v>
      </c>
      <c r="D476" t="s">
        <v>100</v>
      </c>
      <c r="E476" t="s">
        <v>123</v>
      </c>
      <c r="F476" t="s">
        <v>1572</v>
      </c>
      <c r="G476" t="s">
        <v>791</v>
      </c>
      <c r="H476" t="s">
        <v>217</v>
      </c>
      <c r="I476" t="s">
        <v>218</v>
      </c>
      <c r="J476" t="s">
        <v>298</v>
      </c>
      <c r="K476" s="77">
        <v>1.52</v>
      </c>
      <c r="L476" t="s">
        <v>102</v>
      </c>
      <c r="M476" s="78">
        <v>4.6800000000000001E-2</v>
      </c>
      <c r="N476" s="78">
        <v>1.9199999999999998E-2</v>
      </c>
      <c r="O476" s="77">
        <v>1190000</v>
      </c>
      <c r="P476" s="77">
        <f>R476*1000/O476*100</f>
        <v>103.59490012398402</v>
      </c>
      <c r="Q476" s="77">
        <v>0</v>
      </c>
      <c r="R476" s="77">
        <f>1232779.31147541/1000</f>
        <v>1232.7793114754099</v>
      </c>
      <c r="S476" s="78">
        <v>1.2E-2</v>
      </c>
      <c r="T476" s="78">
        <f>R476/$R$11</f>
        <v>4.3241276423279241E-4</v>
      </c>
      <c r="U476" s="78">
        <f>R476/'סכום נכסי הקרן'!$C$42</f>
        <v>4.9786311898082476E-5</v>
      </c>
    </row>
    <row r="477" spans="2:21" ht="18" customHeight="1">
      <c r="B477" t="s">
        <v>1571</v>
      </c>
      <c r="C477">
        <v>4210191</v>
      </c>
      <c r="D477" t="s">
        <v>100</v>
      </c>
      <c r="E477" t="s">
        <v>123</v>
      </c>
      <c r="F477" t="s">
        <v>1572</v>
      </c>
      <c r="G477" t="s">
        <v>791</v>
      </c>
      <c r="H477" t="s">
        <v>217</v>
      </c>
      <c r="I477" t="s">
        <v>218</v>
      </c>
      <c r="J477" t="s">
        <v>298</v>
      </c>
      <c r="K477" s="77">
        <v>0</v>
      </c>
      <c r="L477" t="s">
        <v>102</v>
      </c>
      <c r="M477" s="78">
        <v>0</v>
      </c>
      <c r="N477" s="78">
        <v>0</v>
      </c>
      <c r="O477" s="77">
        <v>10000</v>
      </c>
      <c r="P477" s="77">
        <f>R477*1000/O477*100</f>
        <v>104.62</v>
      </c>
      <c r="Q477" s="77">
        <v>0</v>
      </c>
      <c r="R477" s="77">
        <f>10462/1000</f>
        <v>10.462</v>
      </c>
      <c r="S477" s="78">
        <v>0</v>
      </c>
      <c r="T477" s="78">
        <f>R477/$R$11</f>
        <v>3.6696773682786711E-6</v>
      </c>
      <c r="U477" s="78">
        <f>R477/'סכום נכסי הקרן'!$C$42</f>
        <v>4.2251227793104347E-7</v>
      </c>
    </row>
    <row r="478" spans="2:21" ht="18" customHeight="1">
      <c r="B478" t="s">
        <v>1573</v>
      </c>
      <c r="C478" t="s">
        <v>1574</v>
      </c>
      <c r="D478" t="s">
        <v>100</v>
      </c>
      <c r="E478" t="s">
        <v>123</v>
      </c>
      <c r="F478" t="s">
        <v>1572</v>
      </c>
      <c r="G478" t="s">
        <v>791</v>
      </c>
      <c r="H478" t="s">
        <v>217</v>
      </c>
      <c r="I478" t="s">
        <v>218</v>
      </c>
      <c r="J478" t="s">
        <v>1575</v>
      </c>
      <c r="K478" s="77">
        <v>3.08</v>
      </c>
      <c r="L478" t="s">
        <v>102</v>
      </c>
      <c r="M478" s="78">
        <v>4.53E-2</v>
      </c>
      <c r="N478" s="78">
        <v>2.9499999999999998E-2</v>
      </c>
      <c r="O478" s="77">
        <v>387240</v>
      </c>
      <c r="P478" s="77">
        <v>106.92</v>
      </c>
      <c r="Q478" s="77">
        <v>0</v>
      </c>
      <c r="R478" s="77">
        <v>414.03700800000001</v>
      </c>
      <c r="S478" s="78">
        <v>2.3E-3</v>
      </c>
      <c r="T478" s="78">
        <v>1E-4</v>
      </c>
      <c r="U478" s="78">
        <v>0</v>
      </c>
    </row>
    <row r="479" spans="2:21" ht="18" customHeight="1">
      <c r="B479" t="s">
        <v>1576</v>
      </c>
      <c r="C479" t="s">
        <v>1577</v>
      </c>
      <c r="D479" t="s">
        <v>100</v>
      </c>
      <c r="E479" t="s">
        <v>123</v>
      </c>
      <c r="F479" t="s">
        <v>1578</v>
      </c>
      <c r="G479" t="s">
        <v>571</v>
      </c>
      <c r="H479" t="s">
        <v>217</v>
      </c>
      <c r="I479" t="s">
        <v>218</v>
      </c>
      <c r="J479" t="s">
        <v>298</v>
      </c>
      <c r="K479" s="77">
        <v>2.63</v>
      </c>
      <c r="L479" t="s">
        <v>102</v>
      </c>
      <c r="M479" s="78">
        <v>0.06</v>
      </c>
      <c r="N479" s="78">
        <v>6.9900000000000004E-2</v>
      </c>
      <c r="O479" s="77">
        <v>3636954.32</v>
      </c>
      <c r="P479" s="77">
        <v>100.5</v>
      </c>
      <c r="Q479" s="77">
        <v>0</v>
      </c>
      <c r="R479" s="77">
        <v>3655.1390916</v>
      </c>
      <c r="S479" s="78">
        <v>1.9400000000000001E-2</v>
      </c>
      <c r="T479" s="78">
        <v>1.2999999999999999E-3</v>
      </c>
      <c r="U479" s="78">
        <v>1E-4</v>
      </c>
    </row>
    <row r="480" spans="2:21" ht="18" customHeight="1">
      <c r="B480" t="s">
        <v>1579</v>
      </c>
      <c r="C480" t="s">
        <v>1580</v>
      </c>
      <c r="D480" t="s">
        <v>100</v>
      </c>
      <c r="E480" t="s">
        <v>123</v>
      </c>
      <c r="F480" t="s">
        <v>1581</v>
      </c>
      <c r="G480" t="s">
        <v>626</v>
      </c>
      <c r="H480" t="s">
        <v>217</v>
      </c>
      <c r="I480" t="s">
        <v>218</v>
      </c>
      <c r="J480" t="s">
        <v>1290</v>
      </c>
      <c r="K480" s="77">
        <v>1</v>
      </c>
      <c r="L480" t="s">
        <v>102</v>
      </c>
      <c r="M480" s="78">
        <v>2.9000000000000001E-2</v>
      </c>
      <c r="N480" s="78">
        <v>1.7999999999999999E-2</v>
      </c>
      <c r="O480" s="77">
        <v>1215282.7</v>
      </c>
      <c r="P480" s="77">
        <v>101.1</v>
      </c>
      <c r="Q480" s="77">
        <v>0</v>
      </c>
      <c r="R480" s="77">
        <v>1228.6508097000001</v>
      </c>
      <c r="S480" s="78">
        <v>3.7600000000000001E-2</v>
      </c>
      <c r="T480" s="78">
        <v>4.0000000000000002E-4</v>
      </c>
      <c r="U480" s="78">
        <v>0</v>
      </c>
    </row>
    <row r="481" spans="2:21" ht="18" customHeight="1">
      <c r="B481" t="s">
        <v>1582</v>
      </c>
      <c r="C481" t="s">
        <v>1583</v>
      </c>
      <c r="D481" t="s">
        <v>100</v>
      </c>
      <c r="E481" t="s">
        <v>123</v>
      </c>
      <c r="F481" t="s">
        <v>1584</v>
      </c>
      <c r="G481" t="s">
        <v>791</v>
      </c>
      <c r="H481" t="s">
        <v>217</v>
      </c>
      <c r="I481" t="s">
        <v>218</v>
      </c>
      <c r="J481" t="s">
        <v>1585</v>
      </c>
      <c r="K481" s="77">
        <v>1.94</v>
      </c>
      <c r="L481" t="s">
        <v>102</v>
      </c>
      <c r="M481" s="78">
        <v>3.56E-2</v>
      </c>
      <c r="N481" s="78">
        <v>2.53E-2</v>
      </c>
      <c r="O481" s="77">
        <v>440000</v>
      </c>
      <c r="P481" s="77">
        <v>103.71</v>
      </c>
      <c r="Q481" s="77">
        <v>0</v>
      </c>
      <c r="R481" s="77">
        <v>456.32400000000001</v>
      </c>
      <c r="S481" s="78">
        <v>3.7000000000000002E-3</v>
      </c>
      <c r="T481" s="78">
        <v>2.0000000000000001E-4</v>
      </c>
      <c r="U481" s="78">
        <v>0</v>
      </c>
    </row>
    <row r="482" spans="2:21" ht="18" customHeight="1">
      <c r="B482" t="s">
        <v>1586</v>
      </c>
      <c r="C482" t="s">
        <v>1587</v>
      </c>
      <c r="D482" t="s">
        <v>100</v>
      </c>
      <c r="E482" t="s">
        <v>123</v>
      </c>
      <c r="F482" t="s">
        <v>1588</v>
      </c>
      <c r="G482" t="s">
        <v>791</v>
      </c>
      <c r="H482" t="s">
        <v>217</v>
      </c>
      <c r="I482" t="s">
        <v>218</v>
      </c>
      <c r="J482" t="s">
        <v>1589</v>
      </c>
      <c r="K482" s="77">
        <v>2.2999999999999998</v>
      </c>
      <c r="L482" t="s">
        <v>102</v>
      </c>
      <c r="M482" s="78">
        <v>4.4900000000000002E-2</v>
      </c>
      <c r="N482" s="78">
        <v>0.03</v>
      </c>
      <c r="O482" s="77">
        <v>3816463.56</v>
      </c>
      <c r="P482" s="77">
        <v>103.45</v>
      </c>
      <c r="Q482" s="77">
        <v>0</v>
      </c>
      <c r="R482" s="77">
        <v>3948.1315528199998</v>
      </c>
      <c r="S482" s="78">
        <v>4.1399999999999999E-2</v>
      </c>
      <c r="T482" s="78">
        <v>1.4E-3</v>
      </c>
      <c r="U482" s="78">
        <v>2.0000000000000001E-4</v>
      </c>
    </row>
    <row r="483" spans="2:21" ht="18" customHeight="1">
      <c r="B483" t="s">
        <v>398</v>
      </c>
      <c r="C483"/>
      <c r="D483"/>
      <c r="E483"/>
      <c r="F483"/>
      <c r="G483"/>
      <c r="H483"/>
      <c r="I483"/>
      <c r="J483"/>
      <c r="K483" s="77">
        <v>2.94</v>
      </c>
      <c r="L483"/>
      <c r="M483" s="78"/>
      <c r="N483" s="78">
        <v>4.3099999999999999E-2</v>
      </c>
      <c r="O483" s="77">
        <v>122441538.38</v>
      </c>
      <c r="P483" s="77"/>
      <c r="Q483" s="77">
        <v>1338.2912200000001</v>
      </c>
      <c r="R483" s="77">
        <v>108915.97404349</v>
      </c>
      <c r="S483" s="78"/>
      <c r="T483" s="78">
        <v>3.8199999999999998E-2</v>
      </c>
      <c r="U483" s="78">
        <v>4.4000000000000003E-3</v>
      </c>
    </row>
    <row r="484" spans="2:21" ht="18" customHeight="1">
      <c r="B484" t="s">
        <v>1590</v>
      </c>
      <c r="C484" t="s">
        <v>1591</v>
      </c>
      <c r="D484" t="s">
        <v>100</v>
      </c>
      <c r="E484" t="s">
        <v>123</v>
      </c>
      <c r="F484" t="s">
        <v>403</v>
      </c>
      <c r="G484" t="s">
        <v>404</v>
      </c>
      <c r="H484" t="s">
        <v>210</v>
      </c>
      <c r="I484" t="s">
        <v>211</v>
      </c>
      <c r="J484" t="s">
        <v>318</v>
      </c>
      <c r="K484" s="77">
        <v>1.61</v>
      </c>
      <c r="L484" t="s">
        <v>102</v>
      </c>
      <c r="M484" s="78">
        <v>2.9000000000000001E-2</v>
      </c>
      <c r="N484" s="78">
        <v>2.52E-2</v>
      </c>
      <c r="O484" s="77">
        <v>22088551</v>
      </c>
      <c r="P484" s="77">
        <v>87.21</v>
      </c>
      <c r="Q484" s="77">
        <v>0</v>
      </c>
      <c r="R484" s="77">
        <v>19263.425327100002</v>
      </c>
      <c r="S484" s="78">
        <v>2.4899999999999999E-2</v>
      </c>
      <c r="T484" s="78">
        <v>6.7999999999999996E-3</v>
      </c>
      <c r="U484" s="78">
        <v>8.0000000000000004E-4</v>
      </c>
    </row>
    <row r="485" spans="2:21" ht="18" customHeight="1">
      <c r="B485" t="s">
        <v>1592</v>
      </c>
      <c r="C485" t="s">
        <v>1593</v>
      </c>
      <c r="D485" t="s">
        <v>100</v>
      </c>
      <c r="E485" t="s">
        <v>123</v>
      </c>
      <c r="F485" t="s">
        <v>403</v>
      </c>
      <c r="G485" t="s">
        <v>404</v>
      </c>
      <c r="H485" t="s">
        <v>210</v>
      </c>
      <c r="I485" t="s">
        <v>211</v>
      </c>
      <c r="J485" t="s">
        <v>1594</v>
      </c>
      <c r="K485" s="77">
        <v>4.05</v>
      </c>
      <c r="L485" t="s">
        <v>102</v>
      </c>
      <c r="M485" s="78">
        <v>2.47E-2</v>
      </c>
      <c r="N485" s="78">
        <v>4.3400000000000001E-2</v>
      </c>
      <c r="O485" s="77">
        <v>5000000</v>
      </c>
      <c r="P485" s="77">
        <v>84.04</v>
      </c>
      <c r="Q485" s="77">
        <v>0</v>
      </c>
      <c r="R485" s="77">
        <v>4202</v>
      </c>
      <c r="S485" s="78">
        <v>1.77E-2</v>
      </c>
      <c r="T485" s="78">
        <v>1.5E-3</v>
      </c>
      <c r="U485" s="78">
        <v>2.0000000000000001E-4</v>
      </c>
    </row>
    <row r="486" spans="2:21" ht="18" customHeight="1">
      <c r="B486" t="s">
        <v>1595</v>
      </c>
      <c r="C486" t="s">
        <v>1596</v>
      </c>
      <c r="D486" t="s">
        <v>100</v>
      </c>
      <c r="E486" t="s">
        <v>123</v>
      </c>
      <c r="F486" t="s">
        <v>936</v>
      </c>
      <c r="G486" t="s">
        <v>930</v>
      </c>
      <c r="H486" t="s">
        <v>535</v>
      </c>
      <c r="I486" t="s">
        <v>211</v>
      </c>
      <c r="J486" t="s">
        <v>1597</v>
      </c>
      <c r="K486" s="77">
        <v>6.24</v>
      </c>
      <c r="L486" t="s">
        <v>102</v>
      </c>
      <c r="M486" s="78">
        <v>2.6700000000000002E-2</v>
      </c>
      <c r="N486" s="78">
        <v>2.7799999999999998E-2</v>
      </c>
      <c r="O486" s="77">
        <v>3829000</v>
      </c>
      <c r="P486" s="77">
        <v>94.48</v>
      </c>
      <c r="Q486" s="77">
        <v>0</v>
      </c>
      <c r="R486" s="77">
        <v>3617.6392000000001</v>
      </c>
      <c r="S486" s="78">
        <v>1.9099999999999999E-2</v>
      </c>
      <c r="T486" s="78">
        <v>1.2999999999999999E-3</v>
      </c>
      <c r="U486" s="78">
        <v>1E-4</v>
      </c>
    </row>
    <row r="487" spans="2:21" ht="18" customHeight="1">
      <c r="B487" t="s">
        <v>1598</v>
      </c>
      <c r="C487" t="s">
        <v>1599</v>
      </c>
      <c r="D487" t="s">
        <v>100</v>
      </c>
      <c r="E487" t="s">
        <v>123</v>
      </c>
      <c r="F487" t="s">
        <v>936</v>
      </c>
      <c r="G487" t="s">
        <v>930</v>
      </c>
      <c r="H487" t="s">
        <v>535</v>
      </c>
      <c r="I487" t="s">
        <v>211</v>
      </c>
      <c r="J487" t="s">
        <v>777</v>
      </c>
      <c r="K487" s="77">
        <v>3.79</v>
      </c>
      <c r="L487" t="s">
        <v>102</v>
      </c>
      <c r="M487" s="78">
        <v>2.12E-2</v>
      </c>
      <c r="N487" s="78">
        <v>2.41E-2</v>
      </c>
      <c r="O487" s="77">
        <v>4512</v>
      </c>
      <c r="P487" s="77">
        <v>94.02</v>
      </c>
      <c r="Q487" s="77">
        <v>0</v>
      </c>
      <c r="R487" s="77">
        <v>4.2421823999999999</v>
      </c>
      <c r="S487" s="78">
        <v>0</v>
      </c>
      <c r="T487" s="78">
        <v>0</v>
      </c>
      <c r="U487" s="78">
        <v>0</v>
      </c>
    </row>
    <row r="488" spans="2:21" ht="18" customHeight="1">
      <c r="B488" t="s">
        <v>1600</v>
      </c>
      <c r="C488" t="s">
        <v>1601</v>
      </c>
      <c r="D488" t="s">
        <v>100</v>
      </c>
      <c r="E488" t="s">
        <v>123</v>
      </c>
      <c r="F488" t="s">
        <v>967</v>
      </c>
      <c r="G488" t="s">
        <v>968</v>
      </c>
      <c r="H488" t="s">
        <v>535</v>
      </c>
      <c r="I488" t="s">
        <v>211</v>
      </c>
      <c r="J488" t="s">
        <v>1602</v>
      </c>
      <c r="K488" s="77">
        <v>4.8099999999999996</v>
      </c>
      <c r="L488" t="s">
        <v>102</v>
      </c>
      <c r="M488" s="78">
        <v>3.7699999999999997E-2</v>
      </c>
      <c r="N488" s="78">
        <v>2.8899999999999999E-2</v>
      </c>
      <c r="O488" s="77">
        <v>673697.78</v>
      </c>
      <c r="P488" s="77">
        <v>96.03</v>
      </c>
      <c r="Q488" s="77">
        <v>0</v>
      </c>
      <c r="R488" s="77">
        <v>646.951978134</v>
      </c>
      <c r="S488" s="78">
        <v>5.1000000000000004E-3</v>
      </c>
      <c r="T488" s="78">
        <v>2.0000000000000001E-4</v>
      </c>
      <c r="U488" s="78">
        <v>0</v>
      </c>
    </row>
    <row r="489" spans="2:21" ht="18" customHeight="1">
      <c r="B489" t="s">
        <v>1603</v>
      </c>
      <c r="C489" t="s">
        <v>1604</v>
      </c>
      <c r="D489" t="s">
        <v>100</v>
      </c>
      <c r="E489" t="s">
        <v>123</v>
      </c>
      <c r="F489" t="s">
        <v>967</v>
      </c>
      <c r="G489" t="s">
        <v>968</v>
      </c>
      <c r="H489" t="s">
        <v>535</v>
      </c>
      <c r="I489" t="s">
        <v>211</v>
      </c>
      <c r="J489" t="s">
        <v>276</v>
      </c>
      <c r="K489" s="77">
        <v>1.95</v>
      </c>
      <c r="L489" t="s">
        <v>102</v>
      </c>
      <c r="M489" s="78">
        <v>3.49E-2</v>
      </c>
      <c r="N489" s="78">
        <v>2.8799999999999999E-2</v>
      </c>
      <c r="O489" s="77">
        <v>11763007.25</v>
      </c>
      <c r="P489" s="77">
        <v>87.88</v>
      </c>
      <c r="Q489" s="77">
        <v>0</v>
      </c>
      <c r="R489" s="77">
        <v>10337.330771299999</v>
      </c>
      <c r="S489" s="78">
        <v>8.8000000000000005E-3</v>
      </c>
      <c r="T489" s="78">
        <v>3.5999999999999999E-3</v>
      </c>
      <c r="U489" s="78">
        <v>4.0000000000000002E-4</v>
      </c>
    </row>
    <row r="490" spans="2:21" ht="18" customHeight="1">
      <c r="B490" t="s">
        <v>1605</v>
      </c>
      <c r="C490" t="s">
        <v>1606</v>
      </c>
      <c r="D490" t="s">
        <v>100</v>
      </c>
      <c r="E490" t="s">
        <v>123</v>
      </c>
      <c r="F490" t="s">
        <v>550</v>
      </c>
      <c r="G490" t="s">
        <v>488</v>
      </c>
      <c r="H490" t="s">
        <v>645</v>
      </c>
      <c r="I490" t="s">
        <v>150</v>
      </c>
      <c r="J490" t="s">
        <v>414</v>
      </c>
      <c r="K490" s="77">
        <v>3.62</v>
      </c>
      <c r="L490" t="s">
        <v>102</v>
      </c>
      <c r="M490" s="78">
        <v>3.78E-2</v>
      </c>
      <c r="N490" s="78">
        <v>5.57E-2</v>
      </c>
      <c r="O490" s="77">
        <v>1094820.6100000001</v>
      </c>
      <c r="P490" s="77">
        <v>93.9</v>
      </c>
      <c r="Q490" s="77">
        <v>0</v>
      </c>
      <c r="R490" s="77">
        <v>1028.0365527900001</v>
      </c>
      <c r="S490" s="78">
        <v>5.1000000000000004E-3</v>
      </c>
      <c r="T490" s="78">
        <v>4.0000000000000002E-4</v>
      </c>
      <c r="U490" s="78">
        <v>0</v>
      </c>
    </row>
    <row r="491" spans="2:21" ht="18" customHeight="1">
      <c r="B491" t="s">
        <v>1607</v>
      </c>
      <c r="C491" t="s">
        <v>1608</v>
      </c>
      <c r="D491" t="s">
        <v>100</v>
      </c>
      <c r="E491" t="s">
        <v>123</v>
      </c>
      <c r="F491" t="s">
        <v>1609</v>
      </c>
      <c r="G491" t="s">
        <v>968</v>
      </c>
      <c r="H491" t="s">
        <v>645</v>
      </c>
      <c r="I491" t="s">
        <v>150</v>
      </c>
      <c r="J491" t="s">
        <v>414</v>
      </c>
      <c r="K491" s="77">
        <v>3.86</v>
      </c>
      <c r="L491" t="s">
        <v>102</v>
      </c>
      <c r="M491" s="78">
        <v>5.4800000000000001E-2</v>
      </c>
      <c r="N491" s="78">
        <v>5.1299999999999998E-2</v>
      </c>
      <c r="O491" s="77">
        <v>1795131.7</v>
      </c>
      <c r="P491" s="77">
        <v>93.19</v>
      </c>
      <c r="Q491" s="77">
        <v>0</v>
      </c>
      <c r="R491" s="77">
        <v>1672.8832312300001</v>
      </c>
      <c r="S491" s="78">
        <v>7.1000000000000004E-3</v>
      </c>
      <c r="T491" s="78">
        <v>5.9999999999999995E-4</v>
      </c>
      <c r="U491" s="78">
        <v>1E-4</v>
      </c>
    </row>
    <row r="492" spans="2:21" ht="18" customHeight="1">
      <c r="B492" t="s">
        <v>1610</v>
      </c>
      <c r="C492" t="s">
        <v>1611</v>
      </c>
      <c r="D492" t="s">
        <v>100</v>
      </c>
      <c r="E492" t="s">
        <v>123</v>
      </c>
      <c r="F492" t="s">
        <v>1612</v>
      </c>
      <c r="G492" t="s">
        <v>571</v>
      </c>
      <c r="H492" t="s">
        <v>645</v>
      </c>
      <c r="I492" t="s">
        <v>150</v>
      </c>
      <c r="J492" t="s">
        <v>414</v>
      </c>
      <c r="K492" s="77">
        <v>4.43</v>
      </c>
      <c r="L492" t="s">
        <v>102</v>
      </c>
      <c r="M492" s="78">
        <v>4.2999999999999997E-2</v>
      </c>
      <c r="N492" s="78">
        <v>7.7399999999999997E-2</v>
      </c>
      <c r="O492" s="77">
        <v>20441597.379999999</v>
      </c>
      <c r="P492" s="77">
        <v>87.43</v>
      </c>
      <c r="Q492" s="77">
        <v>0</v>
      </c>
      <c r="R492" s="77">
        <v>17872.088589333998</v>
      </c>
      <c r="S492" s="78">
        <v>1.55E-2</v>
      </c>
      <c r="T492" s="78">
        <v>6.3E-3</v>
      </c>
      <c r="U492" s="78">
        <v>6.9999999999999999E-4</v>
      </c>
    </row>
    <row r="493" spans="2:21" ht="18" customHeight="1">
      <c r="B493" t="s">
        <v>1613</v>
      </c>
      <c r="C493" t="s">
        <v>1614</v>
      </c>
      <c r="D493" t="s">
        <v>100</v>
      </c>
      <c r="E493" t="s">
        <v>123</v>
      </c>
      <c r="F493" t="s">
        <v>1103</v>
      </c>
      <c r="G493" t="s">
        <v>1104</v>
      </c>
      <c r="H493" t="s">
        <v>729</v>
      </c>
      <c r="I493" t="s">
        <v>211</v>
      </c>
      <c r="J493" t="s">
        <v>414</v>
      </c>
      <c r="K493" s="77">
        <v>2.4</v>
      </c>
      <c r="L493" t="s">
        <v>102</v>
      </c>
      <c r="M493" s="78">
        <v>3.9E-2</v>
      </c>
      <c r="N493" s="78">
        <v>3.0099999999999998E-2</v>
      </c>
      <c r="O493" s="77">
        <v>601207.19999999995</v>
      </c>
      <c r="P493" s="77">
        <v>86.9</v>
      </c>
      <c r="Q493" s="77">
        <v>0</v>
      </c>
      <c r="R493" s="77">
        <v>522.44905679999999</v>
      </c>
      <c r="S493" s="78">
        <v>3.8E-3</v>
      </c>
      <c r="T493" s="78">
        <v>2.0000000000000001E-4</v>
      </c>
      <c r="U493" s="78">
        <v>0</v>
      </c>
    </row>
    <row r="494" spans="2:21" ht="18" customHeight="1">
      <c r="B494" t="s">
        <v>1615</v>
      </c>
      <c r="C494" t="s">
        <v>1616</v>
      </c>
      <c r="D494" t="s">
        <v>100</v>
      </c>
      <c r="E494" t="s">
        <v>123</v>
      </c>
      <c r="F494" t="s">
        <v>1120</v>
      </c>
      <c r="G494" t="s">
        <v>101</v>
      </c>
      <c r="H494" t="s">
        <v>735</v>
      </c>
      <c r="I494" t="s">
        <v>150</v>
      </c>
      <c r="J494" t="s">
        <v>414</v>
      </c>
      <c r="K494" s="77">
        <v>2.85</v>
      </c>
      <c r="L494" t="s">
        <v>102</v>
      </c>
      <c r="M494" s="78">
        <v>3.85E-2</v>
      </c>
      <c r="N494" s="78">
        <v>2.8500000000000001E-2</v>
      </c>
      <c r="O494" s="77">
        <v>449136.72</v>
      </c>
      <c r="P494" s="77">
        <v>88.43</v>
      </c>
      <c r="Q494" s="77">
        <v>0</v>
      </c>
      <c r="R494" s="77">
        <v>397.17160149599999</v>
      </c>
      <c r="S494" s="78">
        <v>1.6000000000000001E-3</v>
      </c>
      <c r="T494" s="78">
        <v>1E-4</v>
      </c>
      <c r="U494" s="78">
        <v>0</v>
      </c>
    </row>
    <row r="495" spans="2:21" ht="18" customHeight="1">
      <c r="B495" t="s">
        <v>1617</v>
      </c>
      <c r="C495" t="s">
        <v>1618</v>
      </c>
      <c r="D495" t="s">
        <v>100</v>
      </c>
      <c r="E495" t="s">
        <v>123</v>
      </c>
      <c r="F495" t="s">
        <v>1619</v>
      </c>
      <c r="G495" t="s">
        <v>129</v>
      </c>
      <c r="H495" t="s">
        <v>729</v>
      </c>
      <c r="I495" t="s">
        <v>211</v>
      </c>
      <c r="J495" t="s">
        <v>318</v>
      </c>
      <c r="K495" s="77">
        <v>1.89</v>
      </c>
      <c r="L495" t="s">
        <v>102</v>
      </c>
      <c r="M495" s="78">
        <v>3.3700000000000001E-2</v>
      </c>
      <c r="N495" s="78">
        <v>3.7100000000000001E-2</v>
      </c>
      <c r="O495" s="77">
        <v>5650426.1299999999</v>
      </c>
      <c r="P495" s="77">
        <v>89.27</v>
      </c>
      <c r="Q495" s="77">
        <v>1338.2912200000001</v>
      </c>
      <c r="R495" s="77">
        <v>6382.426626251</v>
      </c>
      <c r="S495" s="78">
        <v>2.0199999999999999E-2</v>
      </c>
      <c r="T495" s="78">
        <v>2.2000000000000001E-3</v>
      </c>
      <c r="U495" s="78">
        <v>2.9999999999999997E-4</v>
      </c>
    </row>
    <row r="496" spans="2:21" ht="18" customHeight="1">
      <c r="B496" t="s">
        <v>1620</v>
      </c>
      <c r="C496" t="s">
        <v>1621</v>
      </c>
      <c r="D496" t="s">
        <v>100</v>
      </c>
      <c r="E496" t="s">
        <v>123</v>
      </c>
      <c r="F496" t="s">
        <v>1622</v>
      </c>
      <c r="G496" t="s">
        <v>968</v>
      </c>
      <c r="H496" t="s">
        <v>735</v>
      </c>
      <c r="I496" t="s">
        <v>150</v>
      </c>
      <c r="J496" t="s">
        <v>1623</v>
      </c>
      <c r="K496" s="77">
        <v>4.4400000000000004</v>
      </c>
      <c r="L496" t="s">
        <v>102</v>
      </c>
      <c r="M496" s="78">
        <v>4.6899999999999997E-2</v>
      </c>
      <c r="N496" s="78">
        <v>5.0700000000000002E-2</v>
      </c>
      <c r="O496" s="77">
        <v>16374350.59</v>
      </c>
      <c r="P496" s="77">
        <v>88.45</v>
      </c>
      <c r="Q496" s="77">
        <v>0</v>
      </c>
      <c r="R496" s="77">
        <v>14483.113096855001</v>
      </c>
      <c r="S496" s="78">
        <v>9.7000000000000003E-3</v>
      </c>
      <c r="T496" s="78">
        <v>5.1000000000000004E-3</v>
      </c>
      <c r="U496" s="78">
        <v>5.9999999999999995E-4</v>
      </c>
    </row>
    <row r="497" spans="2:21" ht="18" customHeight="1">
      <c r="B497" t="s">
        <v>1624</v>
      </c>
      <c r="C497" t="s">
        <v>1625</v>
      </c>
      <c r="D497" t="s">
        <v>100</v>
      </c>
      <c r="E497" t="s">
        <v>123</v>
      </c>
      <c r="F497" t="s">
        <v>1622</v>
      </c>
      <c r="G497" t="s">
        <v>968</v>
      </c>
      <c r="H497" t="s">
        <v>735</v>
      </c>
      <c r="I497" t="s">
        <v>150</v>
      </c>
      <c r="J497" t="s">
        <v>414</v>
      </c>
      <c r="K497" s="77">
        <v>4.57</v>
      </c>
      <c r="L497" t="s">
        <v>102</v>
      </c>
      <c r="M497" s="78">
        <v>4.6899999999999997E-2</v>
      </c>
      <c r="N497" s="78">
        <v>5.1700000000000003E-2</v>
      </c>
      <c r="O497" s="77">
        <v>286767.68</v>
      </c>
      <c r="P497" s="77">
        <v>89.51</v>
      </c>
      <c r="Q497" s="77">
        <v>0</v>
      </c>
      <c r="R497" s="77">
        <v>256.68575036800001</v>
      </c>
      <c r="S497" s="78">
        <v>2.0000000000000001E-4</v>
      </c>
      <c r="T497" s="78">
        <v>1E-4</v>
      </c>
      <c r="U497" s="78">
        <v>0</v>
      </c>
    </row>
    <row r="498" spans="2:21" ht="18" customHeight="1">
      <c r="B498" t="s">
        <v>1626</v>
      </c>
      <c r="C498" t="s">
        <v>1627</v>
      </c>
      <c r="D498" t="s">
        <v>100</v>
      </c>
      <c r="E498" t="s">
        <v>123</v>
      </c>
      <c r="F498" t="s">
        <v>1296</v>
      </c>
      <c r="G498" t="s">
        <v>757</v>
      </c>
      <c r="H498" t="s">
        <v>774</v>
      </c>
      <c r="I498" t="s">
        <v>211</v>
      </c>
      <c r="J498" t="s">
        <v>276</v>
      </c>
      <c r="K498" s="77">
        <v>1.45</v>
      </c>
      <c r="L498" t="s">
        <v>102</v>
      </c>
      <c r="M498" s="78">
        <v>5.2499999999999998E-2</v>
      </c>
      <c r="N498" s="78">
        <v>2.23E-2</v>
      </c>
      <c r="O498" s="77">
        <v>9535267.5</v>
      </c>
      <c r="P498" s="77">
        <v>84.58</v>
      </c>
      <c r="Q498" s="77">
        <v>0</v>
      </c>
      <c r="R498" s="77">
        <v>8064.9292514999997</v>
      </c>
      <c r="S498" s="78">
        <v>1.1299999999999999E-2</v>
      </c>
      <c r="T498" s="78">
        <v>2.8E-3</v>
      </c>
      <c r="U498" s="78">
        <v>2.9999999999999997E-4</v>
      </c>
    </row>
    <row r="499" spans="2:21" ht="18" customHeight="1">
      <c r="B499" t="s">
        <v>1628</v>
      </c>
      <c r="C499" t="s">
        <v>1629</v>
      </c>
      <c r="D499" t="s">
        <v>100</v>
      </c>
      <c r="E499" t="s">
        <v>123</v>
      </c>
      <c r="F499" t="s">
        <v>1296</v>
      </c>
      <c r="G499" t="s">
        <v>757</v>
      </c>
      <c r="H499" t="s">
        <v>774</v>
      </c>
      <c r="I499" t="s">
        <v>211</v>
      </c>
      <c r="J499" t="s">
        <v>414</v>
      </c>
      <c r="K499" s="77">
        <v>2.61</v>
      </c>
      <c r="L499" t="s">
        <v>102</v>
      </c>
      <c r="M499" s="78">
        <v>5.6000000000000001E-2</v>
      </c>
      <c r="N499" s="78">
        <v>2.5700000000000001E-2</v>
      </c>
      <c r="O499" s="77">
        <v>2520440.2999999998</v>
      </c>
      <c r="P499" s="77">
        <v>97.58</v>
      </c>
      <c r="Q499" s="77">
        <v>0</v>
      </c>
      <c r="R499" s="77">
        <v>2459.4456447399998</v>
      </c>
      <c r="S499" s="78">
        <v>9.7000000000000003E-3</v>
      </c>
      <c r="T499" s="78">
        <v>8.9999999999999998E-4</v>
      </c>
      <c r="U499" s="78">
        <v>1E-4</v>
      </c>
    </row>
    <row r="500" spans="2:21" ht="18" customHeight="1">
      <c r="B500" t="s">
        <v>1630</v>
      </c>
      <c r="C500" t="s">
        <v>1631</v>
      </c>
      <c r="D500" t="s">
        <v>100</v>
      </c>
      <c r="E500" t="s">
        <v>123</v>
      </c>
      <c r="F500" t="s">
        <v>1375</v>
      </c>
      <c r="G500" t="s">
        <v>493</v>
      </c>
      <c r="H500" t="s">
        <v>814</v>
      </c>
      <c r="I500" t="s">
        <v>211</v>
      </c>
      <c r="J500" t="s">
        <v>414</v>
      </c>
      <c r="K500" s="77">
        <v>2.54</v>
      </c>
      <c r="L500" t="s">
        <v>102</v>
      </c>
      <c r="M500" s="78">
        <v>4.7E-2</v>
      </c>
      <c r="N500" s="78">
        <v>4.8000000000000001E-2</v>
      </c>
      <c r="O500" s="77">
        <v>7593910.5099999998</v>
      </c>
      <c r="P500" s="77">
        <v>86.13</v>
      </c>
      <c r="Q500" s="77">
        <v>0</v>
      </c>
      <c r="R500" s="77">
        <v>6540.6351222630001</v>
      </c>
      <c r="S500" s="78">
        <v>1.3299999999999999E-2</v>
      </c>
      <c r="T500" s="78">
        <v>2.3E-3</v>
      </c>
      <c r="U500" s="78">
        <v>2.9999999999999997E-4</v>
      </c>
    </row>
    <row r="501" spans="2:21" ht="18" customHeight="1">
      <c r="B501" t="s">
        <v>1632</v>
      </c>
      <c r="C501" t="s">
        <v>1633</v>
      </c>
      <c r="D501" t="s">
        <v>100</v>
      </c>
      <c r="E501" t="s">
        <v>123</v>
      </c>
      <c r="F501" t="s">
        <v>1375</v>
      </c>
      <c r="G501" t="s">
        <v>493</v>
      </c>
      <c r="H501" t="s">
        <v>814</v>
      </c>
      <c r="I501" t="s">
        <v>211</v>
      </c>
      <c r="J501" t="s">
        <v>318</v>
      </c>
      <c r="K501" s="77">
        <v>0.98</v>
      </c>
      <c r="L501" t="s">
        <v>102</v>
      </c>
      <c r="M501" s="78">
        <v>6.7000000000000004E-2</v>
      </c>
      <c r="N501" s="78">
        <v>4.2500000000000003E-2</v>
      </c>
      <c r="O501" s="77">
        <v>3370418.78</v>
      </c>
      <c r="P501" s="77">
        <v>82.18</v>
      </c>
      <c r="Q501" s="77">
        <v>0</v>
      </c>
      <c r="R501" s="77">
        <v>2769.8101534040002</v>
      </c>
      <c r="S501" s="78">
        <v>4.0000000000000001E-3</v>
      </c>
      <c r="T501" s="78">
        <v>1E-3</v>
      </c>
      <c r="U501" s="78">
        <v>1E-4</v>
      </c>
    </row>
    <row r="502" spans="2:21" ht="18" customHeight="1">
      <c r="B502" t="s">
        <v>1634</v>
      </c>
      <c r="C502" t="s">
        <v>1635</v>
      </c>
      <c r="D502" t="s">
        <v>100</v>
      </c>
      <c r="E502" t="s">
        <v>123</v>
      </c>
      <c r="F502" t="s">
        <v>1636</v>
      </c>
      <c r="G502" t="s">
        <v>799</v>
      </c>
      <c r="H502" t="s">
        <v>814</v>
      </c>
      <c r="I502" t="s">
        <v>211</v>
      </c>
      <c r="J502" t="s">
        <v>1290</v>
      </c>
      <c r="K502" s="77">
        <v>1.7</v>
      </c>
      <c r="L502" t="s">
        <v>102</v>
      </c>
      <c r="M502" s="78">
        <v>3.8300000000000001E-2</v>
      </c>
      <c r="N502" s="78">
        <v>3.5700000000000003E-2</v>
      </c>
      <c r="O502" s="77">
        <v>6352839.25</v>
      </c>
      <c r="P502" s="77">
        <v>88.81</v>
      </c>
      <c r="Q502" s="77">
        <v>0</v>
      </c>
      <c r="R502" s="77">
        <v>5641.9565379249998</v>
      </c>
      <c r="S502" s="78">
        <v>1.8599999999999998E-2</v>
      </c>
      <c r="T502" s="78">
        <v>2E-3</v>
      </c>
      <c r="U502" s="78">
        <v>2.0000000000000001E-4</v>
      </c>
    </row>
    <row r="503" spans="2:21" ht="18" customHeight="1">
      <c r="B503" t="s">
        <v>1637</v>
      </c>
      <c r="C503" t="s">
        <v>1638</v>
      </c>
      <c r="D503" t="s">
        <v>100</v>
      </c>
      <c r="E503" t="s">
        <v>123</v>
      </c>
      <c r="F503" t="s">
        <v>852</v>
      </c>
      <c r="G503" t="s">
        <v>132</v>
      </c>
      <c r="H503" t="s">
        <v>217</v>
      </c>
      <c r="I503" t="s">
        <v>218</v>
      </c>
      <c r="J503" t="s">
        <v>1639</v>
      </c>
      <c r="K503" s="77">
        <v>1.91</v>
      </c>
      <c r="L503" t="s">
        <v>102</v>
      </c>
      <c r="M503" s="78">
        <v>5.5E-2</v>
      </c>
      <c r="N503" s="78">
        <v>0.19639999999999999</v>
      </c>
      <c r="O503" s="77">
        <v>290892</v>
      </c>
      <c r="P503" s="77">
        <v>78.7</v>
      </c>
      <c r="Q503" s="77">
        <v>0</v>
      </c>
      <c r="R503" s="77">
        <v>228.93200400000001</v>
      </c>
      <c r="S503" s="78">
        <v>1.1999999999999999E-3</v>
      </c>
      <c r="T503" s="78">
        <v>1E-4</v>
      </c>
      <c r="U503" s="78">
        <v>0</v>
      </c>
    </row>
    <row r="504" spans="2:21" ht="18" customHeight="1">
      <c r="B504" t="s">
        <v>1640</v>
      </c>
      <c r="C504" t="s">
        <v>1641</v>
      </c>
      <c r="D504" t="s">
        <v>100</v>
      </c>
      <c r="E504" t="s">
        <v>123</v>
      </c>
      <c r="F504" t="s">
        <v>852</v>
      </c>
      <c r="G504" t="s">
        <v>132</v>
      </c>
      <c r="H504" t="s">
        <v>217</v>
      </c>
      <c r="I504" t="s">
        <v>218</v>
      </c>
      <c r="J504" t="s">
        <v>1642</v>
      </c>
      <c r="K504" s="77">
        <v>1.98</v>
      </c>
      <c r="L504" t="s">
        <v>102</v>
      </c>
      <c r="M504" s="78">
        <v>5.9499999999999997E-2</v>
      </c>
      <c r="N504" s="78">
        <v>8.0199999999999994E-2</v>
      </c>
      <c r="O504" s="77">
        <v>887564</v>
      </c>
      <c r="P504" s="77">
        <v>78.540000000000006</v>
      </c>
      <c r="Q504" s="77">
        <v>0</v>
      </c>
      <c r="R504" s="77">
        <v>697.09276560000001</v>
      </c>
      <c r="S504" s="78">
        <v>8.9999999999999998E-4</v>
      </c>
      <c r="T504" s="78">
        <v>2.0000000000000001E-4</v>
      </c>
      <c r="U504" s="78">
        <v>0</v>
      </c>
    </row>
    <row r="505" spans="2:21" ht="18" customHeight="1">
      <c r="B505" t="s">
        <v>1643</v>
      </c>
      <c r="C505" t="s">
        <v>1644</v>
      </c>
      <c r="D505" t="s">
        <v>100</v>
      </c>
      <c r="E505" t="s">
        <v>123</v>
      </c>
      <c r="F505" t="s">
        <v>1401</v>
      </c>
      <c r="G505" t="s">
        <v>968</v>
      </c>
      <c r="H505" t="s">
        <v>217</v>
      </c>
      <c r="I505" t="s">
        <v>218</v>
      </c>
      <c r="J505" t="s">
        <v>489</v>
      </c>
      <c r="K505" s="77">
        <v>4.4800000000000004</v>
      </c>
      <c r="L505" t="s">
        <v>102</v>
      </c>
      <c r="M505" s="78">
        <v>0.05</v>
      </c>
      <c r="N505" s="78">
        <v>5.28E-2</v>
      </c>
      <c r="O505" s="77">
        <v>1600000</v>
      </c>
      <c r="P505" s="77">
        <v>99.3</v>
      </c>
      <c r="Q505" s="77">
        <v>0</v>
      </c>
      <c r="R505" s="77">
        <v>1588.8</v>
      </c>
      <c r="S505" s="78">
        <v>1.03E-2</v>
      </c>
      <c r="T505" s="78">
        <v>5.9999999999999995E-4</v>
      </c>
      <c r="U505" s="78">
        <v>1E-4</v>
      </c>
    </row>
    <row r="506" spans="2:21" ht="18" customHeight="1">
      <c r="B506" t="s">
        <v>1645</v>
      </c>
      <c r="C506" t="s">
        <v>1646</v>
      </c>
      <c r="D506" t="s">
        <v>100</v>
      </c>
      <c r="E506" t="s">
        <v>123</v>
      </c>
      <c r="F506" t="s">
        <v>1647</v>
      </c>
      <c r="G506" t="s">
        <v>968</v>
      </c>
      <c r="H506" t="s">
        <v>217</v>
      </c>
      <c r="I506" t="s">
        <v>218</v>
      </c>
      <c r="J506" t="s">
        <v>1107</v>
      </c>
      <c r="K506" s="77">
        <v>4.46</v>
      </c>
      <c r="L506" t="s">
        <v>102</v>
      </c>
      <c r="M506" s="78">
        <v>5.7000000000000002E-2</v>
      </c>
      <c r="N506" s="78">
        <v>4.8899999999999999E-2</v>
      </c>
      <c r="O506" s="77">
        <v>238000</v>
      </c>
      <c r="P506" s="77">
        <v>99.97</v>
      </c>
      <c r="Q506" s="77">
        <v>0</v>
      </c>
      <c r="R506" s="77">
        <v>237.92859999999999</v>
      </c>
      <c r="S506" s="78">
        <v>8.0000000000000004E-4</v>
      </c>
      <c r="T506" s="78">
        <v>1E-4</v>
      </c>
      <c r="U506" s="78">
        <v>0</v>
      </c>
    </row>
    <row r="507" spans="2:21" ht="18" customHeight="1">
      <c r="B507" t="s">
        <v>1648</v>
      </c>
      <c r="C507"/>
      <c r="D507"/>
      <c r="E507"/>
      <c r="F507"/>
      <c r="G507"/>
      <c r="H507"/>
      <c r="I507"/>
      <c r="J507"/>
      <c r="K507" s="77">
        <v>0</v>
      </c>
      <c r="L507"/>
      <c r="M507" s="78"/>
      <c r="N507" s="78">
        <v>0</v>
      </c>
      <c r="O507" s="77">
        <v>0</v>
      </c>
      <c r="P507" s="77"/>
      <c r="Q507" s="77">
        <v>0</v>
      </c>
      <c r="R507" s="77">
        <v>0</v>
      </c>
      <c r="S507" s="78"/>
      <c r="T507" s="78">
        <v>0</v>
      </c>
      <c r="U507" s="78">
        <v>0</v>
      </c>
    </row>
    <row r="508" spans="2:21" ht="18" customHeight="1">
      <c r="B508" t="s">
        <v>217</v>
      </c>
      <c r="C508" t="s">
        <v>217</v>
      </c>
      <c r="D508"/>
      <c r="E508"/>
      <c r="F508"/>
      <c r="G508" t="s">
        <v>217</v>
      </c>
      <c r="H508" t="s">
        <v>217</v>
      </c>
      <c r="I508"/>
      <c r="J508"/>
      <c r="K508" s="77">
        <v>0</v>
      </c>
      <c r="L508" t="s">
        <v>217</v>
      </c>
      <c r="M508" s="78">
        <v>0</v>
      </c>
      <c r="N508" s="78">
        <v>0</v>
      </c>
      <c r="O508" s="77">
        <v>0</v>
      </c>
      <c r="P508" s="77">
        <v>0</v>
      </c>
      <c r="Q508" s="77"/>
      <c r="R508" s="77">
        <v>0</v>
      </c>
      <c r="S508" s="78">
        <v>0</v>
      </c>
      <c r="T508" s="78">
        <v>0</v>
      </c>
      <c r="U508" s="78">
        <v>0</v>
      </c>
    </row>
    <row r="509" spans="2:21" ht="18" customHeight="1">
      <c r="B509" t="s">
        <v>259</v>
      </c>
      <c r="C509"/>
      <c r="D509"/>
      <c r="E509"/>
      <c r="F509"/>
      <c r="G509"/>
      <c r="H509"/>
      <c r="I509"/>
      <c r="J509"/>
      <c r="K509" s="77">
        <v>5.77</v>
      </c>
      <c r="L509"/>
      <c r="M509" s="78"/>
      <c r="N509" s="78">
        <v>3.6900000000000002E-2</v>
      </c>
      <c r="O509" s="77">
        <v>65915428</v>
      </c>
      <c r="P509" s="77"/>
      <c r="Q509" s="77">
        <v>0</v>
      </c>
      <c r="R509" s="77">
        <v>210307.45902591478</v>
      </c>
      <c r="S509" s="78"/>
      <c r="T509" s="78">
        <v>7.3800000000000004E-2</v>
      </c>
      <c r="U509" s="78">
        <v>8.5000000000000006E-3</v>
      </c>
    </row>
    <row r="510" spans="2:21" ht="18" customHeight="1">
      <c r="B510" t="s">
        <v>399</v>
      </c>
      <c r="C510"/>
      <c r="D510"/>
      <c r="E510"/>
      <c r="F510"/>
      <c r="G510"/>
      <c r="H510"/>
      <c r="I510"/>
      <c r="J510"/>
      <c r="K510" s="77">
        <v>11.1</v>
      </c>
      <c r="L510"/>
      <c r="M510" s="78"/>
      <c r="N510" s="78">
        <v>3.6900000000000002E-2</v>
      </c>
      <c r="O510" s="77">
        <v>18075000</v>
      </c>
      <c r="P510" s="77"/>
      <c r="Q510" s="77">
        <v>0</v>
      </c>
      <c r="R510" s="77">
        <v>54019.041956776542</v>
      </c>
      <c r="S510" s="78"/>
      <c r="T510" s="78">
        <v>1.89E-2</v>
      </c>
      <c r="U510" s="78">
        <v>2.2000000000000001E-3</v>
      </c>
    </row>
    <row r="511" spans="2:21" ht="18" customHeight="1">
      <c r="B511" t="s">
        <v>1649</v>
      </c>
      <c r="C511" t="s">
        <v>1650</v>
      </c>
      <c r="D511" t="s">
        <v>123</v>
      </c>
      <c r="E511" t="s">
        <v>1651</v>
      </c>
      <c r="F511" t="s">
        <v>1652</v>
      </c>
      <c r="G511" t="s">
        <v>1653</v>
      </c>
      <c r="H511" t="s">
        <v>1654</v>
      </c>
      <c r="I511" t="s">
        <v>1655</v>
      </c>
      <c r="J511" t="s">
        <v>1656</v>
      </c>
      <c r="K511" s="77">
        <v>2.7</v>
      </c>
      <c r="L511" t="s">
        <v>106</v>
      </c>
      <c r="M511" s="78">
        <v>0.05</v>
      </c>
      <c r="N511" s="78">
        <v>2.0299999999999999E-2</v>
      </c>
      <c r="O511" s="77">
        <v>1000000</v>
      </c>
      <c r="P511" s="77">
        <v>108.93266667</v>
      </c>
      <c r="Q511" s="77">
        <v>0</v>
      </c>
      <c r="R511" s="77">
        <v>3387.805933437</v>
      </c>
      <c r="S511" s="78">
        <v>8.0000000000000004E-4</v>
      </c>
      <c r="T511" s="78">
        <v>1.1999999999999999E-3</v>
      </c>
      <c r="U511" s="78">
        <v>1E-4</v>
      </c>
    </row>
    <row r="512" spans="2:21" ht="18" customHeight="1">
      <c r="B512" t="s">
        <v>1657</v>
      </c>
      <c r="C512" t="s">
        <v>1658</v>
      </c>
      <c r="D512" t="s">
        <v>123</v>
      </c>
      <c r="E512" t="s">
        <v>1651</v>
      </c>
      <c r="F512" t="s">
        <v>1659</v>
      </c>
      <c r="G512" t="s">
        <v>1660</v>
      </c>
      <c r="H512" t="s">
        <v>1661</v>
      </c>
      <c r="I512" t="s">
        <v>1655</v>
      </c>
      <c r="J512" t="s">
        <v>295</v>
      </c>
      <c r="K512" s="77">
        <v>4.76</v>
      </c>
      <c r="L512" t="s">
        <v>106</v>
      </c>
      <c r="M512" s="78">
        <v>4.7500000000000001E-2</v>
      </c>
      <c r="N512" s="78">
        <v>4.9299999999999997E-2</v>
      </c>
      <c r="O512" s="77">
        <v>500000</v>
      </c>
      <c r="P512" s="77">
        <v>100.13911110638298</v>
      </c>
      <c r="Q512" s="77">
        <v>0</v>
      </c>
      <c r="R512" s="77">
        <v>1557.1631776050001</v>
      </c>
      <c r="S512" s="78">
        <v>5.0000000000000001E-4</v>
      </c>
      <c r="T512" s="78">
        <v>5.0000000000000001E-4</v>
      </c>
      <c r="U512" s="78">
        <v>1E-4</v>
      </c>
    </row>
    <row r="513" spans="2:21" ht="18" customHeight="1">
      <c r="B513" t="s">
        <v>1662</v>
      </c>
      <c r="C513" t="s">
        <v>1663</v>
      </c>
      <c r="D513" t="s">
        <v>123</v>
      </c>
      <c r="E513" t="s">
        <v>1651</v>
      </c>
      <c r="F513" t="s">
        <v>1659</v>
      </c>
      <c r="G513" t="s">
        <v>1660</v>
      </c>
      <c r="H513" t="s">
        <v>1661</v>
      </c>
      <c r="I513" t="s">
        <v>1655</v>
      </c>
      <c r="J513" t="s">
        <v>295</v>
      </c>
      <c r="K513" s="77">
        <v>6.18</v>
      </c>
      <c r="L513" t="s">
        <v>106</v>
      </c>
      <c r="M513" s="78">
        <v>5.1299999999999998E-2</v>
      </c>
      <c r="N513" s="78">
        <v>5.1799999999999999E-2</v>
      </c>
      <c r="O513" s="77">
        <v>500000</v>
      </c>
      <c r="P513" s="77">
        <v>100.77027766666667</v>
      </c>
      <c r="Q513" s="77">
        <v>0</v>
      </c>
      <c r="R513" s="77">
        <v>1566.9778194789999</v>
      </c>
      <c r="S513" s="78">
        <v>5.0000000000000001E-4</v>
      </c>
      <c r="T513" s="78">
        <v>5.0000000000000001E-4</v>
      </c>
      <c r="U513" s="78">
        <v>1E-4</v>
      </c>
    </row>
    <row r="514" spans="2:21" ht="18" customHeight="1">
      <c r="B514" t="s">
        <v>1664</v>
      </c>
      <c r="C514" t="s">
        <v>1665</v>
      </c>
      <c r="D514" t="s">
        <v>123</v>
      </c>
      <c r="E514" t="s">
        <v>1651</v>
      </c>
      <c r="F514" t="s">
        <v>1659</v>
      </c>
      <c r="G514" t="s">
        <v>1660</v>
      </c>
      <c r="H514" t="s">
        <v>1661</v>
      </c>
      <c r="I514" t="s">
        <v>1655</v>
      </c>
      <c r="J514" t="s">
        <v>1666</v>
      </c>
      <c r="K514" s="77">
        <v>7.21</v>
      </c>
      <c r="L514" t="s">
        <v>110</v>
      </c>
      <c r="M514" s="78">
        <v>3.7499999999999999E-2</v>
      </c>
      <c r="N514" s="78">
        <v>3.8699999999999998E-2</v>
      </c>
      <c r="O514" s="77">
        <v>1700000</v>
      </c>
      <c r="P514" s="77">
        <v>99.930666684210522</v>
      </c>
      <c r="Q514" s="77">
        <v>0</v>
      </c>
      <c r="R514" s="77">
        <v>5979.6812117866502</v>
      </c>
      <c r="S514" s="78">
        <v>1.5E-3</v>
      </c>
      <c r="T514" s="78">
        <v>2.0999999999999999E-3</v>
      </c>
      <c r="U514" s="78">
        <v>2.0000000000000001E-4</v>
      </c>
    </row>
    <row r="515" spans="2:21" ht="18" customHeight="1">
      <c r="B515" t="s">
        <v>1667</v>
      </c>
      <c r="C515" t="s">
        <v>1668</v>
      </c>
      <c r="D515" t="s">
        <v>375</v>
      </c>
      <c r="E515" t="s">
        <v>1651</v>
      </c>
      <c r="F515" t="s">
        <v>1659</v>
      </c>
      <c r="G515" t="s">
        <v>1660</v>
      </c>
      <c r="H515" t="s">
        <v>1661</v>
      </c>
      <c r="I515" t="s">
        <v>1655</v>
      </c>
      <c r="J515" t="s">
        <v>389</v>
      </c>
      <c r="K515" s="77">
        <v>14.77</v>
      </c>
      <c r="L515" t="s">
        <v>106</v>
      </c>
      <c r="M515" s="78">
        <v>4.1000000000000002E-2</v>
      </c>
      <c r="N515" s="78">
        <v>5.2600000000000001E-2</v>
      </c>
      <c r="O515" s="77">
        <v>11725000</v>
      </c>
      <c r="P515" s="77">
        <v>85.789611110886071</v>
      </c>
      <c r="Q515" s="77">
        <v>0</v>
      </c>
      <c r="R515" s="77">
        <v>31282.967217707999</v>
      </c>
      <c r="S515" s="78">
        <v>5.8999999999999999E-3</v>
      </c>
      <c r="T515" s="78">
        <v>1.0999999999999999E-2</v>
      </c>
      <c r="U515" s="78">
        <v>1.2999999999999999E-3</v>
      </c>
    </row>
    <row r="516" spans="2:21" ht="18" customHeight="1">
      <c r="B516" t="s">
        <v>1669</v>
      </c>
      <c r="C516" t="s">
        <v>1670</v>
      </c>
      <c r="D516" t="s">
        <v>123</v>
      </c>
      <c r="E516" t="s">
        <v>1651</v>
      </c>
      <c r="F516" t="s">
        <v>1659</v>
      </c>
      <c r="G516" t="s">
        <v>1660</v>
      </c>
      <c r="H516" t="s">
        <v>1661</v>
      </c>
      <c r="I516" t="s">
        <v>1655</v>
      </c>
      <c r="J516" t="s">
        <v>1666</v>
      </c>
      <c r="K516" s="77">
        <v>7.04</v>
      </c>
      <c r="L516" t="s">
        <v>110</v>
      </c>
      <c r="M516" s="78">
        <v>4.3799999999999999E-2</v>
      </c>
      <c r="N516" s="78">
        <v>4.6100000000000002E-2</v>
      </c>
      <c r="O516" s="77">
        <v>1600000</v>
      </c>
      <c r="P516" s="77">
        <v>99.358944446428566</v>
      </c>
      <c r="Q516" s="77">
        <v>0</v>
      </c>
      <c r="R516" s="77">
        <v>5595.7367767608903</v>
      </c>
      <c r="S516" s="78">
        <v>1.1000000000000001E-3</v>
      </c>
      <c r="T516" s="78">
        <v>2E-3</v>
      </c>
      <c r="U516" s="78">
        <v>2.0000000000000001E-4</v>
      </c>
    </row>
    <row r="517" spans="2:21" ht="18" customHeight="1">
      <c r="B517" t="s">
        <v>1671</v>
      </c>
      <c r="C517" t="s">
        <v>1672</v>
      </c>
      <c r="D517" t="s">
        <v>123</v>
      </c>
      <c r="E517" t="s">
        <v>1651</v>
      </c>
      <c r="F517" t="s">
        <v>1673</v>
      </c>
      <c r="G517" t="s">
        <v>1674</v>
      </c>
      <c r="H517" t="s">
        <v>217</v>
      </c>
      <c r="I517" t="s">
        <v>218</v>
      </c>
      <c r="J517" t="s">
        <v>1675</v>
      </c>
      <c r="K517" s="77">
        <v>3.79</v>
      </c>
      <c r="L517" t="s">
        <v>106</v>
      </c>
      <c r="M517" s="78">
        <v>0</v>
      </c>
      <c r="N517" s="78">
        <v>1.5100000000000001E-2</v>
      </c>
      <c r="O517" s="77">
        <v>550000</v>
      </c>
      <c r="P517" s="77">
        <v>93.284000000000006</v>
      </c>
      <c r="Q517" s="77">
        <v>0</v>
      </c>
      <c r="R517" s="77">
        <v>1595.62282</v>
      </c>
      <c r="S517" s="78">
        <v>1.1999999999999999E-3</v>
      </c>
      <c r="T517" s="78">
        <v>5.9999999999999995E-4</v>
      </c>
      <c r="U517" s="78">
        <v>1E-4</v>
      </c>
    </row>
    <row r="518" spans="2:21" ht="18" customHeight="1">
      <c r="B518" t="s">
        <v>1676</v>
      </c>
      <c r="C518" t="s">
        <v>1677</v>
      </c>
      <c r="D518" t="s">
        <v>123</v>
      </c>
      <c r="E518" t="s">
        <v>1651</v>
      </c>
      <c r="F518" t="s">
        <v>1678</v>
      </c>
      <c r="G518" t="s">
        <v>1679</v>
      </c>
      <c r="H518" t="s">
        <v>217</v>
      </c>
      <c r="I518" t="s">
        <v>218</v>
      </c>
      <c r="J518" t="s">
        <v>1680</v>
      </c>
      <c r="K518" s="77">
        <v>7.42</v>
      </c>
      <c r="L518" t="s">
        <v>106</v>
      </c>
      <c r="M518" s="78">
        <v>0</v>
      </c>
      <c r="N518" s="78">
        <v>-0.12959999999999999</v>
      </c>
      <c r="O518" s="77">
        <v>500000</v>
      </c>
      <c r="P518" s="77">
        <v>196.34</v>
      </c>
      <c r="Q518" s="77">
        <v>0</v>
      </c>
      <c r="R518" s="77">
        <v>3053.087</v>
      </c>
      <c r="S518" s="78">
        <v>2.5000000000000001E-3</v>
      </c>
      <c r="T518" s="78">
        <v>1.1000000000000001E-3</v>
      </c>
      <c r="U518" s="78">
        <v>1E-4</v>
      </c>
    </row>
    <row r="519" spans="2:21" ht="18" customHeight="1">
      <c r="B519" t="s">
        <v>400</v>
      </c>
      <c r="C519"/>
      <c r="D519"/>
      <c r="E519"/>
      <c r="F519"/>
      <c r="G519"/>
      <c r="H519"/>
      <c r="I519"/>
      <c r="J519"/>
      <c r="K519" s="77">
        <v>3.93</v>
      </c>
      <c r="L519"/>
      <c r="M519" s="78"/>
      <c r="N519" s="78">
        <v>3.6900000000000002E-2</v>
      </c>
      <c r="O519" s="77">
        <v>47840428</v>
      </c>
      <c r="P519" s="77"/>
      <c r="Q519" s="77">
        <v>0</v>
      </c>
      <c r="R519" s="77">
        <v>156288.41706913826</v>
      </c>
      <c r="S519" s="78"/>
      <c r="T519" s="78">
        <v>5.4800000000000001E-2</v>
      </c>
      <c r="U519" s="78">
        <v>6.3E-3</v>
      </c>
    </row>
    <row r="520" spans="2:21" ht="18" customHeight="1">
      <c r="B520" t="s">
        <v>1681</v>
      </c>
      <c r="C520" t="s">
        <v>1682</v>
      </c>
      <c r="D520" t="s">
        <v>123</v>
      </c>
      <c r="E520" t="s">
        <v>1651</v>
      </c>
      <c r="F520" t="s">
        <v>1683</v>
      </c>
      <c r="G520" t="s">
        <v>1679</v>
      </c>
      <c r="H520" t="s">
        <v>1684</v>
      </c>
      <c r="I520" t="s">
        <v>1655</v>
      </c>
      <c r="J520" t="s">
        <v>1685</v>
      </c>
      <c r="K520" s="77">
        <v>2.0299999999999998</v>
      </c>
      <c r="L520" t="s">
        <v>106</v>
      </c>
      <c r="M520" s="78">
        <v>2.8799999999999999E-2</v>
      </c>
      <c r="N520" s="78">
        <v>0.01</v>
      </c>
      <c r="O520" s="77">
        <v>200000</v>
      </c>
      <c r="P520" s="77">
        <v>105.047</v>
      </c>
      <c r="Q520" s="77">
        <v>0</v>
      </c>
      <c r="R520" s="77">
        <v>653.39233999999999</v>
      </c>
      <c r="S520" s="78">
        <v>1E-4</v>
      </c>
      <c r="T520" s="78">
        <v>2.0000000000000001E-4</v>
      </c>
      <c r="U520" s="78">
        <v>0</v>
      </c>
    </row>
    <row r="521" spans="2:21" ht="18" customHeight="1">
      <c r="B521" t="s">
        <v>1686</v>
      </c>
      <c r="C521" t="s">
        <v>1687</v>
      </c>
      <c r="D521" t="s">
        <v>123</v>
      </c>
      <c r="E521" t="s">
        <v>1651</v>
      </c>
      <c r="F521" t="s">
        <v>1688</v>
      </c>
      <c r="G521" t="s">
        <v>1679</v>
      </c>
      <c r="H521" t="s">
        <v>1689</v>
      </c>
      <c r="I521" t="s">
        <v>1655</v>
      </c>
      <c r="J521" t="s">
        <v>1690</v>
      </c>
      <c r="K521" s="77">
        <v>1.1299999999999999</v>
      </c>
      <c r="L521" t="s">
        <v>106</v>
      </c>
      <c r="M521" s="78">
        <v>2.8500000000000001E-2</v>
      </c>
      <c r="N521" s="78">
        <v>9.5999999999999992E-3</v>
      </c>
      <c r="O521" s="77">
        <v>73000</v>
      </c>
      <c r="P521" s="77">
        <v>103.16241671232876</v>
      </c>
      <c r="Q521" s="77">
        <v>0</v>
      </c>
      <c r="R521" s="77">
        <v>234.20963466200001</v>
      </c>
      <c r="S521" s="78">
        <v>0</v>
      </c>
      <c r="T521" s="78">
        <v>1E-4</v>
      </c>
      <c r="U521" s="78">
        <v>0</v>
      </c>
    </row>
    <row r="522" spans="2:21" ht="18" customHeight="1">
      <c r="B522" t="s">
        <v>1691</v>
      </c>
      <c r="C522" t="s">
        <v>1692</v>
      </c>
      <c r="D522" t="s">
        <v>123</v>
      </c>
      <c r="E522" t="s">
        <v>1651</v>
      </c>
      <c r="F522" t="s">
        <v>1693</v>
      </c>
      <c r="G522" t="s">
        <v>1694</v>
      </c>
      <c r="H522" t="s">
        <v>1695</v>
      </c>
      <c r="I522" t="s">
        <v>1655</v>
      </c>
      <c r="J522" t="s">
        <v>1696</v>
      </c>
      <c r="K522" s="77">
        <v>3.95</v>
      </c>
      <c r="L522" t="s">
        <v>106</v>
      </c>
      <c r="M522" s="78">
        <v>3.1300000000000001E-2</v>
      </c>
      <c r="N522" s="78">
        <v>1.4500000000000001E-2</v>
      </c>
      <c r="O522" s="77">
        <v>240000</v>
      </c>
      <c r="P522" s="77">
        <v>107.74945833333334</v>
      </c>
      <c r="Q522" s="77">
        <v>0</v>
      </c>
      <c r="R522" s="77">
        <v>804.24195699999996</v>
      </c>
      <c r="S522" s="78">
        <v>1E-4</v>
      </c>
      <c r="T522" s="78">
        <v>2.9999999999999997E-4</v>
      </c>
      <c r="U522" s="78">
        <v>0</v>
      </c>
    </row>
    <row r="523" spans="2:21" ht="18" customHeight="1">
      <c r="B523" t="s">
        <v>1697</v>
      </c>
      <c r="C523" t="s">
        <v>1698</v>
      </c>
      <c r="D523" t="s">
        <v>123</v>
      </c>
      <c r="E523" t="s">
        <v>1651</v>
      </c>
      <c r="F523" t="s">
        <v>1699</v>
      </c>
      <c r="G523" t="s">
        <v>1700</v>
      </c>
      <c r="H523" t="s">
        <v>1701</v>
      </c>
      <c r="I523" t="s">
        <v>1655</v>
      </c>
      <c r="J523" t="s">
        <v>1696</v>
      </c>
      <c r="K523" s="77">
        <v>3.51</v>
      </c>
      <c r="L523" t="s">
        <v>106</v>
      </c>
      <c r="M523" s="78">
        <v>3.5000000000000003E-2</v>
      </c>
      <c r="N523" s="78">
        <v>1.55E-2</v>
      </c>
      <c r="O523" s="77">
        <v>240000</v>
      </c>
      <c r="P523" s="77">
        <v>107.98433333333334</v>
      </c>
      <c r="Q523" s="77">
        <v>0</v>
      </c>
      <c r="R523" s="77">
        <v>805.99506399999996</v>
      </c>
      <c r="S523" s="78">
        <v>2.9999999999999997E-4</v>
      </c>
      <c r="T523" s="78">
        <v>2.9999999999999997E-4</v>
      </c>
      <c r="U523" s="78">
        <v>0</v>
      </c>
    </row>
    <row r="524" spans="2:21" ht="18" customHeight="1">
      <c r="B524" t="s">
        <v>1702</v>
      </c>
      <c r="C524" t="s">
        <v>1703</v>
      </c>
      <c r="D524" t="s">
        <v>123</v>
      </c>
      <c r="E524" t="s">
        <v>1651</v>
      </c>
      <c r="F524" t="s">
        <v>1704</v>
      </c>
      <c r="G524" t="s">
        <v>1674</v>
      </c>
      <c r="H524" t="s">
        <v>1701</v>
      </c>
      <c r="I524" t="s">
        <v>1655</v>
      </c>
      <c r="J524" t="s">
        <v>1705</v>
      </c>
      <c r="K524" s="77">
        <v>8.66</v>
      </c>
      <c r="L524" t="s">
        <v>106</v>
      </c>
      <c r="M524" s="78">
        <v>1.0999999999999999E-2</v>
      </c>
      <c r="N524" s="78">
        <v>1.9300000000000001E-2</v>
      </c>
      <c r="O524" s="77">
        <v>250000</v>
      </c>
      <c r="P524" s="77">
        <v>93.582499999999996</v>
      </c>
      <c r="Q524" s="77">
        <v>0</v>
      </c>
      <c r="R524" s="77">
        <v>727.60393750000003</v>
      </c>
      <c r="S524" s="78">
        <v>2.9999999999999997E-4</v>
      </c>
      <c r="T524" s="78">
        <v>2.9999999999999997E-4</v>
      </c>
      <c r="U524" s="78">
        <v>0</v>
      </c>
    </row>
    <row r="525" spans="2:21" ht="18" customHeight="1">
      <c r="B525" t="s">
        <v>1706</v>
      </c>
      <c r="C525" t="s">
        <v>1707</v>
      </c>
      <c r="D525" t="s">
        <v>123</v>
      </c>
      <c r="E525" t="s">
        <v>1651</v>
      </c>
      <c r="F525" t="s">
        <v>1704</v>
      </c>
      <c r="G525" t="s">
        <v>1674</v>
      </c>
      <c r="H525" t="s">
        <v>1701</v>
      </c>
      <c r="I525" t="s">
        <v>1655</v>
      </c>
      <c r="J525" t="s">
        <v>1708</v>
      </c>
      <c r="K525" s="77">
        <v>0.95</v>
      </c>
      <c r="L525" t="s">
        <v>106</v>
      </c>
      <c r="M525" s="78">
        <v>2.8000000000000001E-2</v>
      </c>
      <c r="N525" s="78">
        <v>9.5999999999999992E-3</v>
      </c>
      <c r="O525" s="77">
        <v>234000</v>
      </c>
      <c r="P525" s="77">
        <v>101.87244444444444</v>
      </c>
      <c r="Q525" s="77">
        <v>0</v>
      </c>
      <c r="R525" s="77">
        <v>741.36652719999995</v>
      </c>
      <c r="S525" s="78">
        <v>1E-4</v>
      </c>
      <c r="T525" s="78">
        <v>2.9999999999999997E-4</v>
      </c>
      <c r="U525" s="78">
        <v>0</v>
      </c>
    </row>
    <row r="526" spans="2:21" ht="18" customHeight="1">
      <c r="B526" t="s">
        <v>1709</v>
      </c>
      <c r="C526" t="s">
        <v>1710</v>
      </c>
      <c r="D526" t="s">
        <v>123</v>
      </c>
      <c r="E526" t="s">
        <v>1651</v>
      </c>
      <c r="F526" t="s">
        <v>1711</v>
      </c>
      <c r="G526" t="s">
        <v>1712</v>
      </c>
      <c r="H526" t="s">
        <v>1701</v>
      </c>
      <c r="I526" t="s">
        <v>1655</v>
      </c>
      <c r="J526" t="s">
        <v>1685</v>
      </c>
      <c r="K526" s="77">
        <v>3.05</v>
      </c>
      <c r="L526" t="s">
        <v>106</v>
      </c>
      <c r="M526" s="78">
        <v>2.7099999999999999E-2</v>
      </c>
      <c r="N526" s="78">
        <v>1.41E-2</v>
      </c>
      <c r="O526" s="77">
        <v>203000</v>
      </c>
      <c r="P526" s="77">
        <v>104.90885</v>
      </c>
      <c r="Q526" s="77">
        <v>0</v>
      </c>
      <c r="R526" s="77">
        <v>662.32104270499997</v>
      </c>
      <c r="S526" s="78">
        <v>1E-4</v>
      </c>
      <c r="T526" s="78">
        <v>2.0000000000000001E-4</v>
      </c>
      <c r="U526" s="78">
        <v>0</v>
      </c>
    </row>
    <row r="527" spans="2:21" ht="18" customHeight="1">
      <c r="B527" t="s">
        <v>1713</v>
      </c>
      <c r="C527" t="s">
        <v>1714</v>
      </c>
      <c r="D527" t="s">
        <v>123</v>
      </c>
      <c r="E527" t="s">
        <v>1651</v>
      </c>
      <c r="F527" t="s">
        <v>1715</v>
      </c>
      <c r="G527" t="s">
        <v>1716</v>
      </c>
      <c r="H527" t="s">
        <v>1717</v>
      </c>
      <c r="I527" t="s">
        <v>1655</v>
      </c>
      <c r="J527" t="s">
        <v>1718</v>
      </c>
      <c r="K527" s="77">
        <v>11.01</v>
      </c>
      <c r="L527" t="s">
        <v>106</v>
      </c>
      <c r="M527" s="78">
        <v>2.9000000000000001E-2</v>
      </c>
      <c r="N527" s="78">
        <v>2.9499999999999998E-2</v>
      </c>
      <c r="O527" s="77">
        <v>100000</v>
      </c>
      <c r="P527" s="77">
        <v>99.871832999999995</v>
      </c>
      <c r="Q527" s="77">
        <v>0</v>
      </c>
      <c r="R527" s="77">
        <v>310.60140156300002</v>
      </c>
      <c r="S527" s="78">
        <v>2.0000000000000001E-4</v>
      </c>
      <c r="T527" s="78">
        <v>1E-4</v>
      </c>
      <c r="U527" s="78">
        <v>0</v>
      </c>
    </row>
    <row r="528" spans="2:21" ht="18" customHeight="1">
      <c r="B528" t="s">
        <v>1719</v>
      </c>
      <c r="C528" t="s">
        <v>1720</v>
      </c>
      <c r="D528" t="s">
        <v>123</v>
      </c>
      <c r="E528" t="s">
        <v>1651</v>
      </c>
      <c r="F528" t="s">
        <v>1721</v>
      </c>
      <c r="G528" t="s">
        <v>1660</v>
      </c>
      <c r="H528" t="s">
        <v>1722</v>
      </c>
      <c r="I528" t="s">
        <v>377</v>
      </c>
      <c r="J528" t="s">
        <v>1723</v>
      </c>
      <c r="K528" s="77">
        <v>2.14</v>
      </c>
      <c r="L528" t="s">
        <v>106</v>
      </c>
      <c r="M528" s="78">
        <v>2.9499999999999998E-2</v>
      </c>
      <c r="N528" s="78">
        <v>1.11E-2</v>
      </c>
      <c r="O528" s="77">
        <v>164000</v>
      </c>
      <c r="P528" s="77">
        <v>104.86741664634147</v>
      </c>
      <c r="Q528" s="77">
        <v>0</v>
      </c>
      <c r="R528" s="77">
        <v>534.86577186299996</v>
      </c>
      <c r="S528" s="78">
        <v>2.0000000000000001E-4</v>
      </c>
      <c r="T528" s="78">
        <v>2.0000000000000001E-4</v>
      </c>
      <c r="U528" s="78">
        <v>0</v>
      </c>
    </row>
    <row r="529" spans="2:21" ht="18" customHeight="1">
      <c r="B529" t="s">
        <v>1724</v>
      </c>
      <c r="C529" t="s">
        <v>1725</v>
      </c>
      <c r="D529" t="s">
        <v>375</v>
      </c>
      <c r="E529" t="s">
        <v>1651</v>
      </c>
      <c r="F529" t="s">
        <v>1726</v>
      </c>
      <c r="G529" t="s">
        <v>1727</v>
      </c>
      <c r="H529" t="s">
        <v>1728</v>
      </c>
      <c r="I529" t="s">
        <v>1655</v>
      </c>
      <c r="J529" t="s">
        <v>1729</v>
      </c>
      <c r="K529" s="77">
        <v>8.31</v>
      </c>
      <c r="L529" t="s">
        <v>106</v>
      </c>
      <c r="M529" s="78">
        <v>1.2500000000000001E-2</v>
      </c>
      <c r="N529" s="78">
        <v>2.1499999999999998E-2</v>
      </c>
      <c r="O529" s="77">
        <v>250000</v>
      </c>
      <c r="P529" s="77">
        <v>93.194416680000003</v>
      </c>
      <c r="Q529" s="77">
        <v>0</v>
      </c>
      <c r="R529" s="77">
        <v>724.58658968700001</v>
      </c>
      <c r="S529" s="78">
        <v>2.9999999999999997E-4</v>
      </c>
      <c r="T529" s="78">
        <v>2.9999999999999997E-4</v>
      </c>
      <c r="U529" s="78">
        <v>0</v>
      </c>
    </row>
    <row r="530" spans="2:21" ht="18" customHeight="1">
      <c r="B530" t="s">
        <v>1730</v>
      </c>
      <c r="C530" t="s">
        <v>1731</v>
      </c>
      <c r="D530" t="s">
        <v>123</v>
      </c>
      <c r="E530" t="s">
        <v>1651</v>
      </c>
      <c r="F530" t="s">
        <v>1732</v>
      </c>
      <c r="G530" t="s">
        <v>1660</v>
      </c>
      <c r="H530" t="s">
        <v>1733</v>
      </c>
      <c r="I530" t="s">
        <v>1655</v>
      </c>
      <c r="J530" t="s">
        <v>1734</v>
      </c>
      <c r="K530" s="77">
        <v>8.11</v>
      </c>
      <c r="L530" t="s">
        <v>106</v>
      </c>
      <c r="M530" s="78">
        <v>1.6500000000000001E-2</v>
      </c>
      <c r="N530" s="78">
        <v>2.2100000000000002E-2</v>
      </c>
      <c r="O530" s="77">
        <v>500000</v>
      </c>
      <c r="P530" s="77">
        <v>96.847916659999996</v>
      </c>
      <c r="Q530" s="77">
        <v>0</v>
      </c>
      <c r="R530" s="77">
        <v>1505.9851040630001</v>
      </c>
      <c r="S530" s="78">
        <v>5.0000000000000001E-4</v>
      </c>
      <c r="T530" s="78">
        <v>5.0000000000000001E-4</v>
      </c>
      <c r="U530" s="78">
        <v>1E-4</v>
      </c>
    </row>
    <row r="531" spans="2:21" ht="18" customHeight="1">
      <c r="B531" t="s">
        <v>1735</v>
      </c>
      <c r="C531" t="s">
        <v>1736</v>
      </c>
      <c r="D531" t="s">
        <v>375</v>
      </c>
      <c r="E531" t="s">
        <v>1651</v>
      </c>
      <c r="F531" t="s">
        <v>1737</v>
      </c>
      <c r="G531" t="s">
        <v>1738</v>
      </c>
      <c r="H531" t="s">
        <v>1733</v>
      </c>
      <c r="I531" t="s">
        <v>1655</v>
      </c>
      <c r="J531" t="s">
        <v>840</v>
      </c>
      <c r="K531" s="77">
        <v>5.99</v>
      </c>
      <c r="L531" t="s">
        <v>106</v>
      </c>
      <c r="M531" s="78">
        <v>2.3900000000000001E-2</v>
      </c>
      <c r="N531" s="78">
        <v>2.1399999999999999E-2</v>
      </c>
      <c r="O531" s="77">
        <v>400000</v>
      </c>
      <c r="P531" s="77">
        <v>101.75212222499999</v>
      </c>
      <c r="Q531" s="77">
        <v>0</v>
      </c>
      <c r="R531" s="77">
        <v>1265.7964004790001</v>
      </c>
      <c r="S531" s="78">
        <v>1E-4</v>
      </c>
      <c r="T531" s="78">
        <v>4.0000000000000002E-4</v>
      </c>
      <c r="U531" s="78">
        <v>1E-4</v>
      </c>
    </row>
    <row r="532" spans="2:21" ht="18" customHeight="1">
      <c r="B532" t="s">
        <v>1739</v>
      </c>
      <c r="C532" t="s">
        <v>1740</v>
      </c>
      <c r="D532" t="s">
        <v>123</v>
      </c>
      <c r="E532" t="s">
        <v>1651</v>
      </c>
      <c r="F532" t="s">
        <v>1741</v>
      </c>
      <c r="G532" t="s">
        <v>1738</v>
      </c>
      <c r="H532" t="s">
        <v>1654</v>
      </c>
      <c r="I532" t="s">
        <v>1655</v>
      </c>
      <c r="J532" t="s">
        <v>1742</v>
      </c>
      <c r="K532" s="77">
        <v>2.2799999999999998</v>
      </c>
      <c r="L532" t="s">
        <v>106</v>
      </c>
      <c r="M532" s="78">
        <v>3.6999999999999998E-2</v>
      </c>
      <c r="N532" s="78">
        <v>3.2800000000000003E-2</v>
      </c>
      <c r="O532" s="77">
        <v>380000</v>
      </c>
      <c r="P532" s="77">
        <v>101.47656026315789</v>
      </c>
      <c r="Q532" s="77">
        <v>0</v>
      </c>
      <c r="R532" s="77">
        <v>1199.24998919</v>
      </c>
      <c r="S532" s="78">
        <v>2.9999999999999997E-4</v>
      </c>
      <c r="T532" s="78">
        <v>4.0000000000000002E-4</v>
      </c>
      <c r="U532" s="78">
        <v>0</v>
      </c>
    </row>
    <row r="533" spans="2:21" ht="18" customHeight="1">
      <c r="B533" t="s">
        <v>1743</v>
      </c>
      <c r="C533" t="s">
        <v>1744</v>
      </c>
      <c r="D533" t="s">
        <v>123</v>
      </c>
      <c r="E533" t="s">
        <v>1651</v>
      </c>
      <c r="F533" t="s">
        <v>1745</v>
      </c>
      <c r="G533" t="s">
        <v>1679</v>
      </c>
      <c r="H533" t="s">
        <v>1654</v>
      </c>
      <c r="I533" t="s">
        <v>1655</v>
      </c>
      <c r="J533" t="s">
        <v>1746</v>
      </c>
      <c r="K533" s="77">
        <v>7.65</v>
      </c>
      <c r="L533" t="s">
        <v>106</v>
      </c>
      <c r="M533" s="78">
        <v>2.5399999999999999E-2</v>
      </c>
      <c r="N533" s="78">
        <v>2.6599999999999999E-2</v>
      </c>
      <c r="O533" s="77">
        <v>100000</v>
      </c>
      <c r="P533" s="77">
        <v>99.288749999999993</v>
      </c>
      <c r="Q533" s="77">
        <v>0</v>
      </c>
      <c r="R533" s="77">
        <v>308.78801249999998</v>
      </c>
      <c r="S533" s="78">
        <v>2.0000000000000001E-4</v>
      </c>
      <c r="T533" s="78">
        <v>1E-4</v>
      </c>
      <c r="U533" s="78">
        <v>0</v>
      </c>
    </row>
    <row r="534" spans="2:21" ht="18" customHeight="1">
      <c r="B534" t="s">
        <v>1747</v>
      </c>
      <c r="C534" t="s">
        <v>1748</v>
      </c>
      <c r="D534" t="s">
        <v>1749</v>
      </c>
      <c r="E534" t="s">
        <v>1651</v>
      </c>
      <c r="F534" t="s">
        <v>1750</v>
      </c>
      <c r="G534" t="s">
        <v>1694</v>
      </c>
      <c r="H534" t="s">
        <v>1751</v>
      </c>
      <c r="I534" t="s">
        <v>377</v>
      </c>
      <c r="J534" t="s">
        <v>1752</v>
      </c>
      <c r="K534" s="77">
        <v>6.57</v>
      </c>
      <c r="L534" t="s">
        <v>110</v>
      </c>
      <c r="M534" s="78">
        <v>1.7500000000000002E-2</v>
      </c>
      <c r="N534" s="78">
        <v>7.7999999999999996E-3</v>
      </c>
      <c r="O534" s="77">
        <v>2375000</v>
      </c>
      <c r="P534" s="77">
        <v>108.10338888888889</v>
      </c>
      <c r="Q534" s="77">
        <v>0</v>
      </c>
      <c r="R534" s="77">
        <v>9037.1865655233905</v>
      </c>
      <c r="S534" s="78">
        <v>4.0000000000000001E-3</v>
      </c>
      <c r="T534" s="78">
        <v>3.2000000000000002E-3</v>
      </c>
      <c r="U534" s="78">
        <v>4.0000000000000002E-4</v>
      </c>
    </row>
    <row r="535" spans="2:21" ht="18" customHeight="1">
      <c r="B535" t="s">
        <v>1753</v>
      </c>
      <c r="C535" t="s">
        <v>1754</v>
      </c>
      <c r="D535" t="s">
        <v>123</v>
      </c>
      <c r="E535" t="s">
        <v>1651</v>
      </c>
      <c r="F535" t="s">
        <v>1755</v>
      </c>
      <c r="G535" t="s">
        <v>1694</v>
      </c>
      <c r="H535" t="s">
        <v>1756</v>
      </c>
      <c r="I535" t="s">
        <v>377</v>
      </c>
      <c r="J535" t="s">
        <v>1757</v>
      </c>
      <c r="K535" s="77">
        <v>3.76</v>
      </c>
      <c r="L535" t="s">
        <v>106</v>
      </c>
      <c r="M535" s="78">
        <v>3.4000000000000002E-2</v>
      </c>
      <c r="N535" s="78">
        <v>2.93E-2</v>
      </c>
      <c r="O535" s="77">
        <v>800000</v>
      </c>
      <c r="P535" s="77">
        <v>103.3943333375</v>
      </c>
      <c r="Q535" s="77">
        <v>0</v>
      </c>
      <c r="R535" s="77">
        <v>2572.4510134369998</v>
      </c>
      <c r="S535" s="78">
        <v>8.0000000000000004E-4</v>
      </c>
      <c r="T535" s="78">
        <v>8.9999999999999998E-4</v>
      </c>
      <c r="U535" s="78">
        <v>1E-4</v>
      </c>
    </row>
    <row r="536" spans="2:21" ht="18" customHeight="1">
      <c r="B536" t="s">
        <v>1758</v>
      </c>
      <c r="C536" t="s">
        <v>1759</v>
      </c>
      <c r="D536" t="s">
        <v>375</v>
      </c>
      <c r="E536" t="s">
        <v>1651</v>
      </c>
      <c r="F536" t="s">
        <v>1755</v>
      </c>
      <c r="G536" t="s">
        <v>1694</v>
      </c>
      <c r="H536" t="s">
        <v>1756</v>
      </c>
      <c r="I536" t="s">
        <v>377</v>
      </c>
      <c r="J536" t="s">
        <v>1760</v>
      </c>
      <c r="K536" s="77">
        <v>2.38</v>
      </c>
      <c r="L536" t="s">
        <v>106</v>
      </c>
      <c r="M536" s="78">
        <v>4.6300000000000001E-2</v>
      </c>
      <c r="N536" s="78">
        <v>2.3599999999999999E-2</v>
      </c>
      <c r="O536" s="77">
        <v>2500000</v>
      </c>
      <c r="P536" s="77">
        <v>107.72079166567164</v>
      </c>
      <c r="Q536" s="77">
        <v>0</v>
      </c>
      <c r="R536" s="77">
        <v>8375.2915518760001</v>
      </c>
      <c r="S536" s="78">
        <v>6.3E-3</v>
      </c>
      <c r="T536" s="78">
        <v>2.8999999999999998E-3</v>
      </c>
      <c r="U536" s="78">
        <v>2.9999999999999997E-4</v>
      </c>
    </row>
    <row r="537" spans="2:21" ht="18" customHeight="1">
      <c r="B537" t="s">
        <v>1761</v>
      </c>
      <c r="C537" t="s">
        <v>1762</v>
      </c>
      <c r="D537" t="s">
        <v>123</v>
      </c>
      <c r="E537" t="s">
        <v>1651</v>
      </c>
      <c r="F537" t="s">
        <v>1763</v>
      </c>
      <c r="G537" t="s">
        <v>1694</v>
      </c>
      <c r="H537" t="s">
        <v>1756</v>
      </c>
      <c r="I537" t="s">
        <v>377</v>
      </c>
      <c r="J537" t="s">
        <v>1764</v>
      </c>
      <c r="K537" s="77">
        <v>2.93</v>
      </c>
      <c r="L537" t="s">
        <v>106</v>
      </c>
      <c r="M537" s="78">
        <v>3.7499999999999999E-2</v>
      </c>
      <c r="N537" s="78">
        <v>2.1999999999999999E-2</v>
      </c>
      <c r="O537" s="77">
        <v>1550000</v>
      </c>
      <c r="P537" s="77">
        <v>106.10833333079847</v>
      </c>
      <c r="Q537" s="77">
        <v>0</v>
      </c>
      <c r="R537" s="77">
        <v>5114.9522081260002</v>
      </c>
      <c r="S537" s="78">
        <v>4.3E-3</v>
      </c>
      <c r="T537" s="78">
        <v>1.8E-3</v>
      </c>
      <c r="U537" s="78">
        <v>2.0000000000000001E-4</v>
      </c>
    </row>
    <row r="538" spans="2:21" ht="18" customHeight="1">
      <c r="B538" t="s">
        <v>1765</v>
      </c>
      <c r="C538" t="s">
        <v>1766</v>
      </c>
      <c r="D538" t="s">
        <v>1749</v>
      </c>
      <c r="E538" t="s">
        <v>1651</v>
      </c>
      <c r="F538" t="s">
        <v>1767</v>
      </c>
      <c r="G538" t="s">
        <v>1727</v>
      </c>
      <c r="H538" t="s">
        <v>1768</v>
      </c>
      <c r="I538" t="s">
        <v>1655</v>
      </c>
      <c r="J538" t="s">
        <v>1769</v>
      </c>
      <c r="K538" s="77">
        <v>1.5</v>
      </c>
      <c r="L538" t="s">
        <v>106</v>
      </c>
      <c r="M538" s="78">
        <v>5.2499999999999998E-2</v>
      </c>
      <c r="N538" s="78">
        <v>3.0800000000000001E-2</v>
      </c>
      <c r="O538" s="77">
        <v>250000</v>
      </c>
      <c r="P538" s="77">
        <v>105.56975</v>
      </c>
      <c r="Q538" s="77">
        <v>0</v>
      </c>
      <c r="R538" s="77">
        <v>820.80480624999996</v>
      </c>
      <c r="S538" s="78">
        <v>4.0000000000000002E-4</v>
      </c>
      <c r="T538" s="78">
        <v>2.9999999999999997E-4</v>
      </c>
      <c r="U538" s="78">
        <v>0</v>
      </c>
    </row>
    <row r="539" spans="2:21" ht="18" customHeight="1">
      <c r="B539" t="s">
        <v>1770</v>
      </c>
      <c r="C539" t="s">
        <v>1771</v>
      </c>
      <c r="D539" t="s">
        <v>123</v>
      </c>
      <c r="E539" t="s">
        <v>1651</v>
      </c>
      <c r="F539" t="s">
        <v>1772</v>
      </c>
      <c r="G539" t="s">
        <v>1694</v>
      </c>
      <c r="H539" t="s">
        <v>1768</v>
      </c>
      <c r="I539" t="s">
        <v>1655</v>
      </c>
      <c r="J539" t="s">
        <v>381</v>
      </c>
      <c r="K539" s="77">
        <v>3.33</v>
      </c>
      <c r="L539" t="s">
        <v>106</v>
      </c>
      <c r="M539" s="78">
        <v>3.2500000000000001E-2</v>
      </c>
      <c r="N539" s="78">
        <v>2.1999999999999999E-2</v>
      </c>
      <c r="O539" s="77">
        <v>3150000</v>
      </c>
      <c r="P539" s="77">
        <v>105.10958333454545</v>
      </c>
      <c r="Q539" s="77">
        <v>0</v>
      </c>
      <c r="R539" s="77">
        <v>10297.060331250001</v>
      </c>
      <c r="S539" s="78">
        <v>2.5000000000000001E-3</v>
      </c>
      <c r="T539" s="78">
        <v>3.5999999999999999E-3</v>
      </c>
      <c r="U539" s="78">
        <v>4.0000000000000002E-4</v>
      </c>
    </row>
    <row r="540" spans="2:21" ht="18" customHeight="1">
      <c r="B540" t="s">
        <v>1773</v>
      </c>
      <c r="C540" t="s">
        <v>1774</v>
      </c>
      <c r="D540" t="s">
        <v>123</v>
      </c>
      <c r="E540" t="s">
        <v>1651</v>
      </c>
      <c r="F540" t="s">
        <v>1775</v>
      </c>
      <c r="G540" t="s">
        <v>1776</v>
      </c>
      <c r="H540" t="s">
        <v>1768</v>
      </c>
      <c r="I540" t="s">
        <v>1655</v>
      </c>
      <c r="J540" t="s">
        <v>315</v>
      </c>
      <c r="K540" s="77">
        <v>8.15</v>
      </c>
      <c r="L540" t="s">
        <v>106</v>
      </c>
      <c r="M540" s="78">
        <v>2.4500000000000001E-2</v>
      </c>
      <c r="N540" s="78">
        <v>2.7699999999999999E-2</v>
      </c>
      <c r="O540" s="77">
        <v>150000</v>
      </c>
      <c r="P540" s="77">
        <v>98.524749999999997</v>
      </c>
      <c r="Q540" s="77">
        <v>0</v>
      </c>
      <c r="R540" s="77">
        <v>459.61795875000001</v>
      </c>
      <c r="S540" s="78">
        <v>1E-4</v>
      </c>
      <c r="T540" s="78">
        <v>2.0000000000000001E-4</v>
      </c>
      <c r="U540" s="78">
        <v>0</v>
      </c>
    </row>
    <row r="541" spans="2:21" ht="18" customHeight="1">
      <c r="B541" t="s">
        <v>1777</v>
      </c>
      <c r="C541" t="s">
        <v>1778</v>
      </c>
      <c r="D541" t="s">
        <v>123</v>
      </c>
      <c r="E541" t="s">
        <v>1651</v>
      </c>
      <c r="F541" t="s">
        <v>1755</v>
      </c>
      <c r="G541" t="s">
        <v>1694</v>
      </c>
      <c r="H541" t="s">
        <v>1756</v>
      </c>
      <c r="I541" t="s">
        <v>377</v>
      </c>
      <c r="J541" t="s">
        <v>1779</v>
      </c>
      <c r="K541" s="77">
        <v>6.12</v>
      </c>
      <c r="L541" t="s">
        <v>106</v>
      </c>
      <c r="M541" s="78">
        <v>3.1300000000000001E-2</v>
      </c>
      <c r="N541" s="78">
        <v>3.2500000000000001E-2</v>
      </c>
      <c r="O541" s="77">
        <v>600000</v>
      </c>
      <c r="P541" s="77">
        <v>100.06076400000001</v>
      </c>
      <c r="Q541" s="77">
        <v>0</v>
      </c>
      <c r="R541" s="77">
        <v>1867.1338543740001</v>
      </c>
      <c r="S541" s="78">
        <v>8.0000000000000004E-4</v>
      </c>
      <c r="T541" s="78">
        <v>6.9999999999999999E-4</v>
      </c>
      <c r="U541" s="78">
        <v>1E-4</v>
      </c>
    </row>
    <row r="542" spans="2:21" ht="18" customHeight="1">
      <c r="B542" t="s">
        <v>1780</v>
      </c>
      <c r="C542" t="s">
        <v>1781</v>
      </c>
      <c r="D542" t="s">
        <v>123</v>
      </c>
      <c r="E542" t="s">
        <v>1651</v>
      </c>
      <c r="F542" t="s">
        <v>1755</v>
      </c>
      <c r="G542" t="s">
        <v>1694</v>
      </c>
      <c r="H542" t="s">
        <v>1756</v>
      </c>
      <c r="I542" t="s">
        <v>377</v>
      </c>
      <c r="J542" t="s">
        <v>1723</v>
      </c>
      <c r="K542" s="77">
        <v>2.81</v>
      </c>
      <c r="L542" t="s">
        <v>106</v>
      </c>
      <c r="M542" s="78">
        <v>4.1300000000000003E-2</v>
      </c>
      <c r="N542" s="78">
        <v>1.9800000000000002E-2</v>
      </c>
      <c r="O542" s="77">
        <v>675000</v>
      </c>
      <c r="P542" s="77">
        <v>106.33829167407407</v>
      </c>
      <c r="Q542" s="77">
        <v>0</v>
      </c>
      <c r="R542" s="77">
        <v>2232.3065879679998</v>
      </c>
      <c r="S542" s="78">
        <v>1.4E-3</v>
      </c>
      <c r="T542" s="78">
        <v>8.0000000000000004E-4</v>
      </c>
      <c r="U542" s="78">
        <v>1E-4</v>
      </c>
    </row>
    <row r="543" spans="2:21" ht="18" customHeight="1">
      <c r="B543" t="s">
        <v>1782</v>
      </c>
      <c r="C543" t="s">
        <v>1783</v>
      </c>
      <c r="D543" t="s">
        <v>1784</v>
      </c>
      <c r="E543" t="s">
        <v>1651</v>
      </c>
      <c r="F543" t="s">
        <v>1785</v>
      </c>
      <c r="G543" t="s">
        <v>1727</v>
      </c>
      <c r="H543" t="s">
        <v>1768</v>
      </c>
      <c r="I543" t="s">
        <v>1655</v>
      </c>
      <c r="J543" t="s">
        <v>1786</v>
      </c>
      <c r="K543" s="77">
        <v>1.79</v>
      </c>
      <c r="L543" t="s">
        <v>110</v>
      </c>
      <c r="M543" s="78">
        <v>2.5000000000000001E-2</v>
      </c>
      <c r="N543" s="78">
        <v>1.67E-2</v>
      </c>
      <c r="O543" s="77">
        <v>2000000</v>
      </c>
      <c r="P543" s="77">
        <v>101.9310548</v>
      </c>
      <c r="Q543" s="77">
        <v>0</v>
      </c>
      <c r="R543" s="77">
        <v>7175.7423954584101</v>
      </c>
      <c r="S543" s="78">
        <v>5.7000000000000002E-3</v>
      </c>
      <c r="T543" s="78">
        <v>2.5000000000000001E-3</v>
      </c>
      <c r="U543" s="78">
        <v>2.9999999999999997E-4</v>
      </c>
    </row>
    <row r="544" spans="2:21" ht="18" customHeight="1">
      <c r="B544" t="s">
        <v>1787</v>
      </c>
      <c r="C544" t="s">
        <v>1788</v>
      </c>
      <c r="D544" t="s">
        <v>123</v>
      </c>
      <c r="E544" t="s">
        <v>1651</v>
      </c>
      <c r="F544" t="s">
        <v>1789</v>
      </c>
      <c r="G544" t="s">
        <v>1712</v>
      </c>
      <c r="H544" t="s">
        <v>1768</v>
      </c>
      <c r="I544" t="s">
        <v>1655</v>
      </c>
      <c r="J544" t="s">
        <v>1790</v>
      </c>
      <c r="K544" s="77">
        <v>7.32</v>
      </c>
      <c r="L544" t="s">
        <v>106</v>
      </c>
      <c r="M544" s="78">
        <v>4.4999999999999998E-2</v>
      </c>
      <c r="N544" s="78">
        <v>3.5000000000000003E-2</v>
      </c>
      <c r="O544" s="77">
        <v>100000</v>
      </c>
      <c r="P544" s="77">
        <v>108.8515</v>
      </c>
      <c r="Q544" s="77">
        <v>0</v>
      </c>
      <c r="R544" s="77">
        <v>338.528165</v>
      </c>
      <c r="S544" s="78">
        <v>2.9999999999999997E-4</v>
      </c>
      <c r="T544" s="78">
        <v>1E-4</v>
      </c>
      <c r="U544" s="78">
        <v>0</v>
      </c>
    </row>
    <row r="545" spans="2:21" ht="18" customHeight="1">
      <c r="B545" t="s">
        <v>1791</v>
      </c>
      <c r="C545" t="s">
        <v>1792</v>
      </c>
      <c r="D545" t="s">
        <v>123</v>
      </c>
      <c r="E545" t="s">
        <v>1651</v>
      </c>
      <c r="F545" t="s">
        <v>1793</v>
      </c>
      <c r="G545" t="s">
        <v>1694</v>
      </c>
      <c r="H545" t="s">
        <v>1768</v>
      </c>
      <c r="I545" t="s">
        <v>1655</v>
      </c>
      <c r="J545" t="s">
        <v>1723</v>
      </c>
      <c r="K545" s="77">
        <v>3.32</v>
      </c>
      <c r="L545" t="s">
        <v>106</v>
      </c>
      <c r="M545" s="78">
        <v>3.7499999999999999E-2</v>
      </c>
      <c r="N545" s="78">
        <v>2.7400000000000001E-2</v>
      </c>
      <c r="O545" s="77">
        <v>1900000</v>
      </c>
      <c r="P545" s="77">
        <v>105.12483335</v>
      </c>
      <c r="Q545" s="77">
        <v>0</v>
      </c>
      <c r="R545" s="77">
        <v>6211.8264018740001</v>
      </c>
      <c r="S545" s="78">
        <v>3.8E-3</v>
      </c>
      <c r="T545" s="78">
        <v>2.2000000000000001E-3</v>
      </c>
      <c r="U545" s="78">
        <v>2.9999999999999997E-4</v>
      </c>
    </row>
    <row r="546" spans="2:21" ht="18" customHeight="1">
      <c r="B546" t="s">
        <v>1794</v>
      </c>
      <c r="C546" t="s">
        <v>1795</v>
      </c>
      <c r="D546" t="s">
        <v>123</v>
      </c>
      <c r="E546" t="s">
        <v>1651</v>
      </c>
      <c r="F546" t="s">
        <v>1796</v>
      </c>
      <c r="G546" t="s">
        <v>1694</v>
      </c>
      <c r="H546" t="s">
        <v>1768</v>
      </c>
      <c r="I546" t="s">
        <v>1655</v>
      </c>
      <c r="J546" t="s">
        <v>1797</v>
      </c>
      <c r="K546" s="77">
        <v>4.5199999999999996</v>
      </c>
      <c r="L546" t="s">
        <v>106</v>
      </c>
      <c r="M546" s="78">
        <v>3.3599999999999998E-2</v>
      </c>
      <c r="N546" s="78">
        <v>3.5200000000000002E-2</v>
      </c>
      <c r="O546" s="77">
        <v>2000000</v>
      </c>
      <c r="P546" s="77">
        <v>99.846500000000006</v>
      </c>
      <c r="Q546" s="77">
        <v>0</v>
      </c>
      <c r="R546" s="77">
        <v>6210.4522999999999</v>
      </c>
      <c r="S546" s="78">
        <v>6.7000000000000002E-3</v>
      </c>
      <c r="T546" s="78">
        <v>2.2000000000000001E-3</v>
      </c>
      <c r="U546" s="78">
        <v>2.9999999999999997E-4</v>
      </c>
    </row>
    <row r="547" spans="2:21" ht="18" customHeight="1">
      <c r="B547" t="s">
        <v>1798</v>
      </c>
      <c r="C547" t="s">
        <v>1799</v>
      </c>
      <c r="D547" t="s">
        <v>123</v>
      </c>
      <c r="E547" t="s">
        <v>1651</v>
      </c>
      <c r="F547" t="s">
        <v>1796</v>
      </c>
      <c r="G547" t="s">
        <v>1694</v>
      </c>
      <c r="H547" t="s">
        <v>1768</v>
      </c>
      <c r="I547" t="s">
        <v>1655</v>
      </c>
      <c r="J547" t="s">
        <v>1800</v>
      </c>
      <c r="K547" s="77">
        <v>3.75</v>
      </c>
      <c r="L547" t="s">
        <v>106</v>
      </c>
      <c r="M547" s="78">
        <v>3.7100000000000001E-2</v>
      </c>
      <c r="N547" s="78">
        <v>3.32E-2</v>
      </c>
      <c r="O547" s="77">
        <v>1500000</v>
      </c>
      <c r="P547" s="77">
        <v>103.16952222</v>
      </c>
      <c r="Q547" s="77">
        <v>0</v>
      </c>
      <c r="R547" s="77">
        <v>4812.8582115629997</v>
      </c>
      <c r="S547" s="78">
        <v>3.8E-3</v>
      </c>
      <c r="T547" s="78">
        <v>1.6999999999999999E-3</v>
      </c>
      <c r="U547" s="78">
        <v>2.0000000000000001E-4</v>
      </c>
    </row>
    <row r="548" spans="2:21" ht="18" customHeight="1">
      <c r="B548" t="s">
        <v>1801</v>
      </c>
      <c r="C548" t="s">
        <v>1802</v>
      </c>
      <c r="D548" t="s">
        <v>123</v>
      </c>
      <c r="E548" t="s">
        <v>1651</v>
      </c>
      <c r="F548" t="s">
        <v>1803</v>
      </c>
      <c r="G548" t="s">
        <v>1804</v>
      </c>
      <c r="H548" t="s">
        <v>1768</v>
      </c>
      <c r="I548" t="s">
        <v>1655</v>
      </c>
      <c r="J548" t="s">
        <v>1805</v>
      </c>
      <c r="K548" s="77">
        <v>0.22</v>
      </c>
      <c r="L548" t="s">
        <v>110</v>
      </c>
      <c r="M548" s="78">
        <v>2.5000000000000001E-2</v>
      </c>
      <c r="N548" s="78">
        <v>1.0999999999999999E-2</v>
      </c>
      <c r="O548" s="77">
        <v>1925000</v>
      </c>
      <c r="P548" s="77">
        <v>102.25744444242424</v>
      </c>
      <c r="Q548" s="77">
        <v>0</v>
      </c>
      <c r="R548" s="77">
        <v>6928.7675897794497</v>
      </c>
      <c r="S548" s="78">
        <v>1.8E-3</v>
      </c>
      <c r="T548" s="78">
        <v>2.3999999999999998E-3</v>
      </c>
      <c r="U548" s="78">
        <v>2.9999999999999997E-4</v>
      </c>
    </row>
    <row r="549" spans="2:21" ht="18" customHeight="1">
      <c r="B549" t="s">
        <v>1806</v>
      </c>
      <c r="C549" t="s">
        <v>1807</v>
      </c>
      <c r="D549" t="s">
        <v>123</v>
      </c>
      <c r="E549" t="s">
        <v>1651</v>
      </c>
      <c r="F549" t="s">
        <v>1808</v>
      </c>
      <c r="G549" t="s">
        <v>1712</v>
      </c>
      <c r="H549" t="s">
        <v>1809</v>
      </c>
      <c r="I549" t="s">
        <v>377</v>
      </c>
      <c r="J549" t="s">
        <v>304</v>
      </c>
      <c r="K549" s="77">
        <v>2.4900000000000002</v>
      </c>
      <c r="L549" t="s">
        <v>106</v>
      </c>
      <c r="M549" s="78">
        <v>5.5E-2</v>
      </c>
      <c r="N549" s="78">
        <v>0.15570000000000001</v>
      </c>
      <c r="O549" s="77">
        <v>3325000</v>
      </c>
      <c r="P549" s="77">
        <v>79.586177776</v>
      </c>
      <c r="Q549" s="77">
        <v>0</v>
      </c>
      <c r="R549" s="77">
        <v>8229.8076785209996</v>
      </c>
      <c r="S549" s="78">
        <v>9.7999999999999997E-3</v>
      </c>
      <c r="T549" s="78">
        <v>2.8999999999999998E-3</v>
      </c>
      <c r="U549" s="78">
        <v>2.9999999999999997E-4</v>
      </c>
    </row>
    <row r="550" spans="2:21" ht="18" customHeight="1">
      <c r="B550" t="s">
        <v>1810</v>
      </c>
      <c r="C550" t="s">
        <v>1811</v>
      </c>
      <c r="D550" t="s">
        <v>123</v>
      </c>
      <c r="E550" t="s">
        <v>1651</v>
      </c>
      <c r="F550" t="s">
        <v>1812</v>
      </c>
      <c r="G550" t="s">
        <v>1813</v>
      </c>
      <c r="H550" t="s">
        <v>1814</v>
      </c>
      <c r="I550" t="s">
        <v>1655</v>
      </c>
      <c r="J550" t="s">
        <v>1815</v>
      </c>
      <c r="K550" s="77">
        <v>6.3</v>
      </c>
      <c r="L550" t="s">
        <v>106</v>
      </c>
      <c r="M550" s="78">
        <v>4.1300000000000003E-2</v>
      </c>
      <c r="N550" s="78">
        <v>3.5999999999999997E-2</v>
      </c>
      <c r="O550" s="77">
        <v>2960000</v>
      </c>
      <c r="P550" s="77">
        <v>104.52925</v>
      </c>
      <c r="Q550" s="77">
        <v>0</v>
      </c>
      <c r="R550" s="77">
        <v>9622.5446379999994</v>
      </c>
      <c r="S550" s="78">
        <v>5.8999999999999999E-3</v>
      </c>
      <c r="T550" s="78">
        <v>3.3999999999999998E-3</v>
      </c>
      <c r="U550" s="78">
        <v>4.0000000000000002E-4</v>
      </c>
    </row>
    <row r="551" spans="2:21" ht="18" customHeight="1">
      <c r="B551" t="s">
        <v>1816</v>
      </c>
      <c r="C551" t="s">
        <v>1817</v>
      </c>
      <c r="D551" t="s">
        <v>375</v>
      </c>
      <c r="E551" t="s">
        <v>1651</v>
      </c>
      <c r="F551" t="s">
        <v>1818</v>
      </c>
      <c r="G551" t="s">
        <v>1660</v>
      </c>
      <c r="H551" t="s">
        <v>1814</v>
      </c>
      <c r="I551" t="s">
        <v>1655</v>
      </c>
      <c r="J551" t="s">
        <v>1723</v>
      </c>
      <c r="K551" s="77">
        <v>2.4</v>
      </c>
      <c r="L551" t="s">
        <v>110</v>
      </c>
      <c r="M551" s="78">
        <v>3.7499999999999999E-2</v>
      </c>
      <c r="N551" s="78">
        <v>2.3199999999999998E-2</v>
      </c>
      <c r="O551" s="77">
        <v>3500000</v>
      </c>
      <c r="P551" s="77">
        <v>105.29058333225834</v>
      </c>
      <c r="Q551" s="77">
        <v>0</v>
      </c>
      <c r="R551" s="77">
        <v>12971.431349390399</v>
      </c>
      <c r="S551" s="78">
        <v>2.3E-3</v>
      </c>
      <c r="T551" s="78">
        <v>4.4999999999999997E-3</v>
      </c>
      <c r="U551" s="78">
        <v>5.0000000000000001E-4</v>
      </c>
    </row>
    <row r="552" spans="2:21" ht="18" customHeight="1">
      <c r="B552" t="s">
        <v>1819</v>
      </c>
      <c r="C552" t="s">
        <v>1820</v>
      </c>
      <c r="D552" t="s">
        <v>123</v>
      </c>
      <c r="E552" t="s">
        <v>1651</v>
      </c>
      <c r="F552" t="s">
        <v>1821</v>
      </c>
      <c r="G552" t="s">
        <v>1822</v>
      </c>
      <c r="H552" t="s">
        <v>1809</v>
      </c>
      <c r="I552" t="s">
        <v>377</v>
      </c>
      <c r="J552" t="s">
        <v>1823</v>
      </c>
      <c r="K552" s="77">
        <v>6.77</v>
      </c>
      <c r="L552" t="s">
        <v>106</v>
      </c>
      <c r="M552" s="78">
        <v>3.9E-2</v>
      </c>
      <c r="N552" s="78">
        <v>3.2399999999999998E-2</v>
      </c>
      <c r="O552" s="77">
        <v>2035000</v>
      </c>
      <c r="P552" s="77">
        <v>105.50149999999999</v>
      </c>
      <c r="Q552" s="77">
        <v>0</v>
      </c>
      <c r="R552" s="77">
        <v>6677.0316827500001</v>
      </c>
      <c r="S552" s="78">
        <v>5.7999999999999996E-3</v>
      </c>
      <c r="T552" s="78">
        <v>2.3E-3</v>
      </c>
      <c r="U552" s="78">
        <v>2.9999999999999997E-4</v>
      </c>
    </row>
    <row r="553" spans="2:21" ht="18" customHeight="1">
      <c r="B553" t="s">
        <v>1824</v>
      </c>
      <c r="C553" t="s">
        <v>1825</v>
      </c>
      <c r="D553" t="s">
        <v>375</v>
      </c>
      <c r="E553" t="s">
        <v>1651</v>
      </c>
      <c r="F553" t="s">
        <v>1826</v>
      </c>
      <c r="G553" t="s">
        <v>1674</v>
      </c>
      <c r="H553" t="s">
        <v>1827</v>
      </c>
      <c r="I553" t="s">
        <v>377</v>
      </c>
      <c r="J553" t="s">
        <v>1723</v>
      </c>
      <c r="K553" s="77">
        <v>0.87</v>
      </c>
      <c r="L553" t="s">
        <v>106</v>
      </c>
      <c r="M553" s="78">
        <v>3.7499999999999999E-2</v>
      </c>
      <c r="N553" s="78">
        <v>2.6200000000000001E-2</v>
      </c>
      <c r="O553" s="77">
        <v>1834428</v>
      </c>
      <c r="P553" s="77">
        <v>101.44533331638826</v>
      </c>
      <c r="Q553" s="77">
        <v>0</v>
      </c>
      <c r="R553" s="77">
        <v>5787.5283740096002</v>
      </c>
      <c r="S553" s="78">
        <v>4.4999999999999997E-3</v>
      </c>
      <c r="T553" s="78">
        <v>2E-3</v>
      </c>
      <c r="U553" s="78">
        <v>2.0000000000000001E-4</v>
      </c>
    </row>
    <row r="554" spans="2:21" ht="18" customHeight="1">
      <c r="B554" t="s">
        <v>1828</v>
      </c>
      <c r="C554" t="s">
        <v>1829</v>
      </c>
      <c r="D554" t="s">
        <v>123</v>
      </c>
      <c r="E554" t="s">
        <v>1651</v>
      </c>
      <c r="F554" t="s">
        <v>1830</v>
      </c>
      <c r="G554" t="s">
        <v>1831</v>
      </c>
      <c r="H554" t="s">
        <v>1832</v>
      </c>
      <c r="I554" t="s">
        <v>1655</v>
      </c>
      <c r="J554" t="s">
        <v>1833</v>
      </c>
      <c r="K554" s="77">
        <v>7.49</v>
      </c>
      <c r="L554" t="s">
        <v>106</v>
      </c>
      <c r="M554" s="78">
        <v>3.15E-2</v>
      </c>
      <c r="N554" s="78">
        <v>2.9700000000000001E-2</v>
      </c>
      <c r="O554" s="77">
        <v>50000</v>
      </c>
      <c r="P554" s="77">
        <v>101.63724999999999</v>
      </c>
      <c r="Q554" s="77">
        <v>0</v>
      </c>
      <c r="R554" s="77">
        <v>158.04592374999999</v>
      </c>
      <c r="S554" s="78">
        <v>1E-4</v>
      </c>
      <c r="T554" s="78">
        <v>1E-4</v>
      </c>
      <c r="U554" s="78">
        <v>0</v>
      </c>
    </row>
    <row r="555" spans="2:21" ht="18" customHeight="1">
      <c r="B555" t="s">
        <v>1834</v>
      </c>
      <c r="C555" t="s">
        <v>1835</v>
      </c>
      <c r="D555" t="s">
        <v>123</v>
      </c>
      <c r="E555" t="s">
        <v>1651</v>
      </c>
      <c r="F555" t="s">
        <v>1836</v>
      </c>
      <c r="G555" t="s">
        <v>1712</v>
      </c>
      <c r="H555" t="s">
        <v>1661</v>
      </c>
      <c r="I555" t="s">
        <v>1655</v>
      </c>
      <c r="J555" t="s">
        <v>1837</v>
      </c>
      <c r="K555" s="77">
        <v>2.14</v>
      </c>
      <c r="L555" t="s">
        <v>106</v>
      </c>
      <c r="M555" s="78">
        <v>4.4999999999999998E-2</v>
      </c>
      <c r="N555" s="78">
        <v>4.2999999999999997E-2</v>
      </c>
      <c r="O555" s="77">
        <v>100000</v>
      </c>
      <c r="P555" s="77">
        <v>101.66500000000001</v>
      </c>
      <c r="Q555" s="77">
        <v>0</v>
      </c>
      <c r="R555" s="77">
        <v>316.17815000000002</v>
      </c>
      <c r="S555" s="78">
        <v>2.0000000000000001E-4</v>
      </c>
      <c r="T555" s="78">
        <v>1E-4</v>
      </c>
      <c r="U555" s="78">
        <v>0</v>
      </c>
    </row>
    <row r="556" spans="2:21" ht="18" customHeight="1">
      <c r="B556" t="s">
        <v>1838</v>
      </c>
      <c r="C556" t="s">
        <v>1839</v>
      </c>
      <c r="D556" t="s">
        <v>123</v>
      </c>
      <c r="E556" t="s">
        <v>1651</v>
      </c>
      <c r="F556" t="s">
        <v>1840</v>
      </c>
      <c r="G556" t="s">
        <v>1712</v>
      </c>
      <c r="H556" t="s">
        <v>1841</v>
      </c>
      <c r="I556" t="s">
        <v>377</v>
      </c>
      <c r="J556" t="s">
        <v>1842</v>
      </c>
      <c r="K556" s="77">
        <v>6.93</v>
      </c>
      <c r="L556" t="s">
        <v>106</v>
      </c>
      <c r="M556" s="78">
        <v>5.9499999999999997E-2</v>
      </c>
      <c r="N556" s="78">
        <v>6.4799999999999996E-2</v>
      </c>
      <c r="O556" s="77">
        <v>832000</v>
      </c>
      <c r="P556" s="77">
        <v>99.55922220131788</v>
      </c>
      <c r="Q556" s="77">
        <v>0</v>
      </c>
      <c r="R556" s="77">
        <v>2576.1147868789999</v>
      </c>
      <c r="S556" s="78">
        <v>2.0000000000000001E-4</v>
      </c>
      <c r="T556" s="78">
        <v>8.9999999999999998E-4</v>
      </c>
      <c r="U556" s="78">
        <v>1E-4</v>
      </c>
    </row>
    <row r="557" spans="2:21" ht="18" customHeight="1">
      <c r="B557" t="s">
        <v>1843</v>
      </c>
      <c r="C557" t="s">
        <v>1844</v>
      </c>
      <c r="D557" t="s">
        <v>123</v>
      </c>
      <c r="E557" t="s">
        <v>1651</v>
      </c>
      <c r="F557" t="s">
        <v>1840</v>
      </c>
      <c r="G557" t="s">
        <v>1712</v>
      </c>
      <c r="H557" t="s">
        <v>1841</v>
      </c>
      <c r="I557" t="s">
        <v>377</v>
      </c>
      <c r="J557" t="s">
        <v>1842</v>
      </c>
      <c r="K557" s="77">
        <v>6.19</v>
      </c>
      <c r="L557" t="s">
        <v>106</v>
      </c>
      <c r="M557" s="78">
        <v>6.8400000000000002E-2</v>
      </c>
      <c r="N557" s="78">
        <v>6.3799999999999996E-2</v>
      </c>
      <c r="O557" s="77">
        <v>3175000</v>
      </c>
      <c r="P557" s="77">
        <v>106.465</v>
      </c>
      <c r="Q557" s="77">
        <v>0</v>
      </c>
      <c r="R557" s="77">
        <v>10512.620262500001</v>
      </c>
      <c r="S557" s="78">
        <v>1.4E-3</v>
      </c>
      <c r="T557" s="78">
        <v>3.7000000000000002E-3</v>
      </c>
      <c r="U557" s="78">
        <v>4.0000000000000002E-4</v>
      </c>
    </row>
    <row r="558" spans="2:21" ht="18" customHeight="1">
      <c r="B558" t="s">
        <v>1845</v>
      </c>
      <c r="C558" t="s">
        <v>1846</v>
      </c>
      <c r="D558" t="s">
        <v>123</v>
      </c>
      <c r="E558" t="s">
        <v>1651</v>
      </c>
      <c r="F558" t="s">
        <v>1840</v>
      </c>
      <c r="G558" t="s">
        <v>1712</v>
      </c>
      <c r="H558" t="s">
        <v>1841</v>
      </c>
      <c r="I558" t="s">
        <v>377</v>
      </c>
      <c r="J558" t="s">
        <v>787</v>
      </c>
      <c r="K558" s="77">
        <v>3.69</v>
      </c>
      <c r="L558" t="s">
        <v>106</v>
      </c>
      <c r="M558" s="78">
        <v>4.4999999999999998E-2</v>
      </c>
      <c r="N558" s="78">
        <v>4.2500000000000003E-2</v>
      </c>
      <c r="O558" s="77">
        <v>2910000</v>
      </c>
      <c r="P558" s="77">
        <v>103.0415</v>
      </c>
      <c r="Q558" s="77">
        <v>0</v>
      </c>
      <c r="R558" s="77">
        <v>9325.3587915000007</v>
      </c>
      <c r="S558" s="78">
        <v>2.5999999999999999E-3</v>
      </c>
      <c r="T558" s="78">
        <v>3.3E-3</v>
      </c>
      <c r="U558" s="78">
        <v>4.0000000000000002E-4</v>
      </c>
    </row>
    <row r="559" spans="2:21" ht="18" customHeight="1">
      <c r="B559" t="s">
        <v>1847</v>
      </c>
      <c r="C559" t="s">
        <v>1848</v>
      </c>
      <c r="D559" t="s">
        <v>375</v>
      </c>
      <c r="E559" t="s">
        <v>1651</v>
      </c>
      <c r="F559" t="s">
        <v>1849</v>
      </c>
      <c r="G559" t="s">
        <v>1776</v>
      </c>
      <c r="H559" t="s">
        <v>1661</v>
      </c>
      <c r="I559" t="s">
        <v>1655</v>
      </c>
      <c r="J559" t="s">
        <v>1850</v>
      </c>
      <c r="K559" s="77">
        <v>2.35</v>
      </c>
      <c r="L559" t="s">
        <v>106</v>
      </c>
      <c r="M559" s="78">
        <v>4.8800000000000003E-2</v>
      </c>
      <c r="N559" s="78">
        <v>5.79E-2</v>
      </c>
      <c r="O559" s="77">
        <v>310000</v>
      </c>
      <c r="P559" s="77">
        <v>98.260273967741938</v>
      </c>
      <c r="Q559" s="77">
        <v>0</v>
      </c>
      <c r="R559" s="77">
        <v>947.32730132300003</v>
      </c>
      <c r="S559" s="78">
        <v>5.9999999999999995E-4</v>
      </c>
      <c r="T559" s="78">
        <v>2.9999999999999997E-4</v>
      </c>
      <c r="U559" s="78">
        <v>0</v>
      </c>
    </row>
    <row r="560" spans="2:21" ht="18" customHeight="1">
      <c r="B560" t="s">
        <v>1851</v>
      </c>
      <c r="C560" t="s">
        <v>1852</v>
      </c>
      <c r="D560" t="s">
        <v>123</v>
      </c>
      <c r="E560" t="s">
        <v>1651</v>
      </c>
      <c r="F560" t="s">
        <v>1853</v>
      </c>
      <c r="G560" t="s">
        <v>1804</v>
      </c>
      <c r="H560" t="s">
        <v>1854</v>
      </c>
      <c r="I560" t="s">
        <v>377</v>
      </c>
      <c r="J560" t="s">
        <v>1501</v>
      </c>
      <c r="K560" s="77">
        <v>8.2100000000000009</v>
      </c>
      <c r="L560" t="s">
        <v>106</v>
      </c>
      <c r="M560" s="78">
        <v>4.4999999999999998E-2</v>
      </c>
      <c r="N560" s="78">
        <v>4.6100000000000002E-2</v>
      </c>
      <c r="O560" s="77">
        <v>500000</v>
      </c>
      <c r="P560" s="77">
        <v>99.995500000000007</v>
      </c>
      <c r="Q560" s="77">
        <v>0</v>
      </c>
      <c r="R560" s="77">
        <v>1554.9300249999999</v>
      </c>
      <c r="S560" s="78">
        <v>1.4E-3</v>
      </c>
      <c r="T560" s="78">
        <v>5.0000000000000001E-4</v>
      </c>
      <c r="U560" s="78">
        <v>1E-4</v>
      </c>
    </row>
    <row r="561" spans="2:21" ht="18" customHeight="1">
      <c r="B561" t="s">
        <v>1855</v>
      </c>
      <c r="C561" t="s">
        <v>1856</v>
      </c>
      <c r="D561" t="s">
        <v>123</v>
      </c>
      <c r="E561" t="s">
        <v>1651</v>
      </c>
      <c r="F561" t="s">
        <v>1857</v>
      </c>
      <c r="G561" t="s">
        <v>1712</v>
      </c>
      <c r="H561" t="s">
        <v>1858</v>
      </c>
      <c r="I561" t="s">
        <v>1655</v>
      </c>
      <c r="J561" t="s">
        <v>489</v>
      </c>
      <c r="K561" s="77">
        <v>4.55</v>
      </c>
      <c r="L561" t="s">
        <v>106</v>
      </c>
      <c r="M561" s="78">
        <v>6.5000000000000002E-2</v>
      </c>
      <c r="N561" s="78">
        <v>6.7400000000000002E-2</v>
      </c>
      <c r="O561" s="77">
        <v>1500000</v>
      </c>
      <c r="P561" s="77">
        <v>100.22538889130435</v>
      </c>
      <c r="Q561" s="77">
        <v>0</v>
      </c>
      <c r="R561" s="77">
        <v>4675.5143918739996</v>
      </c>
      <c r="S561" s="78">
        <v>3.3E-3</v>
      </c>
      <c r="T561" s="78">
        <v>1.6000000000000001E-3</v>
      </c>
      <c r="U561" s="78">
        <v>2.0000000000000001E-4</v>
      </c>
    </row>
    <row r="562" spans="2:21" ht="18" customHeight="1">
      <c r="B562" t="s">
        <v>261</v>
      </c>
      <c r="C562" s="16"/>
      <c r="D562" s="16"/>
      <c r="E562" s="16"/>
      <c r="F562" s="16"/>
    </row>
    <row r="563" spans="2:21" ht="18" customHeight="1">
      <c r="B563" t="s">
        <v>393</v>
      </c>
      <c r="C563" s="16"/>
      <c r="D563" s="16"/>
      <c r="E563" s="16"/>
      <c r="F563" s="16"/>
    </row>
    <row r="564" spans="2:21" ht="18" customHeight="1">
      <c r="B564" t="s">
        <v>394</v>
      </c>
      <c r="C564" s="16"/>
      <c r="D564" s="16"/>
      <c r="E564" s="16"/>
      <c r="F564" s="16"/>
    </row>
    <row r="565" spans="2:21" ht="18" customHeight="1">
      <c r="B565" t="s">
        <v>395</v>
      </c>
      <c r="C565" s="16"/>
      <c r="D565" s="16"/>
      <c r="E565" s="16"/>
      <c r="F565" s="16"/>
    </row>
    <row r="566" spans="2:21" ht="18" customHeight="1">
      <c r="B566" t="s">
        <v>396</v>
      </c>
      <c r="C566" s="16"/>
      <c r="D566" s="16"/>
      <c r="E566" s="16"/>
      <c r="F566" s="16"/>
    </row>
    <row r="567" spans="2:21">
      <c r="C567" s="16"/>
      <c r="D567" s="16"/>
      <c r="E567" s="16"/>
      <c r="F567" s="16"/>
    </row>
    <row r="568" spans="2:21" ht="17.25" customHeight="1">
      <c r="C568" s="16"/>
      <c r="D568" s="16"/>
      <c r="E568" s="16"/>
      <c r="F568" s="16"/>
    </row>
    <row r="569" spans="2:21">
      <c r="C569" s="16"/>
      <c r="D569" s="16"/>
      <c r="E569" s="16"/>
      <c r="F569" s="16"/>
    </row>
    <row r="570" spans="2:21">
      <c r="C570" s="16"/>
      <c r="D570" s="16"/>
      <c r="E570" s="16"/>
      <c r="F570" s="16"/>
    </row>
    <row r="571" spans="2:21">
      <c r="C571" s="16"/>
      <c r="D571" s="16"/>
      <c r="E571" s="16"/>
      <c r="F571" s="16"/>
    </row>
    <row r="572" spans="2:21">
      <c r="C572" s="16"/>
      <c r="D572" s="16"/>
      <c r="E572" s="16"/>
      <c r="F572" s="16"/>
    </row>
    <row r="573" spans="2:21">
      <c r="C573" s="16"/>
      <c r="D573" s="16"/>
      <c r="E573" s="16"/>
      <c r="F573" s="16"/>
    </row>
    <row r="574" spans="2:21">
      <c r="C574" s="16"/>
      <c r="D574" s="16"/>
      <c r="E574" s="16"/>
      <c r="F574" s="16"/>
    </row>
    <row r="575" spans="2:21">
      <c r="C575" s="16"/>
      <c r="D575" s="16"/>
      <c r="E575" s="16"/>
      <c r="F575" s="16"/>
    </row>
    <row r="576" spans="2:21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2:6">
      <c r="C753" s="16"/>
      <c r="D753" s="16"/>
      <c r="E753" s="16"/>
      <c r="F753" s="16"/>
    </row>
    <row r="754" spans="2:6">
      <c r="C754" s="16"/>
      <c r="D754" s="16"/>
      <c r="E754" s="16"/>
      <c r="F754" s="16"/>
    </row>
    <row r="755" spans="2:6">
      <c r="C755" s="16"/>
      <c r="D755" s="16"/>
      <c r="E755" s="16"/>
      <c r="F755" s="16"/>
    </row>
    <row r="756" spans="2:6">
      <c r="C756" s="16"/>
      <c r="D756" s="16"/>
      <c r="E756" s="16"/>
      <c r="F756" s="16"/>
    </row>
    <row r="757" spans="2:6">
      <c r="C757" s="16"/>
      <c r="D757" s="16"/>
      <c r="E757" s="16"/>
      <c r="F757" s="16"/>
    </row>
    <row r="758" spans="2:6">
      <c r="C758" s="16"/>
      <c r="D758" s="16"/>
      <c r="E758" s="16"/>
      <c r="F758" s="16"/>
    </row>
    <row r="759" spans="2:6">
      <c r="C759" s="16"/>
      <c r="D759" s="16"/>
      <c r="E759" s="16"/>
      <c r="F759" s="16"/>
    </row>
    <row r="760" spans="2:6">
      <c r="C760" s="16"/>
      <c r="D760" s="16"/>
      <c r="E760" s="16"/>
      <c r="F760" s="16"/>
    </row>
    <row r="761" spans="2:6">
      <c r="C761" s="16"/>
      <c r="D761" s="16"/>
      <c r="E761" s="16"/>
      <c r="F761" s="16"/>
    </row>
    <row r="762" spans="2:6">
      <c r="C762" s="16"/>
      <c r="D762" s="16"/>
      <c r="E762" s="16"/>
      <c r="F762" s="16"/>
    </row>
    <row r="763" spans="2:6">
      <c r="C763" s="16"/>
      <c r="D763" s="16"/>
      <c r="E763" s="16"/>
      <c r="F763" s="16"/>
    </row>
    <row r="764" spans="2:6">
      <c r="C764" s="16"/>
      <c r="D764" s="16"/>
      <c r="E764" s="16"/>
      <c r="F764" s="16"/>
    </row>
    <row r="765" spans="2:6">
      <c r="C765" s="16"/>
      <c r="D765" s="16"/>
      <c r="E765" s="16"/>
      <c r="F765" s="16"/>
    </row>
    <row r="766" spans="2:6">
      <c r="C766" s="16"/>
      <c r="D766" s="16"/>
      <c r="E766" s="16"/>
      <c r="F766" s="16"/>
    </row>
    <row r="767" spans="2:6">
      <c r="B767" s="16"/>
      <c r="C767" s="16"/>
      <c r="D767" s="16"/>
      <c r="E767" s="16"/>
      <c r="F767" s="16"/>
    </row>
    <row r="768" spans="2:6">
      <c r="B768" s="16"/>
      <c r="C768" s="16"/>
      <c r="D768" s="16"/>
      <c r="E768" s="16"/>
      <c r="F768" s="16"/>
    </row>
    <row r="769" spans="2:6">
      <c r="B769" s="19"/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C773" s="16"/>
      <c r="D773" s="16"/>
      <c r="E773" s="16"/>
      <c r="F773" s="16"/>
    </row>
    <row r="774" spans="2:6">
      <c r="C774" s="16"/>
      <c r="D774" s="16"/>
      <c r="E774" s="16"/>
      <c r="F774" s="16"/>
    </row>
    <row r="775" spans="2:6"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</sheetData>
  <autoFilter ref="A11:BN566"/>
  <mergeCells count="2">
    <mergeCell ref="B6:U6"/>
    <mergeCell ref="B7:U7"/>
  </mergeCells>
  <dataValidations count="5">
    <dataValidation allowBlank="1" showInputMessage="1" showErrorMessage="1" sqref="H2 Q9"/>
    <dataValidation type="list" allowBlank="1" showInputMessage="1" showErrorMessage="1" sqref="L12:L799">
      <formula1>$BN$7:$BN$11</formula1>
    </dataValidation>
    <dataValidation type="list" allowBlank="1" showInputMessage="1" showErrorMessage="1" sqref="E12:E793">
      <formula1>$BI$7:$BI$11</formula1>
    </dataValidation>
    <dataValidation type="list" allowBlank="1" showInputMessage="1" showErrorMessage="1" sqref="I12:I799">
      <formula1>$BM$7:$BM$10</formula1>
    </dataValidation>
    <dataValidation type="list" allowBlank="1" showInputMessage="1" showErrorMessage="1" sqref="G12:G799">
      <formula1>$BK$7:$BK$11</formula1>
    </dataValidation>
  </dataValidations>
  <pageMargins left="0" right="0" top="0.5" bottom="0.5" header="0" footer="0.25"/>
  <pageSetup paperSize="9" scale="5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52"/>
  <sheetViews>
    <sheetView rightToLeft="1" topLeftCell="A358" workbookViewId="0">
      <selection activeCell="B41" sqref="B4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BJ6" s="19"/>
    </row>
    <row r="7" spans="2:62" ht="26.25" customHeight="1">
      <c r="B7" s="115" t="s">
        <v>91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f>I12+I267</f>
        <v>188626179.14000002</v>
      </c>
      <c r="J11" s="7"/>
      <c r="K11" s="75">
        <v>3407.7386489</v>
      </c>
      <c r="L11" s="75">
        <v>4597345.1920183506</v>
      </c>
      <c r="M11" s="7"/>
      <c r="N11" s="76">
        <v>1</v>
      </c>
      <c r="O11" s="76">
        <v>0.18579999999999999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f>I13+I50+I147+I265</f>
        <v>174087099.15000001</v>
      </c>
      <c r="K12" s="81">
        <v>2947.3449300000002</v>
      </c>
      <c r="L12" s="81">
        <v>3357248.1655144012</v>
      </c>
      <c r="N12" s="80">
        <v>0.73029999999999995</v>
      </c>
      <c r="O12" s="80">
        <v>0.13569999999999999</v>
      </c>
    </row>
    <row r="13" spans="2:62">
      <c r="B13" s="79" t="s">
        <v>1859</v>
      </c>
      <c r="E13" s="16"/>
      <c r="F13" s="16"/>
      <c r="G13" s="16"/>
      <c r="I13" s="81">
        <f>SUM(I14:I49)</f>
        <v>57219618.82</v>
      </c>
      <c r="K13" s="81">
        <v>889.68827999999996</v>
      </c>
      <c r="L13" s="81">
        <v>1877218.0066538968</v>
      </c>
      <c r="N13" s="80">
        <v>0.4083</v>
      </c>
      <c r="O13" s="80">
        <v>7.5899999999999995E-2</v>
      </c>
    </row>
    <row r="14" spans="2:62">
      <c r="B14" t="s">
        <v>1860</v>
      </c>
      <c r="C14" t="s">
        <v>1861</v>
      </c>
      <c r="D14" t="s">
        <v>100</v>
      </c>
      <c r="E14" t="s">
        <v>123</v>
      </c>
      <c r="F14" t="s">
        <v>813</v>
      </c>
      <c r="G14" t="s">
        <v>493</v>
      </c>
      <c r="H14" t="s">
        <v>102</v>
      </c>
      <c r="I14" s="77">
        <v>1334762.1299999999</v>
      </c>
      <c r="J14" s="77">
        <v>3490</v>
      </c>
      <c r="K14" s="77">
        <v>0</v>
      </c>
      <c r="L14" s="77">
        <v>46583.198337000002</v>
      </c>
      <c r="M14" s="78">
        <v>6.6E-3</v>
      </c>
      <c r="N14" s="78">
        <v>1.01E-2</v>
      </c>
      <c r="O14" s="78">
        <v>1.9E-3</v>
      </c>
    </row>
    <row r="15" spans="2:62">
      <c r="B15" t="s">
        <v>1862</v>
      </c>
      <c r="C15" t="s">
        <v>1863</v>
      </c>
      <c r="D15" t="s">
        <v>100</v>
      </c>
      <c r="E15" t="s">
        <v>123</v>
      </c>
      <c r="F15" t="s">
        <v>1864</v>
      </c>
      <c r="G15" t="s">
        <v>849</v>
      </c>
      <c r="H15" t="s">
        <v>102</v>
      </c>
      <c r="I15" s="77">
        <v>143248</v>
      </c>
      <c r="J15" s="77">
        <v>23820</v>
      </c>
      <c r="K15" s="77">
        <v>0</v>
      </c>
      <c r="L15" s="77">
        <v>34121.673600000002</v>
      </c>
      <c r="M15" s="78">
        <v>2.5999999999999999E-3</v>
      </c>
      <c r="N15" s="78">
        <v>7.4000000000000003E-3</v>
      </c>
      <c r="O15" s="78">
        <v>1.4E-3</v>
      </c>
    </row>
    <row r="16" spans="2:62">
      <c r="B16" t="s">
        <v>1865</v>
      </c>
      <c r="C16" t="s">
        <v>1866</v>
      </c>
      <c r="D16" t="s">
        <v>100</v>
      </c>
      <c r="E16" t="s">
        <v>123</v>
      </c>
      <c r="F16" t="s">
        <v>1248</v>
      </c>
      <c r="G16" t="s">
        <v>849</v>
      </c>
      <c r="H16" t="s">
        <v>102</v>
      </c>
      <c r="I16" s="77">
        <v>2756655</v>
      </c>
      <c r="J16" s="77">
        <v>1325</v>
      </c>
      <c r="K16" s="77">
        <v>0</v>
      </c>
      <c r="L16" s="77">
        <v>36525.678749999999</v>
      </c>
      <c r="M16" s="78">
        <v>5.5999999999999999E-3</v>
      </c>
      <c r="N16" s="78">
        <v>7.9000000000000008E-3</v>
      </c>
      <c r="O16" s="78">
        <v>1.5E-3</v>
      </c>
    </row>
    <row r="17" spans="2:15">
      <c r="B17" t="s">
        <v>1867</v>
      </c>
      <c r="C17" t="s">
        <v>1868</v>
      </c>
      <c r="D17" t="s">
        <v>100</v>
      </c>
      <c r="E17" t="s">
        <v>123</v>
      </c>
      <c r="F17" t="s">
        <v>1019</v>
      </c>
      <c r="G17" t="s">
        <v>668</v>
      </c>
      <c r="H17" t="s">
        <v>102</v>
      </c>
      <c r="I17" s="77">
        <v>1304197</v>
      </c>
      <c r="J17" s="77">
        <v>4023</v>
      </c>
      <c r="K17" s="77">
        <v>0</v>
      </c>
      <c r="L17" s="77">
        <v>52467.845309999997</v>
      </c>
      <c r="M17" s="78">
        <v>5.1000000000000004E-3</v>
      </c>
      <c r="N17" s="78">
        <v>1.14E-2</v>
      </c>
      <c r="O17" s="78">
        <v>2.0999999999999999E-3</v>
      </c>
    </row>
    <row r="18" spans="2:15">
      <c r="B18" t="s">
        <v>1869</v>
      </c>
      <c r="C18" t="s">
        <v>1870</v>
      </c>
      <c r="D18" t="s">
        <v>100</v>
      </c>
      <c r="E18" t="s">
        <v>123</v>
      </c>
      <c r="F18" t="s">
        <v>953</v>
      </c>
      <c r="G18" t="s">
        <v>668</v>
      </c>
      <c r="H18" t="s">
        <v>102</v>
      </c>
      <c r="I18" s="77">
        <v>1261682</v>
      </c>
      <c r="J18" s="77">
        <v>3534</v>
      </c>
      <c r="K18" s="77">
        <v>737.96315000000004</v>
      </c>
      <c r="L18" s="77">
        <v>45325.805030000003</v>
      </c>
      <c r="M18" s="78">
        <v>5.7000000000000002E-3</v>
      </c>
      <c r="N18" s="78">
        <v>9.9000000000000008E-3</v>
      </c>
      <c r="O18" s="78">
        <v>1.8E-3</v>
      </c>
    </row>
    <row r="19" spans="2:15">
      <c r="B19" t="s">
        <v>1871</v>
      </c>
      <c r="C19" t="s">
        <v>1872</v>
      </c>
      <c r="D19" t="s">
        <v>100</v>
      </c>
      <c r="E19" t="s">
        <v>123</v>
      </c>
      <c r="F19" t="s">
        <v>936</v>
      </c>
      <c r="G19" t="s">
        <v>930</v>
      </c>
      <c r="H19" t="s">
        <v>102</v>
      </c>
      <c r="I19" s="77">
        <v>104182</v>
      </c>
      <c r="J19" s="77">
        <v>53900</v>
      </c>
      <c r="K19" s="77">
        <v>151.72513000000001</v>
      </c>
      <c r="L19" s="77">
        <v>56305.823129999997</v>
      </c>
      <c r="M19" s="78">
        <v>2.3999999999999998E-3</v>
      </c>
      <c r="N19" s="78">
        <v>1.2200000000000001E-2</v>
      </c>
      <c r="O19" s="78">
        <v>2.3E-3</v>
      </c>
    </row>
    <row r="20" spans="2:15">
      <c r="B20" t="s">
        <v>1873</v>
      </c>
      <c r="C20" t="s">
        <v>1874</v>
      </c>
      <c r="D20" t="s">
        <v>100</v>
      </c>
      <c r="E20" t="s">
        <v>123</v>
      </c>
      <c r="F20" t="s">
        <v>790</v>
      </c>
      <c r="G20" t="s">
        <v>791</v>
      </c>
      <c r="H20" t="s">
        <v>102</v>
      </c>
      <c r="I20" s="77">
        <v>309</v>
      </c>
      <c r="J20" s="77">
        <v>8440</v>
      </c>
      <c r="K20" s="77">
        <v>0</v>
      </c>
      <c r="L20" s="77">
        <v>26.079599999999999</v>
      </c>
      <c r="M20" s="78">
        <v>0</v>
      </c>
      <c r="N20" s="78">
        <v>0</v>
      </c>
      <c r="O20" s="78">
        <v>0</v>
      </c>
    </row>
    <row r="21" spans="2:15">
      <c r="B21" t="s">
        <v>1875</v>
      </c>
      <c r="C21" t="s">
        <v>1876</v>
      </c>
      <c r="D21" t="s">
        <v>100</v>
      </c>
      <c r="E21" t="s">
        <v>123</v>
      </c>
      <c r="F21" t="s">
        <v>806</v>
      </c>
      <c r="G21" t="s">
        <v>791</v>
      </c>
      <c r="H21" t="s">
        <v>102</v>
      </c>
      <c r="I21" s="77">
        <v>929285.6</v>
      </c>
      <c r="J21" s="77">
        <v>1993</v>
      </c>
      <c r="K21" s="77">
        <v>0</v>
      </c>
      <c r="L21" s="77">
        <v>18520.662007999999</v>
      </c>
      <c r="M21" s="78">
        <v>2.0999999999999999E-3</v>
      </c>
      <c r="N21" s="78">
        <v>4.0000000000000001E-3</v>
      </c>
      <c r="O21" s="78">
        <v>6.9999999999999999E-4</v>
      </c>
    </row>
    <row r="22" spans="2:15">
      <c r="B22" t="s">
        <v>1877</v>
      </c>
      <c r="C22" t="s">
        <v>1878</v>
      </c>
      <c r="D22" t="s">
        <v>100</v>
      </c>
      <c r="E22" t="s">
        <v>123</v>
      </c>
      <c r="F22" t="s">
        <v>1879</v>
      </c>
      <c r="G22" t="s">
        <v>411</v>
      </c>
      <c r="H22" t="s">
        <v>102</v>
      </c>
      <c r="I22" s="77">
        <v>678603</v>
      </c>
      <c r="J22" s="77">
        <v>12950</v>
      </c>
      <c r="K22" s="77">
        <v>0</v>
      </c>
      <c r="L22" s="77">
        <v>87879.088499999998</v>
      </c>
      <c r="M22" s="78">
        <v>6.7999999999999996E-3</v>
      </c>
      <c r="N22" s="78">
        <v>1.9099999999999999E-2</v>
      </c>
      <c r="O22" s="78">
        <v>3.5999999999999999E-3</v>
      </c>
    </row>
    <row r="23" spans="2:15">
      <c r="B23" t="s">
        <v>1880</v>
      </c>
      <c r="C23" t="s">
        <v>1881</v>
      </c>
      <c r="D23" t="s">
        <v>100</v>
      </c>
      <c r="E23" t="s">
        <v>123</v>
      </c>
      <c r="F23" t="s">
        <v>794</v>
      </c>
      <c r="G23" t="s">
        <v>411</v>
      </c>
      <c r="H23" t="s">
        <v>102</v>
      </c>
      <c r="I23" s="77">
        <v>5306350</v>
      </c>
      <c r="J23" s="77">
        <v>2094</v>
      </c>
      <c r="K23" s="77">
        <v>0</v>
      </c>
      <c r="L23" s="77">
        <v>111114.969</v>
      </c>
      <c r="M23" s="78">
        <v>4.5999999999999999E-3</v>
      </c>
      <c r="N23" s="78">
        <v>2.4199999999999999E-2</v>
      </c>
      <c r="O23" s="78">
        <v>4.4999999999999997E-3</v>
      </c>
    </row>
    <row r="24" spans="2:15">
      <c r="B24" t="s">
        <v>1882</v>
      </c>
      <c r="C24" t="s">
        <v>1883</v>
      </c>
      <c r="D24" t="s">
        <v>100</v>
      </c>
      <c r="E24" t="s">
        <v>123</v>
      </c>
      <c r="F24" t="s">
        <v>423</v>
      </c>
      <c r="G24" t="s">
        <v>411</v>
      </c>
      <c r="H24" t="s">
        <v>102</v>
      </c>
      <c r="I24" s="77">
        <v>7592187</v>
      </c>
      <c r="J24" s="77">
        <v>3345</v>
      </c>
      <c r="K24" s="77">
        <v>0</v>
      </c>
      <c r="L24" s="77">
        <v>253958.65515000001</v>
      </c>
      <c r="M24" s="78">
        <v>5.0000000000000001E-3</v>
      </c>
      <c r="N24" s="78">
        <v>5.5199999999999999E-2</v>
      </c>
      <c r="O24" s="78">
        <v>1.03E-2</v>
      </c>
    </row>
    <row r="25" spans="2:15">
      <c r="B25" t="s">
        <v>1884</v>
      </c>
      <c r="C25" t="s">
        <v>1885</v>
      </c>
      <c r="D25" t="s">
        <v>100</v>
      </c>
      <c r="E25" t="s">
        <v>123</v>
      </c>
      <c r="F25" t="s">
        <v>700</v>
      </c>
      <c r="G25" t="s">
        <v>411</v>
      </c>
      <c r="H25" t="s">
        <v>102</v>
      </c>
      <c r="I25" s="77">
        <v>440271.22</v>
      </c>
      <c r="J25" s="77">
        <v>12000</v>
      </c>
      <c r="K25" s="77">
        <v>0</v>
      </c>
      <c r="L25" s="77">
        <v>52832.546399999999</v>
      </c>
      <c r="M25" s="78">
        <v>1.6999999999999999E-3</v>
      </c>
      <c r="N25" s="78">
        <v>1.15E-2</v>
      </c>
      <c r="O25" s="78">
        <v>2.0999999999999999E-3</v>
      </c>
    </row>
    <row r="26" spans="2:15">
      <c r="B26" t="s">
        <v>1886</v>
      </c>
      <c r="C26" t="s">
        <v>1887</v>
      </c>
      <c r="D26" t="s">
        <v>100</v>
      </c>
      <c r="E26" t="s">
        <v>123</v>
      </c>
      <c r="F26" t="s">
        <v>469</v>
      </c>
      <c r="G26" t="s">
        <v>411</v>
      </c>
      <c r="H26" t="s">
        <v>102</v>
      </c>
      <c r="I26" s="77">
        <v>5839619</v>
      </c>
      <c r="J26" s="77">
        <v>3210</v>
      </c>
      <c r="K26" s="77">
        <v>0</v>
      </c>
      <c r="L26" s="77">
        <v>187451.76990000001</v>
      </c>
      <c r="M26" s="78">
        <v>4.4000000000000003E-3</v>
      </c>
      <c r="N26" s="78">
        <v>4.0800000000000003E-2</v>
      </c>
      <c r="O26" s="78">
        <v>7.6E-3</v>
      </c>
    </row>
    <row r="27" spans="2:15">
      <c r="B27" t="s">
        <v>1888</v>
      </c>
      <c r="C27" t="s">
        <v>1889</v>
      </c>
      <c r="D27" t="s">
        <v>100</v>
      </c>
      <c r="E27" t="s">
        <v>123</v>
      </c>
      <c r="F27" t="s">
        <v>1110</v>
      </c>
      <c r="G27" t="s">
        <v>757</v>
      </c>
      <c r="H27" t="s">
        <v>102</v>
      </c>
      <c r="I27" s="77">
        <v>3912</v>
      </c>
      <c r="J27" s="77">
        <v>215800</v>
      </c>
      <c r="K27" s="77">
        <v>0</v>
      </c>
      <c r="L27" s="77">
        <v>8442.0959999999995</v>
      </c>
      <c r="M27" s="78">
        <v>1E-3</v>
      </c>
      <c r="N27" s="78">
        <v>1.8E-3</v>
      </c>
      <c r="O27" s="78">
        <v>2.9999999999999997E-4</v>
      </c>
    </row>
    <row r="28" spans="2:15">
      <c r="B28" t="s">
        <v>1890</v>
      </c>
      <c r="C28" t="s">
        <v>1891</v>
      </c>
      <c r="D28" t="s">
        <v>100</v>
      </c>
      <c r="E28" t="s">
        <v>123</v>
      </c>
      <c r="F28" t="s">
        <v>1296</v>
      </c>
      <c r="G28" t="s">
        <v>757</v>
      </c>
      <c r="H28" t="s">
        <v>102</v>
      </c>
      <c r="I28" s="77">
        <v>30364</v>
      </c>
      <c r="J28" s="77">
        <v>134500</v>
      </c>
      <c r="K28" s="77">
        <v>0</v>
      </c>
      <c r="L28" s="77">
        <v>40839.58</v>
      </c>
      <c r="M28" s="78">
        <v>3.8999999999999998E-3</v>
      </c>
      <c r="N28" s="78">
        <v>8.8999999999999999E-3</v>
      </c>
      <c r="O28" s="78">
        <v>1.6999999999999999E-3</v>
      </c>
    </row>
    <row r="29" spans="2:15">
      <c r="B29" t="s">
        <v>1892</v>
      </c>
      <c r="C29" t="s">
        <v>1893</v>
      </c>
      <c r="D29" t="s">
        <v>100</v>
      </c>
      <c r="E29" t="s">
        <v>123</v>
      </c>
      <c r="F29" t="s">
        <v>1894</v>
      </c>
      <c r="G29" t="s">
        <v>1895</v>
      </c>
      <c r="H29" t="s">
        <v>102</v>
      </c>
      <c r="I29" s="77">
        <v>3712</v>
      </c>
      <c r="J29" s="77">
        <v>1545</v>
      </c>
      <c r="K29" s="77">
        <v>0</v>
      </c>
      <c r="L29" s="77">
        <v>57.3504</v>
      </c>
      <c r="M29" s="78">
        <v>0</v>
      </c>
      <c r="N29" s="78">
        <v>0</v>
      </c>
      <c r="O29" s="78">
        <v>0</v>
      </c>
    </row>
    <row r="30" spans="2:15">
      <c r="B30" t="s">
        <v>1896</v>
      </c>
      <c r="C30" t="s">
        <v>1897</v>
      </c>
      <c r="D30" t="s">
        <v>100</v>
      </c>
      <c r="E30" t="s">
        <v>123</v>
      </c>
      <c r="F30" t="s">
        <v>933</v>
      </c>
      <c r="G30" t="s">
        <v>626</v>
      </c>
      <c r="H30" t="s">
        <v>102</v>
      </c>
      <c r="I30" s="77">
        <v>2614255</v>
      </c>
      <c r="J30" s="77">
        <v>3001</v>
      </c>
      <c r="K30" s="77">
        <v>0</v>
      </c>
      <c r="L30" s="77">
        <v>78453.792549999998</v>
      </c>
      <c r="M30" s="78">
        <v>2E-3</v>
      </c>
      <c r="N30" s="78">
        <v>1.7100000000000001E-2</v>
      </c>
      <c r="O30" s="78">
        <v>3.2000000000000002E-3</v>
      </c>
    </row>
    <row r="31" spans="2:15">
      <c r="B31" t="s">
        <v>1898</v>
      </c>
      <c r="C31" t="s">
        <v>1899</v>
      </c>
      <c r="D31" t="s">
        <v>100</v>
      </c>
      <c r="E31" t="s">
        <v>123</v>
      </c>
      <c r="F31" t="s">
        <v>1044</v>
      </c>
      <c r="G31" t="s">
        <v>1045</v>
      </c>
      <c r="H31" t="s">
        <v>102</v>
      </c>
      <c r="I31" s="77">
        <v>185109</v>
      </c>
      <c r="J31" s="77">
        <v>12350</v>
      </c>
      <c r="K31" s="77">
        <v>0</v>
      </c>
      <c r="L31" s="77">
        <v>22860.961500000001</v>
      </c>
      <c r="M31" s="78">
        <v>1.6999999999999999E-3</v>
      </c>
      <c r="N31" s="78">
        <v>5.0000000000000001E-3</v>
      </c>
      <c r="O31" s="78">
        <v>8.9999999999999998E-4</v>
      </c>
    </row>
    <row r="32" spans="2:15">
      <c r="B32" t="s">
        <v>1900</v>
      </c>
      <c r="C32" t="s">
        <v>1901</v>
      </c>
      <c r="D32" t="s">
        <v>100</v>
      </c>
      <c r="E32" t="s">
        <v>123</v>
      </c>
      <c r="F32" t="s">
        <v>1678</v>
      </c>
      <c r="G32" t="s">
        <v>1045</v>
      </c>
      <c r="H32" t="s">
        <v>102</v>
      </c>
      <c r="I32" s="77">
        <v>55708</v>
      </c>
      <c r="J32" s="77">
        <v>44870</v>
      </c>
      <c r="K32" s="77">
        <v>0</v>
      </c>
      <c r="L32" s="77">
        <v>24996.179599999999</v>
      </c>
      <c r="M32" s="78">
        <v>2E-3</v>
      </c>
      <c r="N32" s="78">
        <v>5.4000000000000003E-3</v>
      </c>
      <c r="O32" s="78">
        <v>1E-3</v>
      </c>
    </row>
    <row r="33" spans="2:15">
      <c r="B33" t="s">
        <v>1902</v>
      </c>
      <c r="C33" t="s">
        <v>1903</v>
      </c>
      <c r="D33" t="s">
        <v>100</v>
      </c>
      <c r="E33" t="s">
        <v>123</v>
      </c>
      <c r="F33" t="s">
        <v>923</v>
      </c>
      <c r="G33" t="s">
        <v>924</v>
      </c>
      <c r="H33" t="s">
        <v>102</v>
      </c>
      <c r="I33" s="77">
        <v>491951</v>
      </c>
      <c r="J33" s="77">
        <v>9700</v>
      </c>
      <c r="K33" s="77">
        <v>0</v>
      </c>
      <c r="L33" s="77">
        <v>47719.247000000003</v>
      </c>
      <c r="M33" s="78">
        <v>4.1999999999999997E-3</v>
      </c>
      <c r="N33" s="78">
        <v>1.04E-2</v>
      </c>
      <c r="O33" s="78">
        <v>1.9E-3</v>
      </c>
    </row>
    <row r="34" spans="2:15">
      <c r="B34" t="s">
        <v>1904</v>
      </c>
      <c r="C34" t="s">
        <v>1905</v>
      </c>
      <c r="D34" t="s">
        <v>100</v>
      </c>
      <c r="E34" t="s">
        <v>123</v>
      </c>
      <c r="F34" t="s">
        <v>1201</v>
      </c>
      <c r="G34" t="s">
        <v>1202</v>
      </c>
      <c r="H34" t="s">
        <v>102</v>
      </c>
      <c r="I34" s="77">
        <v>906248</v>
      </c>
      <c r="J34" s="77">
        <v>2752</v>
      </c>
      <c r="K34" s="77">
        <v>0</v>
      </c>
      <c r="L34" s="77">
        <v>24939.944960000001</v>
      </c>
      <c r="M34" s="78">
        <v>2.5000000000000001E-3</v>
      </c>
      <c r="N34" s="78">
        <v>5.4000000000000003E-3</v>
      </c>
      <c r="O34" s="78">
        <v>1E-3</v>
      </c>
    </row>
    <row r="35" spans="2:15">
      <c r="B35" t="s">
        <v>1906</v>
      </c>
      <c r="C35" t="s">
        <v>1907</v>
      </c>
      <c r="D35" t="s">
        <v>100</v>
      </c>
      <c r="E35" t="s">
        <v>123</v>
      </c>
      <c r="F35" t="s">
        <v>545</v>
      </c>
      <c r="G35" t="s">
        <v>488</v>
      </c>
      <c r="H35" t="s">
        <v>102</v>
      </c>
      <c r="I35" s="77">
        <v>178516.73</v>
      </c>
      <c r="J35" s="77">
        <v>6969</v>
      </c>
      <c r="K35" s="77">
        <v>0</v>
      </c>
      <c r="L35" s="77">
        <v>12440.8309137</v>
      </c>
      <c r="M35" s="78">
        <v>1.4E-3</v>
      </c>
      <c r="N35" s="78">
        <v>2.7000000000000001E-3</v>
      </c>
      <c r="O35" s="78">
        <v>5.0000000000000001E-4</v>
      </c>
    </row>
    <row r="36" spans="2:15">
      <c r="B36" t="s">
        <v>1908</v>
      </c>
      <c r="C36" t="s">
        <v>1909</v>
      </c>
      <c r="D36" t="s">
        <v>100</v>
      </c>
      <c r="E36" t="s">
        <v>123</v>
      </c>
      <c r="F36" t="s">
        <v>630</v>
      </c>
      <c r="G36" t="s">
        <v>488</v>
      </c>
      <c r="H36" t="s">
        <v>102</v>
      </c>
      <c r="I36" s="77">
        <v>1499559</v>
      </c>
      <c r="J36" s="77">
        <v>5793</v>
      </c>
      <c r="K36" s="77">
        <v>0</v>
      </c>
      <c r="L36" s="77">
        <v>86869.452869999994</v>
      </c>
      <c r="M36" s="78">
        <v>8.6E-3</v>
      </c>
      <c r="N36" s="78">
        <v>1.89E-2</v>
      </c>
      <c r="O36" s="78">
        <v>3.5000000000000001E-3</v>
      </c>
    </row>
    <row r="37" spans="2:15">
      <c r="B37" t="s">
        <v>1910</v>
      </c>
      <c r="C37" t="s">
        <v>1911</v>
      </c>
      <c r="D37" t="s">
        <v>100</v>
      </c>
      <c r="E37" t="s">
        <v>123</v>
      </c>
      <c r="F37" t="s">
        <v>534</v>
      </c>
      <c r="G37" t="s">
        <v>488</v>
      </c>
      <c r="H37" t="s">
        <v>102</v>
      </c>
      <c r="I37" s="77">
        <v>1893813</v>
      </c>
      <c r="J37" s="77">
        <v>2528</v>
      </c>
      <c r="K37" s="77">
        <v>0</v>
      </c>
      <c r="L37" s="77">
        <v>47875.592640000003</v>
      </c>
      <c r="M37" s="78">
        <v>4.3E-3</v>
      </c>
      <c r="N37" s="78">
        <v>1.04E-2</v>
      </c>
      <c r="O37" s="78">
        <v>1.9E-3</v>
      </c>
    </row>
    <row r="38" spans="2:15">
      <c r="B38" t="s">
        <v>1912</v>
      </c>
      <c r="C38">
        <v>10972600</v>
      </c>
      <c r="D38" t="s">
        <v>100</v>
      </c>
      <c r="E38" t="s">
        <v>123</v>
      </c>
      <c r="F38" t="s">
        <v>550</v>
      </c>
      <c r="G38" t="s">
        <v>488</v>
      </c>
      <c r="H38" t="s">
        <v>102</v>
      </c>
      <c r="I38" s="77">
        <v>36450</v>
      </c>
      <c r="J38" s="77">
        <f>L38*1000/I38*100</f>
        <v>50600.327868852401</v>
      </c>
      <c r="K38" s="77">
        <v>0</v>
      </c>
      <c r="L38" s="77">
        <f>18443819.5081967/1000</f>
        <v>18443.819508196699</v>
      </c>
      <c r="M38" s="78">
        <v>6.8999999999999999E-3</v>
      </c>
      <c r="N38" s="78">
        <f>L38/$L$11</f>
        <v>4.0118413427422872E-3</v>
      </c>
      <c r="O38" s="78">
        <f>L38/'סכום נכסי הקרן'!$C$42</f>
        <v>7.4486142173171529E-4</v>
      </c>
    </row>
    <row r="39" spans="2:15">
      <c r="B39" t="s">
        <v>1912</v>
      </c>
      <c r="C39">
        <v>1097260</v>
      </c>
      <c r="D39" t="s">
        <v>100</v>
      </c>
      <c r="E39" t="s">
        <v>123</v>
      </c>
      <c r="F39" t="s">
        <v>550</v>
      </c>
      <c r="G39" t="s">
        <v>488</v>
      </c>
      <c r="H39" t="s">
        <v>102</v>
      </c>
      <c r="I39" s="77">
        <v>110030.13</v>
      </c>
      <c r="J39" s="77">
        <f>L39*1000/I39*100</f>
        <v>50799.999999999993</v>
      </c>
      <c r="K39" s="77">
        <v>0</v>
      </c>
      <c r="L39" s="77">
        <f>55895306.04/1000</f>
        <v>55895.306039999996</v>
      </c>
      <c r="M39" s="78">
        <v>0</v>
      </c>
      <c r="N39" s="78">
        <f>L39/$L$11</f>
        <v>1.215817035819765E-2</v>
      </c>
      <c r="O39" s="78">
        <f>L39/'סכום נכסי הקרן'!$C$42</f>
        <v>2.2573554846695861E-3</v>
      </c>
    </row>
    <row r="40" spans="2:15">
      <c r="B40" t="s">
        <v>1913</v>
      </c>
      <c r="C40" t="s">
        <v>1914</v>
      </c>
      <c r="D40" t="s">
        <v>100</v>
      </c>
      <c r="E40" t="s">
        <v>123</v>
      </c>
      <c r="F40" t="s">
        <v>574</v>
      </c>
      <c r="G40" t="s">
        <v>488</v>
      </c>
      <c r="H40" t="s">
        <v>102</v>
      </c>
      <c r="I40" s="77">
        <v>4414135.4000000004</v>
      </c>
      <c r="J40" s="77">
        <v>1338</v>
      </c>
      <c r="K40" s="77">
        <v>0</v>
      </c>
      <c r="L40" s="77">
        <v>59061.131651999996</v>
      </c>
      <c r="M40" s="78">
        <v>5.4999999999999997E-3</v>
      </c>
      <c r="N40" s="78">
        <v>1.2800000000000001E-2</v>
      </c>
      <c r="O40" s="78">
        <v>2.3999999999999998E-3</v>
      </c>
    </row>
    <row r="41" spans="2:15">
      <c r="B41" t="s">
        <v>1915</v>
      </c>
      <c r="C41" t="s">
        <v>1916</v>
      </c>
      <c r="D41" t="s">
        <v>100</v>
      </c>
      <c r="E41" t="s">
        <v>123</v>
      </c>
      <c r="F41" t="s">
        <v>586</v>
      </c>
      <c r="G41" t="s">
        <v>488</v>
      </c>
      <c r="H41" t="s">
        <v>102</v>
      </c>
      <c r="I41" s="77">
        <v>180715</v>
      </c>
      <c r="J41" s="77">
        <v>29000</v>
      </c>
      <c r="K41" s="77">
        <v>0</v>
      </c>
      <c r="L41" s="77">
        <v>52407.35</v>
      </c>
      <c r="M41" s="78">
        <v>3.8E-3</v>
      </c>
      <c r="N41" s="78">
        <v>1.14E-2</v>
      </c>
      <c r="O41" s="78">
        <v>2.0999999999999999E-3</v>
      </c>
    </row>
    <row r="42" spans="2:15">
      <c r="B42" t="s">
        <v>1917</v>
      </c>
      <c r="C42" t="s">
        <v>1918</v>
      </c>
      <c r="D42" t="s">
        <v>100</v>
      </c>
      <c r="E42" t="s">
        <v>123</v>
      </c>
      <c r="F42" t="s">
        <v>512</v>
      </c>
      <c r="G42" t="s">
        <v>488</v>
      </c>
      <c r="H42" t="s">
        <v>102</v>
      </c>
      <c r="I42" s="77">
        <v>140565</v>
      </c>
      <c r="J42" s="77">
        <v>29700</v>
      </c>
      <c r="K42" s="77">
        <v>0</v>
      </c>
      <c r="L42" s="77">
        <v>41747.805</v>
      </c>
      <c r="M42" s="78">
        <v>1.1999999999999999E-3</v>
      </c>
      <c r="N42" s="78">
        <v>9.1000000000000004E-3</v>
      </c>
      <c r="O42" s="78">
        <v>1.6999999999999999E-3</v>
      </c>
    </row>
    <row r="43" spans="2:15">
      <c r="B43" t="s">
        <v>1919</v>
      </c>
      <c r="C43" t="s">
        <v>1920</v>
      </c>
      <c r="D43" t="s">
        <v>100</v>
      </c>
      <c r="E43" t="s">
        <v>123</v>
      </c>
      <c r="F43" t="s">
        <v>1659</v>
      </c>
      <c r="G43" t="s">
        <v>1921</v>
      </c>
      <c r="H43" t="s">
        <v>102</v>
      </c>
      <c r="I43" s="77">
        <v>1127790</v>
      </c>
      <c r="J43" s="77">
        <v>2695</v>
      </c>
      <c r="K43" s="77">
        <v>0</v>
      </c>
      <c r="L43" s="77">
        <v>30393.940500000001</v>
      </c>
      <c r="M43" s="78">
        <v>8.9999999999999998E-4</v>
      </c>
      <c r="N43" s="78">
        <v>6.6E-3</v>
      </c>
      <c r="O43" s="78">
        <v>1.1999999999999999E-3</v>
      </c>
    </row>
    <row r="44" spans="2:15">
      <c r="B44" t="s">
        <v>1922</v>
      </c>
      <c r="C44" t="s">
        <v>1923</v>
      </c>
      <c r="D44" t="s">
        <v>100</v>
      </c>
      <c r="E44" t="s">
        <v>123</v>
      </c>
      <c r="F44" t="s">
        <v>1924</v>
      </c>
      <c r="G44" t="s">
        <v>1921</v>
      </c>
      <c r="H44" t="s">
        <v>102</v>
      </c>
      <c r="I44" s="77">
        <v>10470</v>
      </c>
      <c r="J44" s="77">
        <v>12330</v>
      </c>
      <c r="K44" s="77">
        <v>0</v>
      </c>
      <c r="L44" s="77">
        <v>1290.951</v>
      </c>
      <c r="M44" s="78">
        <v>1E-4</v>
      </c>
      <c r="N44" s="78">
        <v>2.9999999999999997E-4</v>
      </c>
      <c r="O44" s="78">
        <v>1E-4</v>
      </c>
    </row>
    <row r="45" spans="2:15">
      <c r="B45" t="s">
        <v>1925</v>
      </c>
      <c r="C45" t="s">
        <v>1926</v>
      </c>
      <c r="D45" t="s">
        <v>100</v>
      </c>
      <c r="E45" t="s">
        <v>123</v>
      </c>
      <c r="F45" t="s">
        <v>1927</v>
      </c>
      <c r="G45" t="s">
        <v>1928</v>
      </c>
      <c r="H45" t="s">
        <v>102</v>
      </c>
      <c r="I45" s="77">
        <v>115385.61</v>
      </c>
      <c r="J45" s="77">
        <v>7680</v>
      </c>
      <c r="K45" s="77">
        <v>0</v>
      </c>
      <c r="L45" s="77">
        <v>8861.6148479999993</v>
      </c>
      <c r="M45" s="78">
        <v>1.1000000000000001E-3</v>
      </c>
      <c r="N45" s="78">
        <v>1.9E-3</v>
      </c>
      <c r="O45" s="78">
        <v>4.0000000000000002E-4</v>
      </c>
    </row>
    <row r="46" spans="2:15">
      <c r="B46" t="s">
        <v>1929</v>
      </c>
      <c r="C46" t="s">
        <v>1930</v>
      </c>
      <c r="D46" t="s">
        <v>100</v>
      </c>
      <c r="E46" t="s">
        <v>123</v>
      </c>
      <c r="F46" t="s">
        <v>618</v>
      </c>
      <c r="G46" t="s">
        <v>619</v>
      </c>
      <c r="H46" t="s">
        <v>102</v>
      </c>
      <c r="I46" s="77">
        <v>3684103</v>
      </c>
      <c r="J46" s="77">
        <v>2590</v>
      </c>
      <c r="K46" s="77">
        <v>0</v>
      </c>
      <c r="L46" s="77">
        <v>95418.267699999997</v>
      </c>
      <c r="M46" s="78">
        <v>1.34E-2</v>
      </c>
      <c r="N46" s="78">
        <v>2.0799999999999999E-2</v>
      </c>
      <c r="O46" s="78">
        <v>3.8999999999999998E-3</v>
      </c>
    </row>
    <row r="47" spans="2:15">
      <c r="B47" t="s">
        <v>1931</v>
      </c>
      <c r="C47" t="s">
        <v>1932</v>
      </c>
      <c r="D47" t="s">
        <v>100</v>
      </c>
      <c r="E47" t="s">
        <v>123</v>
      </c>
      <c r="F47" t="s">
        <v>1933</v>
      </c>
      <c r="G47" t="s">
        <v>129</v>
      </c>
      <c r="H47" t="s">
        <v>102</v>
      </c>
      <c r="I47" s="77">
        <v>460</v>
      </c>
      <c r="J47" s="77">
        <v>11210</v>
      </c>
      <c r="K47" s="77">
        <v>0</v>
      </c>
      <c r="L47" s="77">
        <v>51.566000000000003</v>
      </c>
      <c r="M47" s="78">
        <v>0</v>
      </c>
      <c r="N47" s="78">
        <v>0</v>
      </c>
      <c r="O47" s="78">
        <v>0</v>
      </c>
    </row>
    <row r="48" spans="2:15">
      <c r="B48" t="s">
        <v>1934</v>
      </c>
      <c r="C48" t="s">
        <v>1935</v>
      </c>
      <c r="D48" t="s">
        <v>100</v>
      </c>
      <c r="E48" t="s">
        <v>123</v>
      </c>
      <c r="F48" t="s">
        <v>1936</v>
      </c>
      <c r="G48" t="s">
        <v>129</v>
      </c>
      <c r="H48" t="s">
        <v>102</v>
      </c>
      <c r="I48" s="77">
        <v>78353</v>
      </c>
      <c r="J48" s="77">
        <v>95170</v>
      </c>
      <c r="K48" s="77">
        <v>0</v>
      </c>
      <c r="L48" s="77">
        <v>74568.550099999993</v>
      </c>
      <c r="M48" s="78">
        <v>1E-3</v>
      </c>
      <c r="N48" s="78">
        <v>1.6199999999999999E-2</v>
      </c>
      <c r="O48" s="78">
        <v>3.0000000000000001E-3</v>
      </c>
    </row>
    <row r="49" spans="2:15">
      <c r="B49" t="s">
        <v>1937</v>
      </c>
      <c r="C49" t="s">
        <v>1938</v>
      </c>
      <c r="D49" t="s">
        <v>100</v>
      </c>
      <c r="E49" t="s">
        <v>123</v>
      </c>
      <c r="F49" t="s">
        <v>636</v>
      </c>
      <c r="G49" t="s">
        <v>132</v>
      </c>
      <c r="H49" t="s">
        <v>102</v>
      </c>
      <c r="I49" s="77">
        <v>11766663</v>
      </c>
      <c r="J49" s="77">
        <v>513.9</v>
      </c>
      <c r="K49" s="77">
        <v>0</v>
      </c>
      <c r="L49" s="77">
        <v>60468.881157000003</v>
      </c>
      <c r="M49" s="78">
        <v>4.3E-3</v>
      </c>
      <c r="N49" s="78">
        <v>1.32E-2</v>
      </c>
      <c r="O49" s="78">
        <v>2.3999999999999998E-3</v>
      </c>
    </row>
    <row r="50" spans="2:15">
      <c r="B50" t="s">
        <v>1939</v>
      </c>
      <c r="C50"/>
      <c r="D50"/>
      <c r="E50"/>
      <c r="F50"/>
      <c r="G50"/>
      <c r="H50"/>
      <c r="I50" s="77">
        <f>SUM(I51:I146)</f>
        <v>57290103.650000006</v>
      </c>
      <c r="J50" s="77"/>
      <c r="K50" s="77">
        <v>2039.3387499999999</v>
      </c>
      <c r="L50" s="77">
        <v>1021364.5147633409</v>
      </c>
      <c r="M50" s="78"/>
      <c r="N50" s="78">
        <v>0.22220000000000001</v>
      </c>
      <c r="O50" s="78">
        <v>4.1300000000000003E-2</v>
      </c>
    </row>
    <row r="51" spans="2:15">
      <c r="B51" t="s">
        <v>1940</v>
      </c>
      <c r="C51" t="s">
        <v>1941</v>
      </c>
      <c r="D51" t="s">
        <v>100</v>
      </c>
      <c r="E51" t="s">
        <v>123</v>
      </c>
      <c r="F51" t="s">
        <v>1120</v>
      </c>
      <c r="G51" t="s">
        <v>101</v>
      </c>
      <c r="H51" t="s">
        <v>102</v>
      </c>
      <c r="I51" s="77">
        <v>78</v>
      </c>
      <c r="J51" s="77">
        <v>21400</v>
      </c>
      <c r="K51" s="77">
        <v>0</v>
      </c>
      <c r="L51" s="77">
        <v>16.692</v>
      </c>
      <c r="M51" s="78">
        <v>0</v>
      </c>
      <c r="N51" s="78">
        <v>0</v>
      </c>
      <c r="O51" s="78">
        <v>0</v>
      </c>
    </row>
    <row r="52" spans="2:15">
      <c r="B52" t="s">
        <v>1942</v>
      </c>
      <c r="C52" t="s">
        <v>1943</v>
      </c>
      <c r="D52" t="s">
        <v>100</v>
      </c>
      <c r="E52" t="s">
        <v>123</v>
      </c>
      <c r="F52" t="s">
        <v>1944</v>
      </c>
      <c r="G52" t="s">
        <v>1945</v>
      </c>
      <c r="H52" t="s">
        <v>102</v>
      </c>
      <c r="I52" s="77">
        <v>179301</v>
      </c>
      <c r="J52" s="77">
        <v>3362</v>
      </c>
      <c r="K52" s="77">
        <v>0</v>
      </c>
      <c r="L52" s="77">
        <v>6028.09962</v>
      </c>
      <c r="M52" s="78">
        <v>6.1999999999999998E-3</v>
      </c>
      <c r="N52" s="78">
        <v>1.2999999999999999E-3</v>
      </c>
      <c r="O52" s="78">
        <v>2.0000000000000001E-4</v>
      </c>
    </row>
    <row r="53" spans="2:15">
      <c r="B53" t="s">
        <v>1946</v>
      </c>
      <c r="C53" t="s">
        <v>1947</v>
      </c>
      <c r="D53" t="s">
        <v>100</v>
      </c>
      <c r="E53" t="s">
        <v>123</v>
      </c>
      <c r="F53" t="s">
        <v>1375</v>
      </c>
      <c r="G53" t="s">
        <v>493</v>
      </c>
      <c r="H53" t="s">
        <v>102</v>
      </c>
      <c r="I53" s="77">
        <v>13435570</v>
      </c>
      <c r="J53" s="77">
        <v>89.4</v>
      </c>
      <c r="K53" s="77">
        <v>0</v>
      </c>
      <c r="L53" s="77">
        <v>12011.399579999999</v>
      </c>
      <c r="M53" s="78">
        <v>4.1999999999999997E-3</v>
      </c>
      <c r="N53" s="78">
        <v>2.5999999999999999E-3</v>
      </c>
      <c r="O53" s="78">
        <v>5.0000000000000001E-4</v>
      </c>
    </row>
    <row r="54" spans="2:15">
      <c r="B54" t="s">
        <v>1948</v>
      </c>
      <c r="C54" t="s">
        <v>1949</v>
      </c>
      <c r="D54" t="s">
        <v>100</v>
      </c>
      <c r="E54" t="s">
        <v>123</v>
      </c>
      <c r="F54" t="s">
        <v>742</v>
      </c>
      <c r="G54" t="s">
        <v>493</v>
      </c>
      <c r="H54" t="s">
        <v>102</v>
      </c>
      <c r="I54" s="77">
        <v>4108618</v>
      </c>
      <c r="J54" s="77">
        <v>109.8</v>
      </c>
      <c r="K54" s="77">
        <v>0</v>
      </c>
      <c r="L54" s="77">
        <v>4511.2625639999997</v>
      </c>
      <c r="M54" s="78">
        <v>3.2000000000000002E-3</v>
      </c>
      <c r="N54" s="78">
        <v>1E-3</v>
      </c>
      <c r="O54" s="78">
        <v>2.0000000000000001E-4</v>
      </c>
    </row>
    <row r="55" spans="2:15">
      <c r="B55" t="s">
        <v>1950</v>
      </c>
      <c r="C55" t="s">
        <v>1951</v>
      </c>
      <c r="D55" t="s">
        <v>100</v>
      </c>
      <c r="E55" t="s">
        <v>123</v>
      </c>
      <c r="F55" t="s">
        <v>753</v>
      </c>
      <c r="G55" t="s">
        <v>493</v>
      </c>
      <c r="H55" t="s">
        <v>102</v>
      </c>
      <c r="I55" s="77">
        <v>30976</v>
      </c>
      <c r="J55" s="77">
        <v>38670</v>
      </c>
      <c r="K55" s="77">
        <v>0</v>
      </c>
      <c r="L55" s="77">
        <v>11978.4192</v>
      </c>
      <c r="M55" s="78">
        <v>2.5000000000000001E-3</v>
      </c>
      <c r="N55" s="78">
        <v>2.5999999999999999E-3</v>
      </c>
      <c r="O55" s="78">
        <v>5.0000000000000001E-4</v>
      </c>
    </row>
    <row r="56" spans="2:15">
      <c r="B56" t="s">
        <v>1952</v>
      </c>
      <c r="C56" t="s">
        <v>1953</v>
      </c>
      <c r="D56" t="s">
        <v>100</v>
      </c>
      <c r="E56" t="s">
        <v>123</v>
      </c>
      <c r="F56" t="s">
        <v>1448</v>
      </c>
      <c r="G56" t="s">
        <v>849</v>
      </c>
      <c r="H56" t="s">
        <v>102</v>
      </c>
      <c r="I56" s="77">
        <v>69882</v>
      </c>
      <c r="J56" s="77">
        <v>8732</v>
      </c>
      <c r="K56" s="77">
        <v>0</v>
      </c>
      <c r="L56" s="77">
        <v>6102.0962399999999</v>
      </c>
      <c r="M56" s="78">
        <v>5.3E-3</v>
      </c>
      <c r="N56" s="78">
        <v>1.2999999999999999E-3</v>
      </c>
      <c r="O56" s="78">
        <v>2.0000000000000001E-4</v>
      </c>
    </row>
    <row r="57" spans="2:15">
      <c r="B57" t="s">
        <v>1954</v>
      </c>
      <c r="C57" t="s">
        <v>1955</v>
      </c>
      <c r="D57" t="s">
        <v>100</v>
      </c>
      <c r="E57" t="s">
        <v>123</v>
      </c>
      <c r="F57" t="s">
        <v>1238</v>
      </c>
      <c r="G57" t="s">
        <v>849</v>
      </c>
      <c r="H57" t="s">
        <v>102</v>
      </c>
      <c r="I57" s="77">
        <v>8404345</v>
      </c>
      <c r="J57" s="77">
        <v>765.4</v>
      </c>
      <c r="K57" s="77">
        <v>0</v>
      </c>
      <c r="L57" s="77">
        <v>64326.856630000002</v>
      </c>
      <c r="M57" s="78">
        <v>9.1000000000000004E-3</v>
      </c>
      <c r="N57" s="78">
        <v>1.4E-2</v>
      </c>
      <c r="O57" s="78">
        <v>2.5999999999999999E-3</v>
      </c>
    </row>
    <row r="58" spans="2:15">
      <c r="B58" t="s">
        <v>1956</v>
      </c>
      <c r="C58" t="s">
        <v>1957</v>
      </c>
      <c r="D58" t="s">
        <v>100</v>
      </c>
      <c r="E58" t="s">
        <v>123</v>
      </c>
      <c r="F58" t="s">
        <v>848</v>
      </c>
      <c r="G58" t="s">
        <v>849</v>
      </c>
      <c r="H58" t="s">
        <v>102</v>
      </c>
      <c r="I58" s="77">
        <v>44450</v>
      </c>
      <c r="J58" s="77">
        <v>1375</v>
      </c>
      <c r="K58" s="77">
        <v>0</v>
      </c>
      <c r="L58" s="77">
        <v>611.1875</v>
      </c>
      <c r="M58" s="78">
        <v>2.9999999999999997E-4</v>
      </c>
      <c r="N58" s="78">
        <v>1E-4</v>
      </c>
      <c r="O58" s="78">
        <v>0</v>
      </c>
    </row>
    <row r="59" spans="2:15">
      <c r="B59" t="s">
        <v>1958</v>
      </c>
      <c r="C59">
        <v>11708770</v>
      </c>
      <c r="D59" t="s">
        <v>100</v>
      </c>
      <c r="E59" t="s">
        <v>123</v>
      </c>
      <c r="F59" t="s">
        <v>872</v>
      </c>
      <c r="G59" t="s">
        <v>849</v>
      </c>
      <c r="H59" t="s">
        <v>102</v>
      </c>
      <c r="I59" s="77">
        <v>20930</v>
      </c>
      <c r="J59" s="77">
        <f>L59*1000/I59*100</f>
        <v>8018.6624345006212</v>
      </c>
      <c r="K59" s="77">
        <v>0</v>
      </c>
      <c r="L59" s="77">
        <f>1678306.04754098/1000</f>
        <v>1678.30604754098</v>
      </c>
      <c r="M59" s="78">
        <v>2E-3</v>
      </c>
      <c r="N59" s="78">
        <f t="shared" ref="N59:N60" si="0">L59/$L$11</f>
        <v>3.6505982854077602E-4</v>
      </c>
      <c r="O59" s="78">
        <f>L59/'סכום נכסי הקרן'!$C$42</f>
        <v>6.7779096846873026E-5</v>
      </c>
    </row>
    <row r="60" spans="2:15">
      <c r="B60" t="s">
        <v>1958</v>
      </c>
      <c r="C60">
        <v>1170877</v>
      </c>
      <c r="D60" t="s">
        <v>100</v>
      </c>
      <c r="E60" t="s">
        <v>123</v>
      </c>
      <c r="F60" t="s">
        <v>872</v>
      </c>
      <c r="G60" t="s">
        <v>849</v>
      </c>
      <c r="H60" t="s">
        <v>102</v>
      </c>
      <c r="I60" s="77">
        <v>47708</v>
      </c>
      <c r="J60" s="77">
        <f>L60*1000/I60*100</f>
        <v>8933</v>
      </c>
      <c r="K60" s="77">
        <v>0</v>
      </c>
      <c r="L60" s="77">
        <f>4261755.64/1000</f>
        <v>4261.7556399999994</v>
      </c>
      <c r="M60" s="78">
        <v>0</v>
      </c>
      <c r="N60" s="78">
        <f t="shared" si="0"/>
        <v>9.2700362100262067E-4</v>
      </c>
      <c r="O60" s="78">
        <f>L60/'סכום נכסי הקרן'!$C$42</f>
        <v>1.7211279711736493E-4</v>
      </c>
    </row>
    <row r="61" spans="2:15">
      <c r="B61" t="s">
        <v>1959</v>
      </c>
      <c r="C61" t="s">
        <v>1960</v>
      </c>
      <c r="D61" t="s">
        <v>100</v>
      </c>
      <c r="E61" t="s">
        <v>123</v>
      </c>
      <c r="F61" t="s">
        <v>798</v>
      </c>
      <c r="G61" t="s">
        <v>799</v>
      </c>
      <c r="H61" t="s">
        <v>102</v>
      </c>
      <c r="I61" s="77">
        <v>3687</v>
      </c>
      <c r="J61" s="77">
        <v>91270</v>
      </c>
      <c r="K61" s="77">
        <v>0</v>
      </c>
      <c r="L61" s="77">
        <v>3365.1248999999998</v>
      </c>
      <c r="M61" s="78">
        <v>1.4E-3</v>
      </c>
      <c r="N61" s="78">
        <v>6.9999999999999999E-4</v>
      </c>
      <c r="O61" s="78">
        <v>1E-4</v>
      </c>
    </row>
    <row r="62" spans="2:15">
      <c r="B62" t="s">
        <v>1961</v>
      </c>
      <c r="C62" t="s">
        <v>1962</v>
      </c>
      <c r="D62" t="s">
        <v>100</v>
      </c>
      <c r="E62" t="s">
        <v>123</v>
      </c>
      <c r="F62" t="s">
        <v>1963</v>
      </c>
      <c r="G62" t="s">
        <v>1964</v>
      </c>
      <c r="H62" t="s">
        <v>102</v>
      </c>
      <c r="I62" s="77">
        <v>4715</v>
      </c>
      <c r="J62" s="77">
        <v>126</v>
      </c>
      <c r="K62" s="77">
        <v>0</v>
      </c>
      <c r="L62" s="77">
        <v>5.9409000000000001</v>
      </c>
      <c r="M62" s="78">
        <v>0</v>
      </c>
      <c r="N62" s="78">
        <v>0</v>
      </c>
      <c r="O62" s="78">
        <v>0</v>
      </c>
    </row>
    <row r="63" spans="2:15">
      <c r="B63" t="s">
        <v>1965</v>
      </c>
      <c r="C63" t="s">
        <v>1966</v>
      </c>
      <c r="D63" t="s">
        <v>100</v>
      </c>
      <c r="E63" t="s">
        <v>123</v>
      </c>
      <c r="F63" t="s">
        <v>1967</v>
      </c>
      <c r="G63" t="s">
        <v>1964</v>
      </c>
      <c r="H63" t="s">
        <v>102</v>
      </c>
      <c r="I63" s="77">
        <v>571</v>
      </c>
      <c r="J63" s="77">
        <v>1334</v>
      </c>
      <c r="K63" s="77">
        <v>0</v>
      </c>
      <c r="L63" s="77">
        <v>7.61714</v>
      </c>
      <c r="M63" s="78">
        <v>0</v>
      </c>
      <c r="N63" s="78">
        <v>0</v>
      </c>
      <c r="O63" s="78">
        <v>0</v>
      </c>
    </row>
    <row r="64" spans="2:15">
      <c r="B64" t="s">
        <v>1968</v>
      </c>
      <c r="C64" t="s">
        <v>1969</v>
      </c>
      <c r="D64" t="s">
        <v>100</v>
      </c>
      <c r="E64" t="s">
        <v>123</v>
      </c>
      <c r="F64" t="s">
        <v>1970</v>
      </c>
      <c r="G64" t="s">
        <v>668</v>
      </c>
      <c r="H64" t="s">
        <v>102</v>
      </c>
      <c r="I64" s="77">
        <v>44040</v>
      </c>
      <c r="J64" s="77">
        <v>11350</v>
      </c>
      <c r="K64" s="77">
        <v>0</v>
      </c>
      <c r="L64" s="77">
        <v>4998.54</v>
      </c>
      <c r="M64" s="78">
        <v>3.0000000000000001E-3</v>
      </c>
      <c r="N64" s="78">
        <v>1.1000000000000001E-3</v>
      </c>
      <c r="O64" s="78">
        <v>2.0000000000000001E-4</v>
      </c>
    </row>
    <row r="65" spans="2:15">
      <c r="B65" t="s">
        <v>1971</v>
      </c>
      <c r="C65" t="s">
        <v>1972</v>
      </c>
      <c r="D65" t="s">
        <v>100</v>
      </c>
      <c r="E65" t="s">
        <v>123</v>
      </c>
      <c r="F65" t="s">
        <v>1973</v>
      </c>
      <c r="G65" t="s">
        <v>668</v>
      </c>
      <c r="H65" t="s">
        <v>102</v>
      </c>
      <c r="I65" s="77">
        <v>429189</v>
      </c>
      <c r="J65" s="77">
        <v>7980</v>
      </c>
      <c r="K65" s="77">
        <v>0</v>
      </c>
      <c r="L65" s="77">
        <v>34249.282200000001</v>
      </c>
      <c r="M65" s="78">
        <v>6.3E-3</v>
      </c>
      <c r="N65" s="78">
        <v>7.4000000000000003E-3</v>
      </c>
      <c r="O65" s="78">
        <v>1.4E-3</v>
      </c>
    </row>
    <row r="66" spans="2:15">
      <c r="B66" t="s">
        <v>1974</v>
      </c>
      <c r="C66" t="s">
        <v>1975</v>
      </c>
      <c r="D66" t="s">
        <v>100</v>
      </c>
      <c r="E66" t="s">
        <v>123</v>
      </c>
      <c r="F66" t="s">
        <v>1976</v>
      </c>
      <c r="G66" t="s">
        <v>668</v>
      </c>
      <c r="H66" t="s">
        <v>102</v>
      </c>
      <c r="I66" s="77">
        <v>2902938</v>
      </c>
      <c r="J66" s="77">
        <v>513.1</v>
      </c>
      <c r="K66" s="77">
        <v>0</v>
      </c>
      <c r="L66" s="77">
        <v>14894.974878000001</v>
      </c>
      <c r="M66" s="78">
        <v>2.8E-3</v>
      </c>
      <c r="N66" s="78">
        <v>3.2000000000000002E-3</v>
      </c>
      <c r="O66" s="78">
        <v>5.9999999999999995E-4</v>
      </c>
    </row>
    <row r="67" spans="2:15">
      <c r="B67" t="s">
        <v>1977</v>
      </c>
      <c r="C67" t="s">
        <v>1978</v>
      </c>
      <c r="D67" t="s">
        <v>100</v>
      </c>
      <c r="E67" t="s">
        <v>123</v>
      </c>
      <c r="F67" t="s">
        <v>978</v>
      </c>
      <c r="G67" t="s">
        <v>668</v>
      </c>
      <c r="H67" t="s">
        <v>102</v>
      </c>
      <c r="I67" s="77">
        <v>49908</v>
      </c>
      <c r="J67" s="77">
        <v>7362</v>
      </c>
      <c r="K67" s="77">
        <v>0</v>
      </c>
      <c r="L67" s="77">
        <v>3674.22696</v>
      </c>
      <c r="M67" s="78">
        <v>8.0000000000000004E-4</v>
      </c>
      <c r="N67" s="78">
        <v>8.0000000000000004E-4</v>
      </c>
      <c r="O67" s="78">
        <v>1E-4</v>
      </c>
    </row>
    <row r="68" spans="2:15">
      <c r="B68" t="s">
        <v>1979</v>
      </c>
      <c r="C68" t="s">
        <v>1980</v>
      </c>
      <c r="D68" t="s">
        <v>100</v>
      </c>
      <c r="E68" t="s">
        <v>123</v>
      </c>
      <c r="F68" t="s">
        <v>1981</v>
      </c>
      <c r="G68" t="s">
        <v>930</v>
      </c>
      <c r="H68" t="s">
        <v>102</v>
      </c>
      <c r="I68" s="77">
        <v>334</v>
      </c>
      <c r="J68" s="77">
        <v>2887</v>
      </c>
      <c r="K68" s="77">
        <v>0</v>
      </c>
      <c r="L68" s="77">
        <v>9.6425800000000006</v>
      </c>
      <c r="M68" s="78">
        <v>0</v>
      </c>
      <c r="N68" s="78">
        <v>0</v>
      </c>
      <c r="O68" s="78">
        <v>0</v>
      </c>
    </row>
    <row r="69" spans="2:15">
      <c r="B69" t="s">
        <v>1982</v>
      </c>
      <c r="C69" t="s">
        <v>1983</v>
      </c>
      <c r="D69" t="s">
        <v>100</v>
      </c>
      <c r="E69" t="s">
        <v>123</v>
      </c>
      <c r="F69" t="s">
        <v>1214</v>
      </c>
      <c r="G69" t="s">
        <v>791</v>
      </c>
      <c r="H69" t="s">
        <v>102</v>
      </c>
      <c r="I69" s="77">
        <v>255925</v>
      </c>
      <c r="J69" s="77">
        <v>1861</v>
      </c>
      <c r="K69" s="77">
        <v>0</v>
      </c>
      <c r="L69" s="77">
        <v>4762.7642500000002</v>
      </c>
      <c r="M69" s="78">
        <v>1.1999999999999999E-3</v>
      </c>
      <c r="N69" s="78">
        <v>1E-3</v>
      </c>
      <c r="O69" s="78">
        <v>2.0000000000000001E-4</v>
      </c>
    </row>
    <row r="70" spans="2:15">
      <c r="B70" t="s">
        <v>1984</v>
      </c>
      <c r="C70" t="s">
        <v>1985</v>
      </c>
      <c r="D70" t="s">
        <v>100</v>
      </c>
      <c r="E70" t="s">
        <v>123</v>
      </c>
      <c r="F70" t="s">
        <v>1258</v>
      </c>
      <c r="G70" t="s">
        <v>791</v>
      </c>
      <c r="H70" t="s">
        <v>102</v>
      </c>
      <c r="I70" s="77">
        <v>118483</v>
      </c>
      <c r="J70" s="77">
        <v>19970</v>
      </c>
      <c r="K70" s="77">
        <v>0</v>
      </c>
      <c r="L70" s="77">
        <v>23661.055100000001</v>
      </c>
      <c r="M70" s="78">
        <v>9.4000000000000004E-3</v>
      </c>
      <c r="N70" s="78">
        <v>5.1000000000000004E-3</v>
      </c>
      <c r="O70" s="78">
        <v>1E-3</v>
      </c>
    </row>
    <row r="71" spans="2:15">
      <c r="B71" t="s">
        <v>1986</v>
      </c>
      <c r="C71" t="s">
        <v>1987</v>
      </c>
      <c r="D71" t="s">
        <v>100</v>
      </c>
      <c r="E71" t="s">
        <v>123</v>
      </c>
      <c r="F71" t="s">
        <v>1123</v>
      </c>
      <c r="G71" t="s">
        <v>791</v>
      </c>
      <c r="H71" t="s">
        <v>102</v>
      </c>
      <c r="I71" s="77">
        <v>76865</v>
      </c>
      <c r="J71" s="77">
        <v>30230</v>
      </c>
      <c r="K71" s="77">
        <v>0</v>
      </c>
      <c r="L71" s="77">
        <v>23236.289499999999</v>
      </c>
      <c r="M71" s="78">
        <v>4.1000000000000003E-3</v>
      </c>
      <c r="N71" s="78">
        <v>5.1000000000000004E-3</v>
      </c>
      <c r="O71" s="78">
        <v>8.9999999999999998E-4</v>
      </c>
    </row>
    <row r="72" spans="2:15">
      <c r="B72" t="s">
        <v>1988</v>
      </c>
      <c r="C72" t="s">
        <v>1989</v>
      </c>
      <c r="D72" t="s">
        <v>100</v>
      </c>
      <c r="E72" t="s">
        <v>123</v>
      </c>
      <c r="F72" t="s">
        <v>1990</v>
      </c>
      <c r="G72" t="s">
        <v>791</v>
      </c>
      <c r="H72" t="s">
        <v>102</v>
      </c>
      <c r="I72" s="77">
        <v>69342</v>
      </c>
      <c r="J72" s="77">
        <v>9430</v>
      </c>
      <c r="K72" s="77">
        <v>0</v>
      </c>
      <c r="L72" s="77">
        <v>6538.9506000000001</v>
      </c>
      <c r="M72" s="78">
        <v>2.2000000000000001E-3</v>
      </c>
      <c r="N72" s="78">
        <v>1.4E-3</v>
      </c>
      <c r="O72" s="78">
        <v>2.9999999999999997E-4</v>
      </c>
    </row>
    <row r="73" spans="2:15">
      <c r="B73" t="s">
        <v>1991</v>
      </c>
      <c r="C73" t="s">
        <v>1992</v>
      </c>
      <c r="D73" t="s">
        <v>100</v>
      </c>
      <c r="E73" t="s">
        <v>123</v>
      </c>
      <c r="F73" t="s">
        <v>1993</v>
      </c>
      <c r="G73" t="s">
        <v>791</v>
      </c>
      <c r="H73" t="s">
        <v>102</v>
      </c>
      <c r="I73" s="77">
        <v>120694</v>
      </c>
      <c r="J73" s="77">
        <v>2005</v>
      </c>
      <c r="K73" s="77">
        <v>0</v>
      </c>
      <c r="L73" s="77">
        <v>2419.9146999999998</v>
      </c>
      <c r="M73" s="78">
        <v>4.0000000000000002E-4</v>
      </c>
      <c r="N73" s="78">
        <v>5.0000000000000001E-4</v>
      </c>
      <c r="O73" s="78">
        <v>1E-4</v>
      </c>
    </row>
    <row r="74" spans="2:15">
      <c r="B74" t="s">
        <v>1994</v>
      </c>
      <c r="C74" t="s">
        <v>1995</v>
      </c>
      <c r="D74" t="s">
        <v>100</v>
      </c>
      <c r="E74" t="s">
        <v>123</v>
      </c>
      <c r="F74" t="s">
        <v>1996</v>
      </c>
      <c r="G74" t="s">
        <v>411</v>
      </c>
      <c r="H74" t="s">
        <v>102</v>
      </c>
      <c r="I74" s="77">
        <v>128106</v>
      </c>
      <c r="J74" s="77">
        <v>14220</v>
      </c>
      <c r="K74" s="77">
        <v>0</v>
      </c>
      <c r="L74" s="77">
        <v>18216.673200000001</v>
      </c>
      <c r="M74" s="78">
        <v>3.5999999999999999E-3</v>
      </c>
      <c r="N74" s="78">
        <v>4.0000000000000001E-3</v>
      </c>
      <c r="O74" s="78">
        <v>6.9999999999999999E-4</v>
      </c>
    </row>
    <row r="75" spans="2:15">
      <c r="B75" t="s">
        <v>1997</v>
      </c>
      <c r="C75" t="s">
        <v>1998</v>
      </c>
      <c r="D75" t="s">
        <v>100</v>
      </c>
      <c r="E75" t="s">
        <v>123</v>
      </c>
      <c r="F75" t="s">
        <v>1106</v>
      </c>
      <c r="G75" t="s">
        <v>757</v>
      </c>
      <c r="H75" t="s">
        <v>102</v>
      </c>
      <c r="I75" s="77">
        <v>104720</v>
      </c>
      <c r="J75" s="77">
        <v>22900</v>
      </c>
      <c r="K75" s="77">
        <v>0</v>
      </c>
      <c r="L75" s="77">
        <v>23980.880000000001</v>
      </c>
      <c r="M75" s="78">
        <v>3.0000000000000001E-3</v>
      </c>
      <c r="N75" s="78">
        <v>5.1999999999999998E-3</v>
      </c>
      <c r="O75" s="78">
        <v>1E-3</v>
      </c>
    </row>
    <row r="76" spans="2:15">
      <c r="B76" t="s">
        <v>1999</v>
      </c>
      <c r="C76" t="s">
        <v>2000</v>
      </c>
      <c r="D76" t="s">
        <v>100</v>
      </c>
      <c r="E76" t="s">
        <v>123</v>
      </c>
      <c r="F76" t="s">
        <v>943</v>
      </c>
      <c r="G76" t="s">
        <v>757</v>
      </c>
      <c r="H76" t="s">
        <v>102</v>
      </c>
      <c r="I76" s="77">
        <v>148</v>
      </c>
      <c r="J76" s="77">
        <v>11910</v>
      </c>
      <c r="K76" s="77">
        <v>0</v>
      </c>
      <c r="L76" s="77">
        <v>17.626799999999999</v>
      </c>
      <c r="M76" s="78">
        <v>0</v>
      </c>
      <c r="N76" s="78">
        <v>0</v>
      </c>
      <c r="O76" s="78">
        <v>0</v>
      </c>
    </row>
    <row r="77" spans="2:15">
      <c r="B77" t="s">
        <v>2001</v>
      </c>
      <c r="C77" t="s">
        <v>2002</v>
      </c>
      <c r="D77" t="s">
        <v>100</v>
      </c>
      <c r="E77" t="s">
        <v>123</v>
      </c>
      <c r="F77" t="s">
        <v>2003</v>
      </c>
      <c r="G77" t="s">
        <v>757</v>
      </c>
      <c r="H77" t="s">
        <v>102</v>
      </c>
      <c r="I77" s="77">
        <v>41726</v>
      </c>
      <c r="J77" s="77">
        <v>7982</v>
      </c>
      <c r="K77" s="77">
        <v>0</v>
      </c>
      <c r="L77" s="77">
        <v>3330.5693200000001</v>
      </c>
      <c r="M77" s="78">
        <v>1.6999999999999999E-3</v>
      </c>
      <c r="N77" s="78">
        <v>6.9999999999999999E-4</v>
      </c>
      <c r="O77" s="78">
        <v>1E-4</v>
      </c>
    </row>
    <row r="78" spans="2:15">
      <c r="B78" t="s">
        <v>2004</v>
      </c>
      <c r="C78" t="s">
        <v>2005</v>
      </c>
      <c r="D78" t="s">
        <v>100</v>
      </c>
      <c r="E78" t="s">
        <v>123</v>
      </c>
      <c r="F78" t="s">
        <v>2006</v>
      </c>
      <c r="G78" t="s">
        <v>757</v>
      </c>
      <c r="H78" t="s">
        <v>102</v>
      </c>
      <c r="I78" s="77">
        <v>17694</v>
      </c>
      <c r="J78" s="77">
        <v>46090</v>
      </c>
      <c r="K78" s="77">
        <v>0</v>
      </c>
      <c r="L78" s="77">
        <v>8155.1646000000001</v>
      </c>
      <c r="M78" s="78">
        <v>2.3E-3</v>
      </c>
      <c r="N78" s="78">
        <v>1.8E-3</v>
      </c>
      <c r="O78" s="78">
        <v>2.9999999999999997E-4</v>
      </c>
    </row>
    <row r="79" spans="2:15">
      <c r="B79" t="s">
        <v>2007</v>
      </c>
      <c r="C79" t="s">
        <v>2008</v>
      </c>
      <c r="D79" t="s">
        <v>100</v>
      </c>
      <c r="E79" t="s">
        <v>123</v>
      </c>
      <c r="F79" t="s">
        <v>2009</v>
      </c>
      <c r="G79" t="s">
        <v>757</v>
      </c>
      <c r="H79" t="s">
        <v>102</v>
      </c>
      <c r="I79" s="77">
        <v>104171</v>
      </c>
      <c r="J79" s="77">
        <v>15800</v>
      </c>
      <c r="K79" s="77">
        <v>0</v>
      </c>
      <c r="L79" s="77">
        <v>16459.018</v>
      </c>
      <c r="M79" s="78">
        <v>1.9E-3</v>
      </c>
      <c r="N79" s="78">
        <v>3.5999999999999999E-3</v>
      </c>
      <c r="O79" s="78">
        <v>6.9999999999999999E-4</v>
      </c>
    </row>
    <row r="80" spans="2:15">
      <c r="B80" t="s">
        <v>2010</v>
      </c>
      <c r="C80" t="s">
        <v>2011</v>
      </c>
      <c r="D80" t="s">
        <v>100</v>
      </c>
      <c r="E80" t="s">
        <v>123</v>
      </c>
      <c r="F80" t="s">
        <v>2012</v>
      </c>
      <c r="G80" t="s">
        <v>2013</v>
      </c>
      <c r="H80" t="s">
        <v>102</v>
      </c>
      <c r="I80" s="77">
        <v>2400</v>
      </c>
      <c r="J80" s="77">
        <v>332.5</v>
      </c>
      <c r="K80" s="77">
        <v>8.6760000000000004E-2</v>
      </c>
      <c r="L80" s="77">
        <v>8.0667600000000004</v>
      </c>
      <c r="M80" s="78">
        <v>0</v>
      </c>
      <c r="N80" s="78">
        <v>0</v>
      </c>
      <c r="O80" s="78">
        <v>0</v>
      </c>
    </row>
    <row r="81" spans="2:15">
      <c r="B81" t="s">
        <v>2014</v>
      </c>
      <c r="C81" t="s">
        <v>2015</v>
      </c>
      <c r="D81" t="s">
        <v>100</v>
      </c>
      <c r="E81" t="s">
        <v>123</v>
      </c>
      <c r="F81" t="s">
        <v>1836</v>
      </c>
      <c r="G81" t="s">
        <v>968</v>
      </c>
      <c r="H81" t="s">
        <v>102</v>
      </c>
      <c r="I81" s="77">
        <v>965</v>
      </c>
      <c r="J81" s="77">
        <v>3683</v>
      </c>
      <c r="K81" s="77">
        <v>0</v>
      </c>
      <c r="L81" s="77">
        <v>35.540950000000002</v>
      </c>
      <c r="M81" s="78">
        <v>0</v>
      </c>
      <c r="N81" s="78">
        <v>0</v>
      </c>
      <c r="O81" s="78">
        <v>0</v>
      </c>
    </row>
    <row r="82" spans="2:15">
      <c r="B82" t="s">
        <v>2016</v>
      </c>
      <c r="C82" t="s">
        <v>2017</v>
      </c>
      <c r="D82" t="s">
        <v>100</v>
      </c>
      <c r="E82" t="s">
        <v>123</v>
      </c>
      <c r="F82" t="s">
        <v>1283</v>
      </c>
      <c r="G82" t="s">
        <v>968</v>
      </c>
      <c r="H82" t="s">
        <v>102</v>
      </c>
      <c r="I82" s="77">
        <v>122720</v>
      </c>
      <c r="J82" s="77">
        <v>25510</v>
      </c>
      <c r="K82" s="77">
        <v>0</v>
      </c>
      <c r="L82" s="77">
        <v>31305.871999999999</v>
      </c>
      <c r="M82" s="78">
        <v>6.7000000000000002E-3</v>
      </c>
      <c r="N82" s="78">
        <v>6.7999999999999996E-3</v>
      </c>
      <c r="O82" s="78">
        <v>1.2999999999999999E-3</v>
      </c>
    </row>
    <row r="83" spans="2:15">
      <c r="B83" t="s">
        <v>2018</v>
      </c>
      <c r="C83" t="s">
        <v>2019</v>
      </c>
      <c r="D83" t="s">
        <v>100</v>
      </c>
      <c r="E83" t="s">
        <v>123</v>
      </c>
      <c r="F83" t="s">
        <v>2020</v>
      </c>
      <c r="G83" t="s">
        <v>968</v>
      </c>
      <c r="H83" t="s">
        <v>102</v>
      </c>
      <c r="I83" s="77">
        <v>1518367</v>
      </c>
      <c r="J83" s="77">
        <v>672.3</v>
      </c>
      <c r="K83" s="77">
        <v>0</v>
      </c>
      <c r="L83" s="77">
        <v>10207.981341000001</v>
      </c>
      <c r="M83" s="78">
        <v>1.2999999999999999E-3</v>
      </c>
      <c r="N83" s="78">
        <v>2.2000000000000001E-3</v>
      </c>
      <c r="O83" s="78">
        <v>4.0000000000000002E-4</v>
      </c>
    </row>
    <row r="84" spans="2:15">
      <c r="B84" t="s">
        <v>2021</v>
      </c>
      <c r="C84" t="s">
        <v>2022</v>
      </c>
      <c r="D84" t="s">
        <v>100</v>
      </c>
      <c r="E84" t="s">
        <v>123</v>
      </c>
      <c r="F84" t="s">
        <v>967</v>
      </c>
      <c r="G84" t="s">
        <v>968</v>
      </c>
      <c r="H84" t="s">
        <v>102</v>
      </c>
      <c r="I84" s="77">
        <v>8156810.2999999998</v>
      </c>
      <c r="J84" s="77">
        <v>89.6</v>
      </c>
      <c r="K84" s="77">
        <v>0</v>
      </c>
      <c r="L84" s="77">
        <v>7308.5020287999996</v>
      </c>
      <c r="M84" s="78">
        <v>3.0999999999999999E-3</v>
      </c>
      <c r="N84" s="78">
        <v>1.6000000000000001E-3</v>
      </c>
      <c r="O84" s="78">
        <v>2.9999999999999997E-4</v>
      </c>
    </row>
    <row r="85" spans="2:15">
      <c r="B85" t="s">
        <v>2023</v>
      </c>
      <c r="C85" t="s">
        <v>2024</v>
      </c>
      <c r="D85" t="s">
        <v>100</v>
      </c>
      <c r="E85" t="s">
        <v>123</v>
      </c>
      <c r="F85" t="s">
        <v>981</v>
      </c>
      <c r="G85" t="s">
        <v>968</v>
      </c>
      <c r="H85" t="s">
        <v>102</v>
      </c>
      <c r="I85" s="77">
        <v>224</v>
      </c>
      <c r="J85" s="77">
        <v>2238</v>
      </c>
      <c r="K85" s="77">
        <v>0</v>
      </c>
      <c r="L85" s="77">
        <v>5.0131199999999998</v>
      </c>
      <c r="M85" s="78">
        <v>0</v>
      </c>
      <c r="N85" s="78">
        <v>0</v>
      </c>
      <c r="O85" s="78">
        <v>0</v>
      </c>
    </row>
    <row r="86" spans="2:15">
      <c r="B86" t="s">
        <v>2025</v>
      </c>
      <c r="C86" t="s">
        <v>2026</v>
      </c>
      <c r="D86" t="s">
        <v>100</v>
      </c>
      <c r="E86" t="s">
        <v>123</v>
      </c>
      <c r="F86" t="s">
        <v>2027</v>
      </c>
      <c r="G86" t="s">
        <v>968</v>
      </c>
      <c r="H86" t="s">
        <v>102</v>
      </c>
      <c r="I86" s="77">
        <v>6125</v>
      </c>
      <c r="J86" s="77">
        <v>168.7</v>
      </c>
      <c r="K86" s="77">
        <v>0</v>
      </c>
      <c r="L86" s="77">
        <v>10.332875</v>
      </c>
      <c r="M86" s="78">
        <v>0</v>
      </c>
      <c r="N86" s="78">
        <v>0</v>
      </c>
      <c r="O86" s="78">
        <v>0</v>
      </c>
    </row>
    <row r="87" spans="2:15">
      <c r="B87" t="s">
        <v>2028</v>
      </c>
      <c r="C87" t="s">
        <v>2029</v>
      </c>
      <c r="D87" t="s">
        <v>100</v>
      </c>
      <c r="E87" t="s">
        <v>123</v>
      </c>
      <c r="F87" t="s">
        <v>2030</v>
      </c>
      <c r="G87" t="s">
        <v>626</v>
      </c>
      <c r="H87" t="s">
        <v>102</v>
      </c>
      <c r="I87" s="77">
        <v>22</v>
      </c>
      <c r="J87" s="77">
        <v>21980</v>
      </c>
      <c r="K87" s="77">
        <v>0</v>
      </c>
      <c r="L87" s="77">
        <v>4.8356000000000003</v>
      </c>
      <c r="M87" s="78">
        <v>0</v>
      </c>
      <c r="N87" s="78">
        <v>0</v>
      </c>
      <c r="O87" s="78">
        <v>0</v>
      </c>
    </row>
    <row r="88" spans="2:15">
      <c r="B88" t="s">
        <v>2031</v>
      </c>
      <c r="C88" t="s">
        <v>2032</v>
      </c>
      <c r="D88" t="s">
        <v>100</v>
      </c>
      <c r="E88" t="s">
        <v>123</v>
      </c>
      <c r="F88" t="s">
        <v>2033</v>
      </c>
      <c r="G88" t="s">
        <v>1045</v>
      </c>
      <c r="H88" t="s">
        <v>102</v>
      </c>
      <c r="I88" s="77">
        <v>107618</v>
      </c>
      <c r="J88" s="77">
        <v>14350</v>
      </c>
      <c r="K88" s="77">
        <v>0</v>
      </c>
      <c r="L88" s="77">
        <v>15443.183000000001</v>
      </c>
      <c r="M88" s="78">
        <v>2.3E-3</v>
      </c>
      <c r="N88" s="78">
        <v>3.3999999999999998E-3</v>
      </c>
      <c r="O88" s="78">
        <v>5.9999999999999995E-4</v>
      </c>
    </row>
    <row r="89" spans="2:15">
      <c r="B89" t="s">
        <v>2034</v>
      </c>
      <c r="C89" t="s">
        <v>2035</v>
      </c>
      <c r="D89" t="s">
        <v>100</v>
      </c>
      <c r="E89" t="s">
        <v>123</v>
      </c>
      <c r="F89" t="s">
        <v>2036</v>
      </c>
      <c r="G89" t="s">
        <v>924</v>
      </c>
      <c r="H89" t="s">
        <v>102</v>
      </c>
      <c r="I89" s="77">
        <v>11525</v>
      </c>
      <c r="J89" s="77">
        <v>9980</v>
      </c>
      <c r="K89" s="77">
        <v>0</v>
      </c>
      <c r="L89" s="77">
        <v>1150.1949999999999</v>
      </c>
      <c r="M89" s="78">
        <v>8.9999999999999998E-4</v>
      </c>
      <c r="N89" s="78">
        <v>2.9999999999999997E-4</v>
      </c>
      <c r="O89" s="78">
        <v>0</v>
      </c>
    </row>
    <row r="90" spans="2:15">
      <c r="B90" t="s">
        <v>2037</v>
      </c>
      <c r="C90" t="s">
        <v>2038</v>
      </c>
      <c r="D90" t="s">
        <v>100</v>
      </c>
      <c r="E90" t="s">
        <v>123</v>
      </c>
      <c r="F90" t="s">
        <v>1410</v>
      </c>
      <c r="G90" t="s">
        <v>1411</v>
      </c>
      <c r="H90" t="s">
        <v>102</v>
      </c>
      <c r="I90" s="77">
        <v>45627</v>
      </c>
      <c r="J90" s="77">
        <v>31420</v>
      </c>
      <c r="K90" s="77">
        <v>0</v>
      </c>
      <c r="L90" s="77">
        <v>14336.0034</v>
      </c>
      <c r="M90" s="78">
        <v>3.0000000000000001E-3</v>
      </c>
      <c r="N90" s="78">
        <v>3.0999999999999999E-3</v>
      </c>
      <c r="O90" s="78">
        <v>5.9999999999999995E-4</v>
      </c>
    </row>
    <row r="91" spans="2:15">
      <c r="B91" t="s">
        <v>2039</v>
      </c>
      <c r="C91" t="s">
        <v>2040</v>
      </c>
      <c r="D91" t="s">
        <v>100</v>
      </c>
      <c r="E91" t="s">
        <v>123</v>
      </c>
      <c r="F91" t="s">
        <v>2041</v>
      </c>
      <c r="G91" t="s">
        <v>673</v>
      </c>
      <c r="H91" t="s">
        <v>102</v>
      </c>
      <c r="I91" s="77">
        <v>106435</v>
      </c>
      <c r="J91" s="77">
        <v>5361</v>
      </c>
      <c r="K91" s="77">
        <v>0</v>
      </c>
      <c r="L91" s="77">
        <v>5705.9803499999998</v>
      </c>
      <c r="M91" s="78">
        <v>4.1000000000000003E-3</v>
      </c>
      <c r="N91" s="78">
        <v>1.1999999999999999E-3</v>
      </c>
      <c r="O91" s="78">
        <v>2.0000000000000001E-4</v>
      </c>
    </row>
    <row r="92" spans="2:15">
      <c r="B92" t="s">
        <v>2042</v>
      </c>
      <c r="C92" t="s">
        <v>2043</v>
      </c>
      <c r="D92" t="s">
        <v>100</v>
      </c>
      <c r="E92" t="s">
        <v>123</v>
      </c>
      <c r="F92" t="s">
        <v>2044</v>
      </c>
      <c r="G92" t="s">
        <v>673</v>
      </c>
      <c r="H92" t="s">
        <v>102</v>
      </c>
      <c r="I92" s="77">
        <v>740710</v>
      </c>
      <c r="J92" s="77">
        <v>4400</v>
      </c>
      <c r="K92" s="77">
        <v>1814.0450000000001</v>
      </c>
      <c r="L92" s="77">
        <v>34405.285000000003</v>
      </c>
      <c r="M92" s="78">
        <v>7.9000000000000008E-3</v>
      </c>
      <c r="N92" s="78">
        <v>7.4999999999999997E-3</v>
      </c>
      <c r="O92" s="78">
        <v>1.4E-3</v>
      </c>
    </row>
    <row r="93" spans="2:15">
      <c r="B93" t="s">
        <v>2045</v>
      </c>
      <c r="C93" t="s">
        <v>2046</v>
      </c>
      <c r="D93" t="s">
        <v>100</v>
      </c>
      <c r="E93" t="s">
        <v>123</v>
      </c>
      <c r="F93" t="s">
        <v>2047</v>
      </c>
      <c r="G93" t="s">
        <v>673</v>
      </c>
      <c r="H93" t="s">
        <v>102</v>
      </c>
      <c r="I93" s="77">
        <v>118838</v>
      </c>
      <c r="J93" s="77">
        <v>11050</v>
      </c>
      <c r="K93" s="77">
        <v>0</v>
      </c>
      <c r="L93" s="77">
        <v>13131.599</v>
      </c>
      <c r="M93" s="78">
        <v>5.7000000000000002E-3</v>
      </c>
      <c r="N93" s="78">
        <v>2.8999999999999998E-3</v>
      </c>
      <c r="O93" s="78">
        <v>5.0000000000000001E-4</v>
      </c>
    </row>
    <row r="94" spans="2:15">
      <c r="B94" t="s">
        <v>2048</v>
      </c>
      <c r="C94" t="s">
        <v>2049</v>
      </c>
      <c r="D94" t="s">
        <v>100</v>
      </c>
      <c r="E94" t="s">
        <v>123</v>
      </c>
      <c r="F94" t="s">
        <v>1192</v>
      </c>
      <c r="G94" t="s">
        <v>673</v>
      </c>
      <c r="H94" t="s">
        <v>102</v>
      </c>
      <c r="I94" s="77">
        <v>237942</v>
      </c>
      <c r="J94" s="77">
        <v>2043</v>
      </c>
      <c r="K94" s="77">
        <v>0</v>
      </c>
      <c r="L94" s="77">
        <v>4861.15506</v>
      </c>
      <c r="M94" s="78">
        <v>2.5999999999999999E-3</v>
      </c>
      <c r="N94" s="78">
        <v>1.1000000000000001E-3</v>
      </c>
      <c r="O94" s="78">
        <v>2.0000000000000001E-4</v>
      </c>
    </row>
    <row r="95" spans="2:15">
      <c r="B95" t="s">
        <v>2050</v>
      </c>
      <c r="C95" t="s">
        <v>2051</v>
      </c>
      <c r="D95" t="s">
        <v>100</v>
      </c>
      <c r="E95" t="s">
        <v>123</v>
      </c>
      <c r="F95" t="s">
        <v>2052</v>
      </c>
      <c r="G95" t="s">
        <v>673</v>
      </c>
      <c r="H95" t="s">
        <v>102</v>
      </c>
      <c r="I95" s="77">
        <v>9970</v>
      </c>
      <c r="J95" s="77">
        <v>43500</v>
      </c>
      <c r="K95" s="77">
        <v>0</v>
      </c>
      <c r="L95" s="77">
        <v>4336.95</v>
      </c>
      <c r="M95" s="78">
        <v>1.1999999999999999E-3</v>
      </c>
      <c r="N95" s="78">
        <v>8.9999999999999998E-4</v>
      </c>
      <c r="O95" s="78">
        <v>2.0000000000000001E-4</v>
      </c>
    </row>
    <row r="96" spans="2:15">
      <c r="B96" t="s">
        <v>2053</v>
      </c>
      <c r="C96" t="s">
        <v>2054</v>
      </c>
      <c r="D96" t="s">
        <v>100</v>
      </c>
      <c r="E96" t="s">
        <v>123</v>
      </c>
      <c r="F96" t="s">
        <v>2055</v>
      </c>
      <c r="G96" t="s">
        <v>1202</v>
      </c>
      <c r="H96" t="s">
        <v>102</v>
      </c>
      <c r="I96" s="77">
        <v>1396391</v>
      </c>
      <c r="J96" s="77">
        <v>1542</v>
      </c>
      <c r="K96" s="77">
        <v>0</v>
      </c>
      <c r="L96" s="77">
        <v>21532.34922</v>
      </c>
      <c r="M96" s="78">
        <v>1.12E-2</v>
      </c>
      <c r="N96" s="78">
        <v>4.7000000000000002E-3</v>
      </c>
      <c r="O96" s="78">
        <v>8.9999999999999998E-4</v>
      </c>
    </row>
    <row r="97" spans="2:15">
      <c r="B97" t="s">
        <v>2056</v>
      </c>
      <c r="C97" t="s">
        <v>2057</v>
      </c>
      <c r="D97" t="s">
        <v>100</v>
      </c>
      <c r="E97" t="s">
        <v>123</v>
      </c>
      <c r="F97" t="s">
        <v>2058</v>
      </c>
      <c r="G97" t="s">
        <v>571</v>
      </c>
      <c r="H97" t="s">
        <v>102</v>
      </c>
      <c r="I97" s="77">
        <v>462013</v>
      </c>
      <c r="J97" s="77">
        <v>6200</v>
      </c>
      <c r="K97" s="77">
        <v>0</v>
      </c>
      <c r="L97" s="77">
        <v>28644.806</v>
      </c>
      <c r="M97" s="78">
        <v>8.0999999999999996E-3</v>
      </c>
      <c r="N97" s="78">
        <v>6.1999999999999998E-3</v>
      </c>
      <c r="O97" s="78">
        <v>1.1999999999999999E-3</v>
      </c>
    </row>
    <row r="98" spans="2:15">
      <c r="B98" t="s">
        <v>2059</v>
      </c>
      <c r="C98" t="s">
        <v>2060</v>
      </c>
      <c r="D98" t="s">
        <v>100</v>
      </c>
      <c r="E98" t="s">
        <v>123</v>
      </c>
      <c r="F98" t="s">
        <v>2061</v>
      </c>
      <c r="G98" t="s">
        <v>571</v>
      </c>
      <c r="H98" t="s">
        <v>102</v>
      </c>
      <c r="I98" s="77">
        <v>44098</v>
      </c>
      <c r="J98" s="77">
        <v>11790</v>
      </c>
      <c r="K98" s="77">
        <v>0</v>
      </c>
      <c r="L98" s="77">
        <v>5199.1541999999999</v>
      </c>
      <c r="M98" s="78">
        <v>2.3999999999999998E-3</v>
      </c>
      <c r="N98" s="78">
        <v>1.1000000000000001E-3</v>
      </c>
      <c r="O98" s="78">
        <v>2.0000000000000001E-4</v>
      </c>
    </row>
    <row r="99" spans="2:15">
      <c r="B99" t="s">
        <v>2062</v>
      </c>
      <c r="C99" t="s">
        <v>2063</v>
      </c>
      <c r="D99" t="s">
        <v>100</v>
      </c>
      <c r="E99" t="s">
        <v>123</v>
      </c>
      <c r="F99" t="s">
        <v>2064</v>
      </c>
      <c r="G99" t="s">
        <v>571</v>
      </c>
      <c r="H99" t="s">
        <v>102</v>
      </c>
      <c r="I99" s="77">
        <v>4194</v>
      </c>
      <c r="J99" s="77">
        <v>49100</v>
      </c>
      <c r="K99" s="77">
        <v>0</v>
      </c>
      <c r="L99" s="77">
        <v>2059.2539999999999</v>
      </c>
      <c r="M99" s="78">
        <v>5.0000000000000001E-4</v>
      </c>
      <c r="N99" s="78">
        <v>4.0000000000000002E-4</v>
      </c>
      <c r="O99" s="78">
        <v>1E-4</v>
      </c>
    </row>
    <row r="100" spans="2:15">
      <c r="B100" t="s">
        <v>2065</v>
      </c>
      <c r="C100" t="s">
        <v>2066</v>
      </c>
      <c r="D100" t="s">
        <v>100</v>
      </c>
      <c r="E100" t="s">
        <v>123</v>
      </c>
      <c r="F100" t="s">
        <v>570</v>
      </c>
      <c r="G100" t="s">
        <v>571</v>
      </c>
      <c r="H100" t="s">
        <v>102</v>
      </c>
      <c r="I100" s="77">
        <v>750651.95</v>
      </c>
      <c r="J100" s="77">
        <v>2459</v>
      </c>
      <c r="K100" s="77">
        <v>225.20698999999999</v>
      </c>
      <c r="L100" s="77">
        <v>18683.738440500001</v>
      </c>
      <c r="M100" s="78">
        <v>4.8999999999999998E-3</v>
      </c>
      <c r="N100" s="78">
        <v>4.1000000000000003E-3</v>
      </c>
      <c r="O100" s="78">
        <v>8.0000000000000004E-4</v>
      </c>
    </row>
    <row r="101" spans="2:15">
      <c r="B101" t="s">
        <v>2067</v>
      </c>
      <c r="C101" t="s">
        <v>2068</v>
      </c>
      <c r="D101" t="s">
        <v>100</v>
      </c>
      <c r="E101" t="s">
        <v>123</v>
      </c>
      <c r="F101" t="s">
        <v>984</v>
      </c>
      <c r="G101" t="s">
        <v>571</v>
      </c>
      <c r="H101" t="s">
        <v>102</v>
      </c>
      <c r="I101" s="77">
        <v>606251</v>
      </c>
      <c r="J101" s="77">
        <v>6552</v>
      </c>
      <c r="K101" s="77">
        <v>0</v>
      </c>
      <c r="L101" s="77">
        <v>39721.565519999996</v>
      </c>
      <c r="M101" s="78">
        <v>8.2000000000000007E-3</v>
      </c>
      <c r="N101" s="78">
        <v>8.6E-3</v>
      </c>
      <c r="O101" s="78">
        <v>1.6000000000000001E-3</v>
      </c>
    </row>
    <row r="102" spans="2:15">
      <c r="B102" t="s">
        <v>2069</v>
      </c>
      <c r="C102" t="s">
        <v>2070</v>
      </c>
      <c r="D102" t="s">
        <v>100</v>
      </c>
      <c r="E102" t="s">
        <v>123</v>
      </c>
      <c r="F102" t="s">
        <v>2071</v>
      </c>
      <c r="G102" t="s">
        <v>488</v>
      </c>
      <c r="H102" t="s">
        <v>102</v>
      </c>
      <c r="I102" s="77">
        <v>9453</v>
      </c>
      <c r="J102" s="77">
        <v>28260</v>
      </c>
      <c r="K102" s="77">
        <v>0</v>
      </c>
      <c r="L102" s="77">
        <v>2671.4178000000002</v>
      </c>
      <c r="M102" s="78">
        <v>8.9999999999999998E-4</v>
      </c>
      <c r="N102" s="78">
        <v>5.9999999999999995E-4</v>
      </c>
      <c r="O102" s="78">
        <v>1E-4</v>
      </c>
    </row>
    <row r="103" spans="2:15">
      <c r="B103" t="s">
        <v>2072</v>
      </c>
      <c r="C103" t="s">
        <v>2073</v>
      </c>
      <c r="D103" t="s">
        <v>100</v>
      </c>
      <c r="E103" t="s">
        <v>123</v>
      </c>
      <c r="F103" t="s">
        <v>817</v>
      </c>
      <c r="G103" t="s">
        <v>488</v>
      </c>
      <c r="H103" t="s">
        <v>102</v>
      </c>
      <c r="I103" s="77">
        <v>109</v>
      </c>
      <c r="J103" s="77">
        <v>5320</v>
      </c>
      <c r="K103" s="77">
        <v>0</v>
      </c>
      <c r="L103" s="77">
        <v>5.7988</v>
      </c>
      <c r="M103" s="78">
        <v>0</v>
      </c>
      <c r="N103" s="78">
        <v>0</v>
      </c>
      <c r="O103" s="78">
        <v>0</v>
      </c>
    </row>
    <row r="104" spans="2:15">
      <c r="B104" t="s">
        <v>2074</v>
      </c>
      <c r="C104" t="s">
        <v>2075</v>
      </c>
      <c r="D104" t="s">
        <v>100</v>
      </c>
      <c r="E104" t="s">
        <v>123</v>
      </c>
      <c r="F104" t="s">
        <v>688</v>
      </c>
      <c r="G104" t="s">
        <v>488</v>
      </c>
      <c r="H104" t="s">
        <v>102</v>
      </c>
      <c r="I104" s="77">
        <v>12</v>
      </c>
      <c r="J104" s="77">
        <v>82310</v>
      </c>
      <c r="K104" s="77">
        <v>0</v>
      </c>
      <c r="L104" s="77">
        <v>9.8772000000000002</v>
      </c>
      <c r="M104" s="78">
        <v>0</v>
      </c>
      <c r="N104" s="78">
        <v>0</v>
      </c>
      <c r="O104" s="78">
        <v>0</v>
      </c>
    </row>
    <row r="105" spans="2:15">
      <c r="B105" t="s">
        <v>2076</v>
      </c>
      <c r="C105" t="s">
        <v>2077</v>
      </c>
      <c r="D105" t="s">
        <v>100</v>
      </c>
      <c r="E105" t="s">
        <v>123</v>
      </c>
      <c r="F105" t="s">
        <v>2078</v>
      </c>
      <c r="G105" t="s">
        <v>488</v>
      </c>
      <c r="H105" t="s">
        <v>102</v>
      </c>
      <c r="I105" s="77">
        <v>55919</v>
      </c>
      <c r="J105" s="77">
        <v>11740</v>
      </c>
      <c r="K105" s="77">
        <v>0</v>
      </c>
      <c r="L105" s="77">
        <v>6564.8905999999997</v>
      </c>
      <c r="M105" s="78">
        <v>3.8999999999999998E-3</v>
      </c>
      <c r="N105" s="78">
        <v>1.4E-3</v>
      </c>
      <c r="O105" s="78">
        <v>2.9999999999999997E-4</v>
      </c>
    </row>
    <row r="106" spans="2:15">
      <c r="B106" t="s">
        <v>2079</v>
      </c>
      <c r="C106" t="s">
        <v>2080</v>
      </c>
      <c r="D106" t="s">
        <v>100</v>
      </c>
      <c r="E106" t="s">
        <v>123</v>
      </c>
      <c r="F106" t="s">
        <v>1309</v>
      </c>
      <c r="G106" t="s">
        <v>488</v>
      </c>
      <c r="H106" t="s">
        <v>102</v>
      </c>
      <c r="I106" s="77">
        <v>300209</v>
      </c>
      <c r="J106" s="77">
        <v>947</v>
      </c>
      <c r="K106" s="77">
        <v>0</v>
      </c>
      <c r="L106" s="77">
        <v>2842.9792299999999</v>
      </c>
      <c r="M106" s="78">
        <v>2E-3</v>
      </c>
      <c r="N106" s="78">
        <v>5.9999999999999995E-4</v>
      </c>
      <c r="O106" s="78">
        <v>1E-4</v>
      </c>
    </row>
    <row r="107" spans="2:15">
      <c r="B107" t="s">
        <v>2081</v>
      </c>
      <c r="C107" t="s">
        <v>2082</v>
      </c>
      <c r="D107" t="s">
        <v>100</v>
      </c>
      <c r="E107" t="s">
        <v>123</v>
      </c>
      <c r="F107" t="s">
        <v>694</v>
      </c>
      <c r="G107" t="s">
        <v>488</v>
      </c>
      <c r="H107" t="s">
        <v>102</v>
      </c>
      <c r="I107" s="77">
        <v>242966</v>
      </c>
      <c r="J107" s="77">
        <v>14280</v>
      </c>
      <c r="K107" s="77">
        <v>0</v>
      </c>
      <c r="L107" s="77">
        <v>34695.544800000003</v>
      </c>
      <c r="M107" s="78">
        <v>6.7000000000000002E-3</v>
      </c>
      <c r="N107" s="78">
        <v>7.4999999999999997E-3</v>
      </c>
      <c r="O107" s="78">
        <v>1.4E-3</v>
      </c>
    </row>
    <row r="108" spans="2:15">
      <c r="B108" t="s">
        <v>2083</v>
      </c>
      <c r="C108" t="s">
        <v>2084</v>
      </c>
      <c r="D108" t="s">
        <v>100</v>
      </c>
      <c r="E108" t="s">
        <v>123</v>
      </c>
      <c r="F108" t="s">
        <v>859</v>
      </c>
      <c r="G108" t="s">
        <v>488</v>
      </c>
      <c r="H108" t="s">
        <v>102</v>
      </c>
      <c r="I108" s="77">
        <v>550182</v>
      </c>
      <c r="J108" s="77">
        <v>228.7</v>
      </c>
      <c r="K108" s="77">
        <v>0</v>
      </c>
      <c r="L108" s="77">
        <v>1258.2662339999999</v>
      </c>
      <c r="M108" s="78">
        <v>8.9999999999999998E-4</v>
      </c>
      <c r="N108" s="78">
        <v>2.9999999999999997E-4</v>
      </c>
      <c r="O108" s="78">
        <v>1E-4</v>
      </c>
    </row>
    <row r="109" spans="2:15">
      <c r="B109" t="s">
        <v>2085</v>
      </c>
      <c r="C109" t="s">
        <v>2086</v>
      </c>
      <c r="D109" t="s">
        <v>100</v>
      </c>
      <c r="E109" t="s">
        <v>123</v>
      </c>
      <c r="F109" t="s">
        <v>828</v>
      </c>
      <c r="G109" t="s">
        <v>488</v>
      </c>
      <c r="H109" t="s">
        <v>102</v>
      </c>
      <c r="I109" s="77">
        <v>6236</v>
      </c>
      <c r="J109" s="77">
        <v>44590</v>
      </c>
      <c r="K109" s="77">
        <v>0</v>
      </c>
      <c r="L109" s="77">
        <v>2780.6324</v>
      </c>
      <c r="M109" s="78">
        <v>8.0000000000000004E-4</v>
      </c>
      <c r="N109" s="78">
        <v>5.9999999999999995E-4</v>
      </c>
      <c r="O109" s="78">
        <v>1E-4</v>
      </c>
    </row>
    <row r="110" spans="2:15">
      <c r="B110" t="s">
        <v>2087</v>
      </c>
      <c r="C110" t="s">
        <v>2088</v>
      </c>
      <c r="D110" t="s">
        <v>100</v>
      </c>
      <c r="E110" t="s">
        <v>123</v>
      </c>
      <c r="F110" t="s">
        <v>716</v>
      </c>
      <c r="G110" t="s">
        <v>488</v>
      </c>
      <c r="H110" t="s">
        <v>102</v>
      </c>
      <c r="I110" s="77">
        <v>125227</v>
      </c>
      <c r="J110" s="77">
        <v>1108</v>
      </c>
      <c r="K110" s="77">
        <v>0</v>
      </c>
      <c r="L110" s="77">
        <v>1387.5151599999999</v>
      </c>
      <c r="M110" s="78">
        <v>5.9999999999999995E-4</v>
      </c>
      <c r="N110" s="78">
        <v>2.9999999999999997E-4</v>
      </c>
      <c r="O110" s="78">
        <v>1E-4</v>
      </c>
    </row>
    <row r="111" spans="2:15">
      <c r="B111" t="s">
        <v>2089</v>
      </c>
      <c r="C111" t="s">
        <v>2090</v>
      </c>
      <c r="D111" t="s">
        <v>100</v>
      </c>
      <c r="E111" t="s">
        <v>123</v>
      </c>
      <c r="F111" t="s">
        <v>605</v>
      </c>
      <c r="G111" t="s">
        <v>488</v>
      </c>
      <c r="H111" t="s">
        <v>102</v>
      </c>
      <c r="I111" s="77">
        <v>17507</v>
      </c>
      <c r="J111" s="77">
        <v>28100</v>
      </c>
      <c r="K111" s="77">
        <v>0</v>
      </c>
      <c r="L111" s="77">
        <v>4919.4669999999996</v>
      </c>
      <c r="M111" s="78">
        <v>1.4E-3</v>
      </c>
      <c r="N111" s="78">
        <v>1.1000000000000001E-3</v>
      </c>
      <c r="O111" s="78">
        <v>2.0000000000000001E-4</v>
      </c>
    </row>
    <row r="112" spans="2:15">
      <c r="B112" t="s">
        <v>2091</v>
      </c>
      <c r="C112" t="s">
        <v>2092</v>
      </c>
      <c r="D112" t="s">
        <v>100</v>
      </c>
      <c r="E112" t="s">
        <v>123</v>
      </c>
      <c r="F112" t="s">
        <v>608</v>
      </c>
      <c r="G112" t="s">
        <v>488</v>
      </c>
      <c r="H112" t="s">
        <v>102</v>
      </c>
      <c r="I112" s="77">
        <v>1556414</v>
      </c>
      <c r="J112" s="77">
        <v>2222</v>
      </c>
      <c r="K112" s="77">
        <v>0</v>
      </c>
      <c r="L112" s="77">
        <v>34583.519079999998</v>
      </c>
      <c r="M112" s="78">
        <v>8.6999999999999994E-3</v>
      </c>
      <c r="N112" s="78">
        <v>7.4999999999999997E-3</v>
      </c>
      <c r="O112" s="78">
        <v>1.4E-3</v>
      </c>
    </row>
    <row r="113" spans="2:15">
      <c r="B113" t="s">
        <v>2093</v>
      </c>
      <c r="C113" t="s">
        <v>2094</v>
      </c>
      <c r="D113" t="s">
        <v>100</v>
      </c>
      <c r="E113" t="s">
        <v>123</v>
      </c>
      <c r="F113" t="s">
        <v>1164</v>
      </c>
      <c r="G113" t="s">
        <v>1104</v>
      </c>
      <c r="H113" t="s">
        <v>102</v>
      </c>
      <c r="I113" s="77">
        <v>11826</v>
      </c>
      <c r="J113" s="77">
        <v>22750</v>
      </c>
      <c r="K113" s="77">
        <v>0</v>
      </c>
      <c r="L113" s="77">
        <v>2690.415</v>
      </c>
      <c r="M113" s="78">
        <v>1.8E-3</v>
      </c>
      <c r="N113" s="78">
        <v>5.9999999999999995E-4</v>
      </c>
      <c r="O113" s="78">
        <v>1E-4</v>
      </c>
    </row>
    <row r="114" spans="2:15">
      <c r="B114" t="s">
        <v>2095</v>
      </c>
      <c r="C114" t="s">
        <v>2096</v>
      </c>
      <c r="D114" t="s">
        <v>100</v>
      </c>
      <c r="E114" t="s">
        <v>123</v>
      </c>
      <c r="F114" t="s">
        <v>2097</v>
      </c>
      <c r="G114" t="s">
        <v>2098</v>
      </c>
      <c r="H114" t="s">
        <v>102</v>
      </c>
      <c r="I114" s="77">
        <v>65976</v>
      </c>
      <c r="J114" s="77">
        <v>10870</v>
      </c>
      <c r="K114" s="77">
        <v>0</v>
      </c>
      <c r="L114" s="77">
        <v>7171.5911999999998</v>
      </c>
      <c r="M114" s="78">
        <v>1.1000000000000001E-3</v>
      </c>
      <c r="N114" s="78">
        <v>1.6000000000000001E-3</v>
      </c>
      <c r="O114" s="78">
        <v>2.9999999999999997E-4</v>
      </c>
    </row>
    <row r="115" spans="2:15">
      <c r="B115" t="s">
        <v>2099</v>
      </c>
      <c r="C115" t="s">
        <v>2100</v>
      </c>
      <c r="D115" t="s">
        <v>100</v>
      </c>
      <c r="E115" t="s">
        <v>123</v>
      </c>
      <c r="F115" t="s">
        <v>2101</v>
      </c>
      <c r="G115" t="s">
        <v>2098</v>
      </c>
      <c r="H115" t="s">
        <v>102</v>
      </c>
      <c r="I115" s="77">
        <v>49458</v>
      </c>
      <c r="J115" s="77">
        <v>2242</v>
      </c>
      <c r="K115" s="77">
        <v>0</v>
      </c>
      <c r="L115" s="77">
        <v>1108.84836</v>
      </c>
      <c r="M115" s="78">
        <v>8.9999999999999998E-4</v>
      </c>
      <c r="N115" s="78">
        <v>2.0000000000000001E-4</v>
      </c>
      <c r="O115" s="78">
        <v>0</v>
      </c>
    </row>
    <row r="116" spans="2:15">
      <c r="B116" t="s">
        <v>2102</v>
      </c>
      <c r="C116" t="s">
        <v>2103</v>
      </c>
      <c r="D116" t="s">
        <v>100</v>
      </c>
      <c r="E116" t="s">
        <v>123</v>
      </c>
      <c r="F116" t="s">
        <v>2104</v>
      </c>
      <c r="G116" t="s">
        <v>125</v>
      </c>
      <c r="H116" t="s">
        <v>102</v>
      </c>
      <c r="I116" s="77">
        <v>29724</v>
      </c>
      <c r="J116" s="77">
        <v>4849</v>
      </c>
      <c r="K116" s="77">
        <v>0</v>
      </c>
      <c r="L116" s="77">
        <v>1441.3167599999999</v>
      </c>
      <c r="M116" s="78">
        <v>1.5E-3</v>
      </c>
      <c r="N116" s="78">
        <v>2.9999999999999997E-4</v>
      </c>
      <c r="O116" s="78">
        <v>1E-4</v>
      </c>
    </row>
    <row r="117" spans="2:15">
      <c r="B117" t="s">
        <v>2105</v>
      </c>
      <c r="C117" t="s">
        <v>2106</v>
      </c>
      <c r="D117" t="s">
        <v>100</v>
      </c>
      <c r="E117" t="s">
        <v>123</v>
      </c>
      <c r="F117" t="s">
        <v>2107</v>
      </c>
      <c r="G117" t="s">
        <v>125</v>
      </c>
      <c r="H117" t="s">
        <v>102</v>
      </c>
      <c r="I117" s="77">
        <v>46463</v>
      </c>
      <c r="J117" s="77">
        <v>20850</v>
      </c>
      <c r="K117" s="77">
        <v>0</v>
      </c>
      <c r="L117" s="77">
        <v>9687.5355</v>
      </c>
      <c r="M117" s="78">
        <v>4.7000000000000002E-3</v>
      </c>
      <c r="N117" s="78">
        <v>2.0999999999999999E-3</v>
      </c>
      <c r="O117" s="78">
        <v>4.0000000000000002E-4</v>
      </c>
    </row>
    <row r="118" spans="2:15">
      <c r="B118" t="s">
        <v>2108</v>
      </c>
      <c r="C118" t="s">
        <v>2109</v>
      </c>
      <c r="D118" t="s">
        <v>100</v>
      </c>
      <c r="E118" t="s">
        <v>123</v>
      </c>
      <c r="F118" t="s">
        <v>2110</v>
      </c>
      <c r="G118" t="s">
        <v>125</v>
      </c>
      <c r="H118" t="s">
        <v>102</v>
      </c>
      <c r="I118" s="77">
        <v>140745</v>
      </c>
      <c r="J118" s="77">
        <v>2495</v>
      </c>
      <c r="K118" s="77">
        <v>0</v>
      </c>
      <c r="L118" s="77">
        <v>3511.5877500000001</v>
      </c>
      <c r="M118" s="78">
        <v>3.5999999999999999E-3</v>
      </c>
      <c r="N118" s="78">
        <v>8.0000000000000004E-4</v>
      </c>
      <c r="O118" s="78">
        <v>1E-4</v>
      </c>
    </row>
    <row r="119" spans="2:15">
      <c r="B119" t="s">
        <v>2111</v>
      </c>
      <c r="C119" t="s">
        <v>2112</v>
      </c>
      <c r="D119" t="s">
        <v>100</v>
      </c>
      <c r="E119" t="s">
        <v>123</v>
      </c>
      <c r="F119" t="s">
        <v>2113</v>
      </c>
      <c r="G119" t="s">
        <v>125</v>
      </c>
      <c r="H119" t="s">
        <v>102</v>
      </c>
      <c r="I119" s="77">
        <v>1127223</v>
      </c>
      <c r="J119" s="77">
        <v>1060</v>
      </c>
      <c r="K119" s="77">
        <v>0</v>
      </c>
      <c r="L119" s="77">
        <v>11948.5638</v>
      </c>
      <c r="M119" s="78">
        <v>1.18E-2</v>
      </c>
      <c r="N119" s="78">
        <v>2.5999999999999999E-3</v>
      </c>
      <c r="O119" s="78">
        <v>5.0000000000000001E-4</v>
      </c>
    </row>
    <row r="120" spans="2:15">
      <c r="B120" t="s">
        <v>2114</v>
      </c>
      <c r="C120" t="s">
        <v>2115</v>
      </c>
      <c r="D120" t="s">
        <v>100</v>
      </c>
      <c r="E120" t="s">
        <v>123</v>
      </c>
      <c r="F120" t="s">
        <v>2116</v>
      </c>
      <c r="G120" t="s">
        <v>125</v>
      </c>
      <c r="H120" t="s">
        <v>102</v>
      </c>
      <c r="I120" s="77">
        <v>289252</v>
      </c>
      <c r="J120" s="77">
        <v>3626</v>
      </c>
      <c r="K120" s="77">
        <v>0</v>
      </c>
      <c r="L120" s="77">
        <v>10488.27752</v>
      </c>
      <c r="M120" s="78">
        <v>2.7000000000000001E-3</v>
      </c>
      <c r="N120" s="78">
        <v>2.3E-3</v>
      </c>
      <c r="O120" s="78">
        <v>4.0000000000000002E-4</v>
      </c>
    </row>
    <row r="121" spans="2:15">
      <c r="B121" t="s">
        <v>2117</v>
      </c>
      <c r="C121" t="s">
        <v>2118</v>
      </c>
      <c r="D121" t="s">
        <v>100</v>
      </c>
      <c r="E121" t="s">
        <v>123</v>
      </c>
      <c r="F121" t="s">
        <v>2119</v>
      </c>
      <c r="G121" t="s">
        <v>619</v>
      </c>
      <c r="H121" t="s">
        <v>102</v>
      </c>
      <c r="I121" s="77">
        <v>31529</v>
      </c>
      <c r="J121" s="77">
        <v>18000</v>
      </c>
      <c r="K121" s="77">
        <v>0</v>
      </c>
      <c r="L121" s="77">
        <v>5675.22</v>
      </c>
      <c r="M121" s="78">
        <v>1.4E-3</v>
      </c>
      <c r="N121" s="78">
        <v>1.1999999999999999E-3</v>
      </c>
      <c r="O121" s="78">
        <v>2.0000000000000001E-4</v>
      </c>
    </row>
    <row r="122" spans="2:15">
      <c r="B122" t="s">
        <v>2120</v>
      </c>
      <c r="C122" t="s">
        <v>2121</v>
      </c>
      <c r="D122" t="s">
        <v>100</v>
      </c>
      <c r="E122" t="s">
        <v>123</v>
      </c>
      <c r="F122" t="s">
        <v>2122</v>
      </c>
      <c r="G122" t="s">
        <v>619</v>
      </c>
      <c r="H122" t="s">
        <v>102</v>
      </c>
      <c r="I122" s="77">
        <v>78534</v>
      </c>
      <c r="J122" s="77">
        <v>8072</v>
      </c>
      <c r="K122" s="77">
        <v>0</v>
      </c>
      <c r="L122" s="77">
        <v>6339.2644799999998</v>
      </c>
      <c r="M122" s="78">
        <v>3.0999999999999999E-3</v>
      </c>
      <c r="N122" s="78">
        <v>1.4E-3</v>
      </c>
      <c r="O122" s="78">
        <v>2.9999999999999997E-4</v>
      </c>
    </row>
    <row r="123" spans="2:15">
      <c r="B123" t="s">
        <v>2123</v>
      </c>
      <c r="C123" t="s">
        <v>2124</v>
      </c>
      <c r="D123" t="s">
        <v>100</v>
      </c>
      <c r="E123" t="s">
        <v>123</v>
      </c>
      <c r="F123" t="s">
        <v>2125</v>
      </c>
      <c r="G123" t="s">
        <v>619</v>
      </c>
      <c r="H123" t="s">
        <v>102</v>
      </c>
      <c r="I123" s="77">
        <v>252746</v>
      </c>
      <c r="J123" s="77">
        <v>1413</v>
      </c>
      <c r="K123" s="77">
        <v>0</v>
      </c>
      <c r="L123" s="77">
        <v>3571.30098</v>
      </c>
      <c r="M123" s="78">
        <v>2.0999999999999999E-3</v>
      </c>
      <c r="N123" s="78">
        <v>8.0000000000000004E-4</v>
      </c>
      <c r="O123" s="78">
        <v>1E-4</v>
      </c>
    </row>
    <row r="124" spans="2:15">
      <c r="B124" t="s">
        <v>2126</v>
      </c>
      <c r="C124" t="s">
        <v>2127</v>
      </c>
      <c r="D124" t="s">
        <v>100</v>
      </c>
      <c r="E124" t="s">
        <v>123</v>
      </c>
      <c r="F124" t="s">
        <v>2128</v>
      </c>
      <c r="G124" t="s">
        <v>619</v>
      </c>
      <c r="H124" t="s">
        <v>102</v>
      </c>
      <c r="I124" s="77">
        <v>24584</v>
      </c>
      <c r="J124" s="77">
        <v>23550</v>
      </c>
      <c r="K124" s="77">
        <v>0</v>
      </c>
      <c r="L124" s="77">
        <v>5789.5320000000002</v>
      </c>
      <c r="M124" s="78">
        <v>1.6999999999999999E-3</v>
      </c>
      <c r="N124" s="78">
        <v>1.2999999999999999E-3</v>
      </c>
      <c r="O124" s="78">
        <v>2.0000000000000001E-4</v>
      </c>
    </row>
    <row r="125" spans="2:15">
      <c r="B125" t="s">
        <v>2129</v>
      </c>
      <c r="C125" t="s">
        <v>2130</v>
      </c>
      <c r="D125" t="s">
        <v>100</v>
      </c>
      <c r="E125" t="s">
        <v>123</v>
      </c>
      <c r="F125" t="s">
        <v>2131</v>
      </c>
      <c r="G125" t="s">
        <v>619</v>
      </c>
      <c r="H125" t="s">
        <v>102</v>
      </c>
      <c r="I125" s="77">
        <v>581</v>
      </c>
      <c r="J125" s="77">
        <v>1110</v>
      </c>
      <c r="K125" s="77">
        <v>0</v>
      </c>
      <c r="L125" s="77">
        <v>6.4490999999999996</v>
      </c>
      <c r="M125" s="78">
        <v>0</v>
      </c>
      <c r="N125" s="78">
        <v>0</v>
      </c>
      <c r="O125" s="78">
        <v>0</v>
      </c>
    </row>
    <row r="126" spans="2:15">
      <c r="B126" t="s">
        <v>2132</v>
      </c>
      <c r="C126" t="s">
        <v>2133</v>
      </c>
      <c r="D126" t="s">
        <v>100</v>
      </c>
      <c r="E126" t="s">
        <v>123</v>
      </c>
      <c r="F126" t="s">
        <v>2134</v>
      </c>
      <c r="G126" t="s">
        <v>619</v>
      </c>
      <c r="H126" t="s">
        <v>102</v>
      </c>
      <c r="I126" s="77">
        <v>134877</v>
      </c>
      <c r="J126" s="77">
        <v>55990</v>
      </c>
      <c r="K126" s="77">
        <v>0</v>
      </c>
      <c r="L126" s="77">
        <v>75517.632299999997</v>
      </c>
      <c r="M126" s="78">
        <v>9.9000000000000008E-3</v>
      </c>
      <c r="N126" s="78">
        <v>1.6400000000000001E-2</v>
      </c>
      <c r="O126" s="78">
        <v>3.0999999999999999E-3</v>
      </c>
    </row>
    <row r="127" spans="2:15">
      <c r="B127" t="s">
        <v>2135</v>
      </c>
      <c r="C127" t="s">
        <v>2136</v>
      </c>
      <c r="D127" t="s">
        <v>100</v>
      </c>
      <c r="E127" t="s">
        <v>123</v>
      </c>
      <c r="F127" t="s">
        <v>2137</v>
      </c>
      <c r="G127" t="s">
        <v>619</v>
      </c>
      <c r="H127" t="s">
        <v>102</v>
      </c>
      <c r="I127" s="77">
        <v>1007970</v>
      </c>
      <c r="J127" s="77">
        <v>1297</v>
      </c>
      <c r="K127" s="77">
        <v>0</v>
      </c>
      <c r="L127" s="77">
        <v>13073.3709</v>
      </c>
      <c r="M127" s="78">
        <v>6.6E-3</v>
      </c>
      <c r="N127" s="78">
        <v>2.8E-3</v>
      </c>
      <c r="O127" s="78">
        <v>5.0000000000000001E-4</v>
      </c>
    </row>
    <row r="128" spans="2:15">
      <c r="B128" t="s">
        <v>2138</v>
      </c>
      <c r="C128" t="s">
        <v>2139</v>
      </c>
      <c r="D128" t="s">
        <v>100</v>
      </c>
      <c r="E128" t="s">
        <v>123</v>
      </c>
      <c r="F128" t="s">
        <v>2140</v>
      </c>
      <c r="G128" t="s">
        <v>619</v>
      </c>
      <c r="H128" t="s">
        <v>102</v>
      </c>
      <c r="I128" s="77">
        <v>193259</v>
      </c>
      <c r="J128" s="77">
        <v>10520</v>
      </c>
      <c r="K128" s="77">
        <v>0</v>
      </c>
      <c r="L128" s="77">
        <v>20330.846799999999</v>
      </c>
      <c r="M128" s="78">
        <v>4.0000000000000001E-3</v>
      </c>
      <c r="N128" s="78">
        <v>4.4000000000000003E-3</v>
      </c>
      <c r="O128" s="78">
        <v>8.0000000000000004E-4</v>
      </c>
    </row>
    <row r="129" spans="2:15">
      <c r="B129" t="s">
        <v>2141</v>
      </c>
      <c r="C129" t="s">
        <v>2142</v>
      </c>
      <c r="D129" t="s">
        <v>100</v>
      </c>
      <c r="E129" t="s">
        <v>123</v>
      </c>
      <c r="F129" t="s">
        <v>2143</v>
      </c>
      <c r="G129" t="s">
        <v>619</v>
      </c>
      <c r="H129" t="s">
        <v>102</v>
      </c>
      <c r="I129" s="77">
        <v>44756</v>
      </c>
      <c r="J129" s="77">
        <v>23330</v>
      </c>
      <c r="K129" s="77">
        <v>0</v>
      </c>
      <c r="L129" s="77">
        <v>10441.5748</v>
      </c>
      <c r="M129" s="78">
        <v>3.2000000000000002E-3</v>
      </c>
      <c r="N129" s="78">
        <v>2.3E-3</v>
      </c>
      <c r="O129" s="78">
        <v>4.0000000000000002E-4</v>
      </c>
    </row>
    <row r="130" spans="2:15">
      <c r="B130" t="s">
        <v>2144</v>
      </c>
      <c r="C130" t="s">
        <v>2145</v>
      </c>
      <c r="D130" t="s">
        <v>100</v>
      </c>
      <c r="E130" t="s">
        <v>123</v>
      </c>
      <c r="F130" t="s">
        <v>1133</v>
      </c>
      <c r="G130" t="s">
        <v>1083</v>
      </c>
      <c r="H130" t="s">
        <v>102</v>
      </c>
      <c r="I130" s="77">
        <v>324318</v>
      </c>
      <c r="J130" s="77">
        <v>6190</v>
      </c>
      <c r="K130" s="77">
        <v>0</v>
      </c>
      <c r="L130" s="77">
        <v>20075.284199999998</v>
      </c>
      <c r="M130" s="78">
        <v>4.4999999999999997E-3</v>
      </c>
      <c r="N130" s="78">
        <v>4.4000000000000003E-3</v>
      </c>
      <c r="O130" s="78">
        <v>8.0000000000000004E-4</v>
      </c>
    </row>
    <row r="131" spans="2:15">
      <c r="B131" t="s">
        <v>2146</v>
      </c>
      <c r="C131" t="s">
        <v>2147</v>
      </c>
      <c r="D131" t="s">
        <v>100</v>
      </c>
      <c r="E131" t="s">
        <v>123</v>
      </c>
      <c r="F131" t="s">
        <v>2148</v>
      </c>
      <c r="G131" t="s">
        <v>1083</v>
      </c>
      <c r="H131" t="s">
        <v>102</v>
      </c>
      <c r="I131" s="77">
        <v>111962</v>
      </c>
      <c r="J131" s="77">
        <v>20850</v>
      </c>
      <c r="K131" s="77">
        <v>0</v>
      </c>
      <c r="L131" s="77">
        <v>23344.077000000001</v>
      </c>
      <c r="M131" s="78">
        <v>4.7999999999999996E-3</v>
      </c>
      <c r="N131" s="78">
        <v>5.1000000000000004E-3</v>
      </c>
      <c r="O131" s="78">
        <v>8.9999999999999998E-4</v>
      </c>
    </row>
    <row r="132" spans="2:15">
      <c r="B132" t="s">
        <v>2149</v>
      </c>
      <c r="C132" t="s">
        <v>2150</v>
      </c>
      <c r="D132" t="s">
        <v>100</v>
      </c>
      <c r="E132" t="s">
        <v>123</v>
      </c>
      <c r="F132" t="s">
        <v>2151</v>
      </c>
      <c r="G132" t="s">
        <v>1083</v>
      </c>
      <c r="H132" t="s">
        <v>102</v>
      </c>
      <c r="I132" s="77">
        <v>255</v>
      </c>
      <c r="J132" s="77">
        <v>9445</v>
      </c>
      <c r="K132" s="77">
        <v>0</v>
      </c>
      <c r="L132" s="77">
        <v>24.08475</v>
      </c>
      <c r="M132" s="78">
        <v>0</v>
      </c>
      <c r="N132" s="78">
        <v>0</v>
      </c>
      <c r="O132" s="78">
        <v>0</v>
      </c>
    </row>
    <row r="133" spans="2:15">
      <c r="B133" t="s">
        <v>2152</v>
      </c>
      <c r="C133" t="s">
        <v>2153</v>
      </c>
      <c r="D133" t="s">
        <v>100</v>
      </c>
      <c r="E133" t="s">
        <v>123</v>
      </c>
      <c r="F133" t="s">
        <v>2154</v>
      </c>
      <c r="G133" t="s">
        <v>1083</v>
      </c>
      <c r="H133" t="s">
        <v>102</v>
      </c>
      <c r="I133" s="77">
        <v>52</v>
      </c>
      <c r="J133" s="77">
        <v>11350</v>
      </c>
      <c r="K133" s="77">
        <v>0</v>
      </c>
      <c r="L133" s="77">
        <v>5.9020000000000001</v>
      </c>
      <c r="M133" s="78">
        <v>0</v>
      </c>
      <c r="N133" s="78">
        <v>0</v>
      </c>
      <c r="O133" s="78">
        <v>0</v>
      </c>
    </row>
    <row r="134" spans="2:15">
      <c r="B134" t="s">
        <v>2155</v>
      </c>
      <c r="C134" t="s">
        <v>2156</v>
      </c>
      <c r="D134" t="s">
        <v>100</v>
      </c>
      <c r="E134" t="s">
        <v>123</v>
      </c>
      <c r="F134" t="s">
        <v>1082</v>
      </c>
      <c r="G134" t="s">
        <v>1083</v>
      </c>
      <c r="H134" t="s">
        <v>102</v>
      </c>
      <c r="I134" s="77">
        <v>103138.31</v>
      </c>
      <c r="J134" s="77">
        <v>37980</v>
      </c>
      <c r="K134" s="77">
        <v>0</v>
      </c>
      <c r="L134" s="77">
        <v>39171.930138000003</v>
      </c>
      <c r="M134" s="78">
        <v>6.4999999999999997E-3</v>
      </c>
      <c r="N134" s="78">
        <v>8.5000000000000006E-3</v>
      </c>
      <c r="O134" s="78">
        <v>1.6000000000000001E-3</v>
      </c>
    </row>
    <row r="135" spans="2:15">
      <c r="B135" t="s">
        <v>2157</v>
      </c>
      <c r="C135" t="s">
        <v>2158</v>
      </c>
      <c r="D135" t="s">
        <v>100</v>
      </c>
      <c r="E135" t="s">
        <v>123</v>
      </c>
      <c r="F135" t="s">
        <v>2159</v>
      </c>
      <c r="G135" t="s">
        <v>459</v>
      </c>
      <c r="H135" t="s">
        <v>102</v>
      </c>
      <c r="I135" s="77">
        <v>22304</v>
      </c>
      <c r="J135" s="77">
        <v>70400</v>
      </c>
      <c r="K135" s="77">
        <v>0</v>
      </c>
      <c r="L135" s="77">
        <v>15702.016</v>
      </c>
      <c r="M135" s="78">
        <v>3.8999999999999998E-3</v>
      </c>
      <c r="N135" s="78">
        <v>3.3999999999999998E-3</v>
      </c>
      <c r="O135" s="78">
        <v>5.9999999999999995E-4</v>
      </c>
    </row>
    <row r="136" spans="2:15">
      <c r="B136" t="s">
        <v>2160</v>
      </c>
      <c r="C136" t="s">
        <v>2161</v>
      </c>
      <c r="D136" t="s">
        <v>100</v>
      </c>
      <c r="E136" t="s">
        <v>123</v>
      </c>
      <c r="F136" t="s">
        <v>2162</v>
      </c>
      <c r="G136" t="s">
        <v>459</v>
      </c>
      <c r="H136" t="s">
        <v>102</v>
      </c>
      <c r="I136" s="77">
        <v>1504465</v>
      </c>
      <c r="J136" s="77">
        <v>296.89999999999998</v>
      </c>
      <c r="K136" s="77">
        <v>0</v>
      </c>
      <c r="L136" s="77">
        <v>4466.7565850000001</v>
      </c>
      <c r="M136" s="78">
        <v>3.0000000000000001E-3</v>
      </c>
      <c r="N136" s="78">
        <v>1E-3</v>
      </c>
      <c r="O136" s="78">
        <v>2.0000000000000001E-4</v>
      </c>
    </row>
    <row r="137" spans="2:15">
      <c r="B137" t="s">
        <v>2163</v>
      </c>
      <c r="C137" t="s">
        <v>2164</v>
      </c>
      <c r="D137" t="s">
        <v>100</v>
      </c>
      <c r="E137" t="s">
        <v>123</v>
      </c>
      <c r="F137" t="s">
        <v>2165</v>
      </c>
      <c r="G137" t="s">
        <v>964</v>
      </c>
      <c r="H137" t="s">
        <v>102</v>
      </c>
      <c r="I137" s="77">
        <v>1572110</v>
      </c>
      <c r="J137" s="77">
        <v>1680</v>
      </c>
      <c r="K137" s="77">
        <v>0</v>
      </c>
      <c r="L137" s="77">
        <v>26411.448</v>
      </c>
      <c r="M137" s="78">
        <v>8.0000000000000002E-3</v>
      </c>
      <c r="N137" s="78">
        <v>5.7000000000000002E-3</v>
      </c>
      <c r="O137" s="78">
        <v>1.1000000000000001E-3</v>
      </c>
    </row>
    <row r="138" spans="2:15">
      <c r="B138" t="s">
        <v>2166</v>
      </c>
      <c r="C138" t="s">
        <v>2167</v>
      </c>
      <c r="D138" t="s">
        <v>100</v>
      </c>
      <c r="E138" t="s">
        <v>123</v>
      </c>
      <c r="F138" t="s">
        <v>2168</v>
      </c>
      <c r="G138" t="s">
        <v>964</v>
      </c>
      <c r="H138" t="s">
        <v>102</v>
      </c>
      <c r="I138" s="77">
        <v>690</v>
      </c>
      <c r="J138" s="77">
        <v>1679</v>
      </c>
      <c r="K138" s="77">
        <v>0</v>
      </c>
      <c r="L138" s="77">
        <v>11.585100000000001</v>
      </c>
      <c r="M138" s="78">
        <v>0</v>
      </c>
      <c r="N138" s="78">
        <v>0</v>
      </c>
      <c r="O138" s="78">
        <v>0</v>
      </c>
    </row>
    <row r="139" spans="2:15">
      <c r="B139" t="s">
        <v>2169</v>
      </c>
      <c r="C139" t="s">
        <v>2170</v>
      </c>
      <c r="D139" t="s">
        <v>100</v>
      </c>
      <c r="E139" t="s">
        <v>123</v>
      </c>
      <c r="F139" t="s">
        <v>963</v>
      </c>
      <c r="G139" t="s">
        <v>964</v>
      </c>
      <c r="H139" t="s">
        <v>102</v>
      </c>
      <c r="I139" s="77">
        <v>1295914.0900000001</v>
      </c>
      <c r="J139" s="77">
        <v>1535</v>
      </c>
      <c r="K139" s="77">
        <v>0</v>
      </c>
      <c r="L139" s="77">
        <v>19892.2812815</v>
      </c>
      <c r="M139" s="78">
        <v>6.4999999999999997E-3</v>
      </c>
      <c r="N139" s="78">
        <v>4.3E-3</v>
      </c>
      <c r="O139" s="78">
        <v>8.0000000000000004E-4</v>
      </c>
    </row>
    <row r="140" spans="2:15">
      <c r="B140" t="s">
        <v>2171</v>
      </c>
      <c r="C140" t="s">
        <v>2172</v>
      </c>
      <c r="D140" t="s">
        <v>100</v>
      </c>
      <c r="E140" t="s">
        <v>123</v>
      </c>
      <c r="F140" t="s">
        <v>2173</v>
      </c>
      <c r="G140" t="s">
        <v>129</v>
      </c>
      <c r="H140" t="s">
        <v>102</v>
      </c>
      <c r="I140" s="77">
        <v>241</v>
      </c>
      <c r="J140" s="77">
        <v>3690</v>
      </c>
      <c r="K140" s="77">
        <v>0</v>
      </c>
      <c r="L140" s="77">
        <v>8.8928999999999991</v>
      </c>
      <c r="M140" s="78">
        <v>0</v>
      </c>
      <c r="N140" s="78">
        <v>0</v>
      </c>
      <c r="O140" s="78">
        <v>0</v>
      </c>
    </row>
    <row r="141" spans="2:15">
      <c r="B141" t="s">
        <v>2174</v>
      </c>
      <c r="C141" t="s">
        <v>2175</v>
      </c>
      <c r="D141" t="s">
        <v>100</v>
      </c>
      <c r="E141" t="s">
        <v>123</v>
      </c>
      <c r="F141" t="s">
        <v>2176</v>
      </c>
      <c r="G141" t="s">
        <v>129</v>
      </c>
      <c r="H141" t="s">
        <v>102</v>
      </c>
      <c r="I141" s="77">
        <v>210563</v>
      </c>
      <c r="J141" s="77">
        <v>6600</v>
      </c>
      <c r="K141" s="77">
        <v>0</v>
      </c>
      <c r="L141" s="77">
        <v>13897.157999999999</v>
      </c>
      <c r="M141" s="78">
        <v>4.3E-3</v>
      </c>
      <c r="N141" s="78">
        <v>3.0000000000000001E-3</v>
      </c>
      <c r="O141" s="78">
        <v>5.9999999999999995E-4</v>
      </c>
    </row>
    <row r="142" spans="2:15">
      <c r="B142" t="s">
        <v>2177</v>
      </c>
      <c r="C142" t="s">
        <v>2178</v>
      </c>
      <c r="D142" t="s">
        <v>100</v>
      </c>
      <c r="E142" t="s">
        <v>123</v>
      </c>
      <c r="F142" t="s">
        <v>2179</v>
      </c>
      <c r="G142" t="s">
        <v>129</v>
      </c>
      <c r="H142" t="s">
        <v>102</v>
      </c>
      <c r="I142" s="77">
        <v>445</v>
      </c>
      <c r="J142" s="77">
        <v>1118</v>
      </c>
      <c r="K142" s="77">
        <v>0</v>
      </c>
      <c r="L142" s="77">
        <v>4.9751000000000003</v>
      </c>
      <c r="M142" s="78">
        <v>0</v>
      </c>
      <c r="N142" s="78">
        <v>0</v>
      </c>
      <c r="O142" s="78">
        <v>0</v>
      </c>
    </row>
    <row r="143" spans="2:15">
      <c r="B143" t="s">
        <v>2180</v>
      </c>
      <c r="C143" t="s">
        <v>2181</v>
      </c>
      <c r="D143" t="s">
        <v>100</v>
      </c>
      <c r="E143" t="s">
        <v>123</v>
      </c>
      <c r="F143" t="s">
        <v>1619</v>
      </c>
      <c r="G143" t="s">
        <v>129</v>
      </c>
      <c r="H143" t="s">
        <v>102</v>
      </c>
      <c r="I143" s="77">
        <v>49383</v>
      </c>
      <c r="J143" s="77">
        <v>10830</v>
      </c>
      <c r="K143" s="77">
        <v>0</v>
      </c>
      <c r="L143" s="77">
        <v>5348.1788999999999</v>
      </c>
      <c r="M143" s="78">
        <v>8.9999999999999998E-4</v>
      </c>
      <c r="N143" s="78">
        <v>1.1999999999999999E-3</v>
      </c>
      <c r="O143" s="78">
        <v>2.0000000000000001E-4</v>
      </c>
    </row>
    <row r="144" spans="2:15">
      <c r="B144" t="s">
        <v>2182</v>
      </c>
      <c r="C144" t="s">
        <v>2183</v>
      </c>
      <c r="D144" t="s">
        <v>100</v>
      </c>
      <c r="E144" t="s">
        <v>123</v>
      </c>
      <c r="F144" t="s">
        <v>2184</v>
      </c>
      <c r="G144" t="s">
        <v>129</v>
      </c>
      <c r="H144" t="s">
        <v>102</v>
      </c>
      <c r="I144" s="77">
        <v>225</v>
      </c>
      <c r="J144" s="77">
        <v>7620</v>
      </c>
      <c r="K144" s="77">
        <v>0</v>
      </c>
      <c r="L144" s="77">
        <v>17.145</v>
      </c>
      <c r="M144" s="78">
        <v>0</v>
      </c>
      <c r="N144" s="78">
        <v>0</v>
      </c>
      <c r="O144" s="78">
        <v>0</v>
      </c>
    </row>
    <row r="145" spans="2:15">
      <c r="B145" t="s">
        <v>2185</v>
      </c>
      <c r="C145" t="s">
        <v>2186</v>
      </c>
      <c r="D145" t="s">
        <v>100</v>
      </c>
      <c r="E145" t="s">
        <v>123</v>
      </c>
      <c r="F145" t="s">
        <v>1323</v>
      </c>
      <c r="G145" t="s">
        <v>132</v>
      </c>
      <c r="H145" t="s">
        <v>102</v>
      </c>
      <c r="I145" s="77">
        <v>21948</v>
      </c>
      <c r="J145" s="77">
        <v>1748</v>
      </c>
      <c r="K145" s="77">
        <v>0</v>
      </c>
      <c r="L145" s="77">
        <v>383.65104000000002</v>
      </c>
      <c r="M145" s="78">
        <v>1E-4</v>
      </c>
      <c r="N145" s="78">
        <v>1E-4</v>
      </c>
      <c r="O145" s="78">
        <v>0</v>
      </c>
    </row>
    <row r="146" spans="2:15">
      <c r="B146" t="s">
        <v>2187</v>
      </c>
      <c r="C146" t="s">
        <v>2188</v>
      </c>
      <c r="D146" t="s">
        <v>100</v>
      </c>
      <c r="E146" t="s">
        <v>123</v>
      </c>
      <c r="F146" t="s">
        <v>1184</v>
      </c>
      <c r="G146" t="s">
        <v>132</v>
      </c>
      <c r="H146" t="s">
        <v>102</v>
      </c>
      <c r="I146" s="77">
        <v>413342</v>
      </c>
      <c r="J146" s="77">
        <v>2535</v>
      </c>
      <c r="K146" s="77">
        <v>0</v>
      </c>
      <c r="L146" s="77">
        <v>10478.2197</v>
      </c>
      <c r="M146" s="78">
        <v>2.2000000000000001E-3</v>
      </c>
      <c r="N146" s="78">
        <v>2.3E-3</v>
      </c>
      <c r="O146" s="78">
        <v>4.0000000000000002E-4</v>
      </c>
    </row>
    <row r="147" spans="2:15">
      <c r="B147" t="s">
        <v>2189</v>
      </c>
      <c r="C147"/>
      <c r="D147"/>
      <c r="E147"/>
      <c r="F147"/>
      <c r="G147"/>
      <c r="H147"/>
      <c r="I147" s="77">
        <f>SUM(I148:I264)</f>
        <v>59577376.68</v>
      </c>
      <c r="J147" s="77"/>
      <c r="K147" s="77">
        <v>18.317900000000002</v>
      </c>
      <c r="L147" s="77">
        <v>458665.64409716357</v>
      </c>
      <c r="M147" s="78"/>
      <c r="N147" s="78">
        <v>9.98E-2</v>
      </c>
      <c r="O147" s="78">
        <v>1.8499999999999999E-2</v>
      </c>
    </row>
    <row r="148" spans="2:15">
      <c r="B148" t="s">
        <v>2190</v>
      </c>
      <c r="C148" t="s">
        <v>2191</v>
      </c>
      <c r="D148" t="s">
        <v>100</v>
      </c>
      <c r="E148" t="s">
        <v>123</v>
      </c>
      <c r="F148" t="s">
        <v>2192</v>
      </c>
      <c r="G148" t="s">
        <v>1945</v>
      </c>
      <c r="H148" t="s">
        <v>102</v>
      </c>
      <c r="I148" s="77">
        <v>117990</v>
      </c>
      <c r="J148" s="77">
        <v>4940</v>
      </c>
      <c r="K148" s="77">
        <v>0</v>
      </c>
      <c r="L148" s="77">
        <v>5828.7060000000001</v>
      </c>
      <c r="M148" s="78">
        <v>4.7999999999999996E-3</v>
      </c>
      <c r="N148" s="78">
        <v>1.2999999999999999E-3</v>
      </c>
      <c r="O148" s="78">
        <v>2.0000000000000001E-4</v>
      </c>
    </row>
    <row r="149" spans="2:15">
      <c r="B149" t="s">
        <v>2193</v>
      </c>
      <c r="C149" t="s">
        <v>2194</v>
      </c>
      <c r="D149" t="s">
        <v>100</v>
      </c>
      <c r="E149" t="s">
        <v>123</v>
      </c>
      <c r="F149" t="s">
        <v>2195</v>
      </c>
      <c r="G149" t="s">
        <v>1945</v>
      </c>
      <c r="H149" t="s">
        <v>102</v>
      </c>
      <c r="I149" s="77">
        <v>205760</v>
      </c>
      <c r="J149" s="77">
        <v>506.6</v>
      </c>
      <c r="K149" s="77">
        <v>0</v>
      </c>
      <c r="L149" s="77">
        <v>1042.3801599999999</v>
      </c>
      <c r="M149" s="78">
        <v>3.8E-3</v>
      </c>
      <c r="N149" s="78">
        <v>2.0000000000000001E-4</v>
      </c>
      <c r="O149" s="78">
        <v>0</v>
      </c>
    </row>
    <row r="150" spans="2:15">
      <c r="B150" t="s">
        <v>2196</v>
      </c>
      <c r="C150" t="s">
        <v>2197</v>
      </c>
      <c r="D150" t="s">
        <v>100</v>
      </c>
      <c r="E150" t="s">
        <v>123</v>
      </c>
      <c r="F150" t="s">
        <v>2198</v>
      </c>
      <c r="G150" t="s">
        <v>1945</v>
      </c>
      <c r="H150" t="s">
        <v>102</v>
      </c>
      <c r="I150" s="77">
        <v>24268</v>
      </c>
      <c r="J150" s="77">
        <v>6299</v>
      </c>
      <c r="K150" s="77">
        <v>0</v>
      </c>
      <c r="L150" s="77">
        <v>1528.64132</v>
      </c>
      <c r="M150" s="78">
        <v>4.7999999999999996E-3</v>
      </c>
      <c r="N150" s="78">
        <v>2.9999999999999997E-4</v>
      </c>
      <c r="O150" s="78">
        <v>1E-4</v>
      </c>
    </row>
    <row r="151" spans="2:15">
      <c r="B151" t="s">
        <v>2199</v>
      </c>
      <c r="C151" t="s">
        <v>2200</v>
      </c>
      <c r="D151" t="s">
        <v>100</v>
      </c>
      <c r="E151" t="s">
        <v>123</v>
      </c>
      <c r="F151" t="s">
        <v>2201</v>
      </c>
      <c r="G151" t="s">
        <v>1945</v>
      </c>
      <c r="H151" t="s">
        <v>102</v>
      </c>
      <c r="I151" s="77">
        <v>560000</v>
      </c>
      <c r="J151" s="77">
        <v>910.5</v>
      </c>
      <c r="K151" s="77">
        <v>0</v>
      </c>
      <c r="L151" s="77">
        <v>5098.8</v>
      </c>
      <c r="M151" s="78">
        <v>7.1000000000000004E-3</v>
      </c>
      <c r="N151" s="78">
        <v>1.1000000000000001E-3</v>
      </c>
      <c r="O151" s="78">
        <v>2.0000000000000001E-4</v>
      </c>
    </row>
    <row r="152" spans="2:15">
      <c r="B152" t="s">
        <v>2202</v>
      </c>
      <c r="C152" t="s">
        <v>2203</v>
      </c>
      <c r="D152" t="s">
        <v>100</v>
      </c>
      <c r="E152" t="s">
        <v>123</v>
      </c>
      <c r="F152" t="s">
        <v>2204</v>
      </c>
      <c r="G152" t="s">
        <v>1945</v>
      </c>
      <c r="H152" t="s">
        <v>102</v>
      </c>
      <c r="I152" s="77">
        <v>203645</v>
      </c>
      <c r="J152" s="77">
        <v>1393</v>
      </c>
      <c r="K152" s="77">
        <v>0</v>
      </c>
      <c r="L152" s="77">
        <v>2836.7748499999998</v>
      </c>
      <c r="M152" s="78">
        <v>1.29E-2</v>
      </c>
      <c r="N152" s="78">
        <v>5.9999999999999995E-4</v>
      </c>
      <c r="O152" s="78">
        <v>1E-4</v>
      </c>
    </row>
    <row r="153" spans="2:15">
      <c r="B153" t="s">
        <v>2205</v>
      </c>
      <c r="C153" t="s">
        <v>2206</v>
      </c>
      <c r="D153" t="s">
        <v>100</v>
      </c>
      <c r="E153" t="s">
        <v>123</v>
      </c>
      <c r="F153" t="s">
        <v>2207</v>
      </c>
      <c r="G153" t="s">
        <v>1945</v>
      </c>
      <c r="H153" t="s">
        <v>102</v>
      </c>
      <c r="I153" s="77">
        <v>235054</v>
      </c>
      <c r="J153" s="77">
        <v>365.4</v>
      </c>
      <c r="K153" s="77">
        <v>0</v>
      </c>
      <c r="L153" s="77">
        <v>858.88731600000006</v>
      </c>
      <c r="M153" s="78">
        <v>3.3E-3</v>
      </c>
      <c r="N153" s="78">
        <v>2.0000000000000001E-4</v>
      </c>
      <c r="O153" s="78">
        <v>0</v>
      </c>
    </row>
    <row r="154" spans="2:15">
      <c r="B154" t="s">
        <v>2208</v>
      </c>
      <c r="C154" t="s">
        <v>2209</v>
      </c>
      <c r="D154" t="s">
        <v>100</v>
      </c>
      <c r="E154" t="s">
        <v>123</v>
      </c>
      <c r="F154" t="s">
        <v>2210</v>
      </c>
      <c r="G154" t="s">
        <v>493</v>
      </c>
      <c r="H154" t="s">
        <v>102</v>
      </c>
      <c r="I154" s="77">
        <v>305807.42</v>
      </c>
      <c r="J154" s="77">
        <v>2761</v>
      </c>
      <c r="K154" s="77">
        <v>0</v>
      </c>
      <c r="L154" s="77">
        <v>8443.3428662000006</v>
      </c>
      <c r="M154" s="78">
        <v>2.5000000000000001E-3</v>
      </c>
      <c r="N154" s="78">
        <v>1.8E-3</v>
      </c>
      <c r="O154" s="78">
        <v>2.9999999999999997E-4</v>
      </c>
    </row>
    <row r="155" spans="2:15">
      <c r="B155" t="s">
        <v>2211</v>
      </c>
      <c r="C155" t="s">
        <v>2212</v>
      </c>
      <c r="D155" t="s">
        <v>100</v>
      </c>
      <c r="E155" t="s">
        <v>123</v>
      </c>
      <c r="F155" t="s">
        <v>1167</v>
      </c>
      <c r="G155" t="s">
        <v>493</v>
      </c>
      <c r="H155" t="s">
        <v>102</v>
      </c>
      <c r="I155" s="77">
        <v>73987</v>
      </c>
      <c r="J155" s="77">
        <v>6298</v>
      </c>
      <c r="K155" s="77">
        <v>0</v>
      </c>
      <c r="L155" s="77">
        <v>4659.7012599999998</v>
      </c>
      <c r="M155" s="78">
        <v>4.5999999999999999E-3</v>
      </c>
      <c r="N155" s="78">
        <v>1E-3</v>
      </c>
      <c r="O155" s="78">
        <v>2.0000000000000001E-4</v>
      </c>
    </row>
    <row r="156" spans="2:15">
      <c r="B156" t="s">
        <v>2213</v>
      </c>
      <c r="C156" t="s">
        <v>2214</v>
      </c>
      <c r="D156" t="s">
        <v>100</v>
      </c>
      <c r="E156" t="s">
        <v>123</v>
      </c>
      <c r="F156" t="s">
        <v>1551</v>
      </c>
      <c r="G156" t="s">
        <v>849</v>
      </c>
      <c r="H156" t="s">
        <v>102</v>
      </c>
      <c r="I156" s="77">
        <v>38334</v>
      </c>
      <c r="J156" s="77">
        <v>2424</v>
      </c>
      <c r="K156" s="77">
        <v>0</v>
      </c>
      <c r="L156" s="77">
        <v>929.21615999999995</v>
      </c>
      <c r="M156" s="78">
        <v>8.9999999999999998E-4</v>
      </c>
      <c r="N156" s="78">
        <v>2.0000000000000001E-4</v>
      </c>
      <c r="O156" s="78">
        <v>0</v>
      </c>
    </row>
    <row r="157" spans="2:15">
      <c r="B157" t="s">
        <v>2215</v>
      </c>
      <c r="C157" t="s">
        <v>2216</v>
      </c>
      <c r="D157" t="s">
        <v>100</v>
      </c>
      <c r="E157" t="s">
        <v>123</v>
      </c>
      <c r="F157" t="s">
        <v>2217</v>
      </c>
      <c r="G157" t="s">
        <v>849</v>
      </c>
      <c r="H157" t="s">
        <v>102</v>
      </c>
      <c r="I157" s="77">
        <v>46047</v>
      </c>
      <c r="J157" s="77">
        <v>749.6</v>
      </c>
      <c r="K157" s="77">
        <v>0</v>
      </c>
      <c r="L157" s="77">
        <v>345.16831200000001</v>
      </c>
      <c r="M157" s="78">
        <v>5.9999999999999995E-4</v>
      </c>
      <c r="N157" s="78">
        <v>1E-4</v>
      </c>
      <c r="O157" s="78">
        <v>0</v>
      </c>
    </row>
    <row r="158" spans="2:15">
      <c r="B158" t="s">
        <v>2218</v>
      </c>
      <c r="C158" t="s">
        <v>2219</v>
      </c>
      <c r="D158" t="s">
        <v>100</v>
      </c>
      <c r="E158" t="s">
        <v>123</v>
      </c>
      <c r="F158" t="s">
        <v>868</v>
      </c>
      <c r="G158" t="s">
        <v>849</v>
      </c>
      <c r="H158" t="s">
        <v>102</v>
      </c>
      <c r="I158" s="77">
        <v>196982</v>
      </c>
      <c r="J158" s="77">
        <v>459.1</v>
      </c>
      <c r="K158" s="77">
        <v>0</v>
      </c>
      <c r="L158" s="77">
        <v>904.34436200000005</v>
      </c>
      <c r="M158" s="78">
        <v>1.1999999999999999E-3</v>
      </c>
      <c r="N158" s="78">
        <v>2.0000000000000001E-4</v>
      </c>
      <c r="O158" s="78">
        <v>0</v>
      </c>
    </row>
    <row r="159" spans="2:15">
      <c r="B159" t="s">
        <v>2220</v>
      </c>
      <c r="C159" t="s">
        <v>2221</v>
      </c>
      <c r="D159" t="s">
        <v>100</v>
      </c>
      <c r="E159" t="s">
        <v>123</v>
      </c>
      <c r="F159" t="s">
        <v>2222</v>
      </c>
      <c r="G159" t="s">
        <v>849</v>
      </c>
      <c r="H159" t="s">
        <v>102</v>
      </c>
      <c r="I159" s="77">
        <v>121766</v>
      </c>
      <c r="J159" s="77">
        <v>3474</v>
      </c>
      <c r="K159" s="77">
        <v>0</v>
      </c>
      <c r="L159" s="77">
        <v>4230.1508400000002</v>
      </c>
      <c r="M159" s="78">
        <v>8.6999999999999994E-3</v>
      </c>
      <c r="N159" s="78">
        <v>8.9999999999999998E-4</v>
      </c>
      <c r="O159" s="78">
        <v>2.0000000000000001E-4</v>
      </c>
    </row>
    <row r="160" spans="2:15">
      <c r="B160" t="s">
        <v>2223</v>
      </c>
      <c r="C160" t="s">
        <v>2224</v>
      </c>
      <c r="D160" t="s">
        <v>100</v>
      </c>
      <c r="E160" t="s">
        <v>123</v>
      </c>
      <c r="F160" t="s">
        <v>2225</v>
      </c>
      <c r="G160" t="s">
        <v>799</v>
      </c>
      <c r="H160" t="s">
        <v>102</v>
      </c>
      <c r="I160" s="77">
        <v>666973</v>
      </c>
      <c r="J160" s="77">
        <v>282.60000000000002</v>
      </c>
      <c r="K160" s="77">
        <v>0</v>
      </c>
      <c r="L160" s="77">
        <v>1884.8656980000001</v>
      </c>
      <c r="M160" s="78">
        <v>6.4000000000000003E-3</v>
      </c>
      <c r="N160" s="78">
        <v>4.0000000000000002E-4</v>
      </c>
      <c r="O160" s="78">
        <v>1E-4</v>
      </c>
    </row>
    <row r="161" spans="2:15">
      <c r="B161" t="s">
        <v>2226</v>
      </c>
      <c r="C161" t="s">
        <v>2227</v>
      </c>
      <c r="D161" t="s">
        <v>100</v>
      </c>
      <c r="E161" t="s">
        <v>123</v>
      </c>
      <c r="F161" t="s">
        <v>2228</v>
      </c>
      <c r="G161" t="s">
        <v>799</v>
      </c>
      <c r="H161" t="s">
        <v>102</v>
      </c>
      <c r="I161" s="77">
        <v>98199</v>
      </c>
      <c r="J161" s="77">
        <v>955.5</v>
      </c>
      <c r="K161" s="77">
        <v>0</v>
      </c>
      <c r="L161" s="77">
        <v>938.29144499999995</v>
      </c>
      <c r="M161" s="78">
        <v>2.3999999999999998E-3</v>
      </c>
      <c r="N161" s="78">
        <v>2.0000000000000001E-4</v>
      </c>
      <c r="O161" s="78">
        <v>0</v>
      </c>
    </row>
    <row r="162" spans="2:15">
      <c r="B162" t="s">
        <v>2229</v>
      </c>
      <c r="C162" t="s">
        <v>2230</v>
      </c>
      <c r="D162" t="s">
        <v>100</v>
      </c>
      <c r="E162" t="s">
        <v>123</v>
      </c>
      <c r="F162" t="s">
        <v>1394</v>
      </c>
      <c r="G162" t="s">
        <v>799</v>
      </c>
      <c r="H162" t="s">
        <v>102</v>
      </c>
      <c r="I162" s="77">
        <v>205000</v>
      </c>
      <c r="J162" s="77">
        <v>1550</v>
      </c>
      <c r="K162" s="77">
        <v>0</v>
      </c>
      <c r="L162" s="77">
        <v>3177.5</v>
      </c>
      <c r="M162" s="78">
        <v>7.7000000000000002E-3</v>
      </c>
      <c r="N162" s="78">
        <v>6.9999999999999999E-4</v>
      </c>
      <c r="O162" s="78">
        <v>1E-4</v>
      </c>
    </row>
    <row r="163" spans="2:15">
      <c r="B163" t="s">
        <v>2231</v>
      </c>
      <c r="C163" t="s">
        <v>2232</v>
      </c>
      <c r="D163" t="s">
        <v>100</v>
      </c>
      <c r="E163" t="s">
        <v>123</v>
      </c>
      <c r="F163" t="s">
        <v>2233</v>
      </c>
      <c r="G163" t="s">
        <v>799</v>
      </c>
      <c r="H163" t="s">
        <v>102</v>
      </c>
      <c r="I163" s="77">
        <v>217963</v>
      </c>
      <c r="J163" s="77">
        <v>925.3</v>
      </c>
      <c r="K163" s="77">
        <v>0</v>
      </c>
      <c r="L163" s="77">
        <v>2016.811639</v>
      </c>
      <c r="M163" s="78">
        <v>3.5999999999999999E-3</v>
      </c>
      <c r="N163" s="78">
        <v>4.0000000000000002E-4</v>
      </c>
      <c r="O163" s="78">
        <v>1E-4</v>
      </c>
    </row>
    <row r="164" spans="2:15">
      <c r="B164" t="s">
        <v>2234</v>
      </c>
      <c r="C164" t="s">
        <v>2235</v>
      </c>
      <c r="D164" t="s">
        <v>100</v>
      </c>
      <c r="E164" t="s">
        <v>123</v>
      </c>
      <c r="F164" t="s">
        <v>1313</v>
      </c>
      <c r="G164" t="s">
        <v>799</v>
      </c>
      <c r="H164" t="s">
        <v>102</v>
      </c>
      <c r="I164" s="77">
        <v>128937.06</v>
      </c>
      <c r="J164" s="77">
        <v>3184</v>
      </c>
      <c r="K164" s="77">
        <v>0</v>
      </c>
      <c r="L164" s="77">
        <v>4105.3559904000003</v>
      </c>
      <c r="M164" s="78">
        <v>3.8999999999999998E-3</v>
      </c>
      <c r="N164" s="78">
        <v>8.9999999999999998E-4</v>
      </c>
      <c r="O164" s="78">
        <v>2.0000000000000001E-4</v>
      </c>
    </row>
    <row r="165" spans="2:15">
      <c r="B165" t="s">
        <v>2236</v>
      </c>
      <c r="C165" t="s">
        <v>2237</v>
      </c>
      <c r="D165" t="s">
        <v>100</v>
      </c>
      <c r="E165" t="s">
        <v>123</v>
      </c>
      <c r="F165" t="s">
        <v>1636</v>
      </c>
      <c r="G165" t="s">
        <v>799</v>
      </c>
      <c r="H165" t="s">
        <v>102</v>
      </c>
      <c r="I165" s="77">
        <v>62000</v>
      </c>
      <c r="J165" s="77">
        <v>3900</v>
      </c>
      <c r="K165" s="77">
        <v>18.317900000000002</v>
      </c>
      <c r="L165" s="77">
        <v>2436.3179</v>
      </c>
      <c r="M165" s="78">
        <v>1.6000000000000001E-3</v>
      </c>
      <c r="N165" s="78">
        <v>5.0000000000000001E-4</v>
      </c>
      <c r="O165" s="78">
        <v>1E-4</v>
      </c>
    </row>
    <row r="166" spans="2:15">
      <c r="B166" t="s">
        <v>2238</v>
      </c>
      <c r="C166" t="s">
        <v>2239</v>
      </c>
      <c r="D166" t="s">
        <v>100</v>
      </c>
      <c r="E166" t="s">
        <v>123</v>
      </c>
      <c r="F166" t="s">
        <v>2240</v>
      </c>
      <c r="G166" t="s">
        <v>668</v>
      </c>
      <c r="H166" t="s">
        <v>102</v>
      </c>
      <c r="I166" s="77">
        <v>154226</v>
      </c>
      <c r="J166" s="77">
        <v>984.6</v>
      </c>
      <c r="K166" s="77">
        <v>0</v>
      </c>
      <c r="L166" s="77">
        <v>1518.509196</v>
      </c>
      <c r="M166" s="78">
        <v>3.3999999999999998E-3</v>
      </c>
      <c r="N166" s="78">
        <v>2.9999999999999997E-4</v>
      </c>
      <c r="O166" s="78">
        <v>1E-4</v>
      </c>
    </row>
    <row r="167" spans="2:15">
      <c r="B167" t="s">
        <v>2241</v>
      </c>
      <c r="C167" t="s">
        <v>2242</v>
      </c>
      <c r="D167" t="s">
        <v>100</v>
      </c>
      <c r="E167" t="s">
        <v>123</v>
      </c>
      <c r="F167" t="s">
        <v>2243</v>
      </c>
      <c r="G167" t="s">
        <v>930</v>
      </c>
      <c r="H167" t="s">
        <v>102</v>
      </c>
      <c r="I167" s="77">
        <v>30252</v>
      </c>
      <c r="J167" s="77">
        <v>2140</v>
      </c>
      <c r="K167" s="77">
        <v>0</v>
      </c>
      <c r="L167" s="77">
        <v>647.39279999999997</v>
      </c>
      <c r="M167" s="78">
        <v>1.6000000000000001E-3</v>
      </c>
      <c r="N167" s="78">
        <v>1E-4</v>
      </c>
      <c r="O167" s="78">
        <v>0</v>
      </c>
    </row>
    <row r="168" spans="2:15">
      <c r="B168" t="s">
        <v>2244</v>
      </c>
      <c r="C168" t="s">
        <v>2245</v>
      </c>
      <c r="D168" t="s">
        <v>100</v>
      </c>
      <c r="E168" t="s">
        <v>123</v>
      </c>
      <c r="F168" t="s">
        <v>1435</v>
      </c>
      <c r="G168" t="s">
        <v>791</v>
      </c>
      <c r="H168" t="s">
        <v>102</v>
      </c>
      <c r="I168" s="77">
        <v>435524</v>
      </c>
      <c r="J168" s="77">
        <v>675</v>
      </c>
      <c r="K168" s="77">
        <v>0</v>
      </c>
      <c r="L168" s="77">
        <v>2939.7869999999998</v>
      </c>
      <c r="M168" s="78">
        <v>1.6999999999999999E-3</v>
      </c>
      <c r="N168" s="78">
        <v>5.9999999999999995E-4</v>
      </c>
      <c r="O168" s="78">
        <v>1E-4</v>
      </c>
    </row>
    <row r="169" spans="2:15">
      <c r="B169" t="s">
        <v>2246</v>
      </c>
      <c r="C169" t="s">
        <v>2247</v>
      </c>
      <c r="D169" t="s">
        <v>100</v>
      </c>
      <c r="E169" t="s">
        <v>123</v>
      </c>
      <c r="F169" t="s">
        <v>2248</v>
      </c>
      <c r="G169" t="s">
        <v>791</v>
      </c>
      <c r="H169" t="s">
        <v>102</v>
      </c>
      <c r="I169" s="77">
        <v>8896.7999999999993</v>
      </c>
      <c r="J169" s="77">
        <v>22550</v>
      </c>
      <c r="K169" s="77">
        <v>0</v>
      </c>
      <c r="L169" s="77">
        <v>2006.2284</v>
      </c>
      <c r="M169" s="78">
        <v>1.4E-3</v>
      </c>
      <c r="N169" s="78">
        <v>4.0000000000000002E-4</v>
      </c>
      <c r="O169" s="78">
        <v>1E-4</v>
      </c>
    </row>
    <row r="170" spans="2:15">
      <c r="B170" t="s">
        <v>2249</v>
      </c>
      <c r="C170" t="s">
        <v>2250</v>
      </c>
      <c r="D170" t="s">
        <v>100</v>
      </c>
      <c r="E170" t="s">
        <v>123</v>
      </c>
      <c r="F170" t="s">
        <v>2251</v>
      </c>
      <c r="G170" t="s">
        <v>791</v>
      </c>
      <c r="H170" t="s">
        <v>102</v>
      </c>
      <c r="I170" s="77">
        <v>150000</v>
      </c>
      <c r="J170" s="77">
        <v>1838</v>
      </c>
      <c r="K170" s="77">
        <v>0</v>
      </c>
      <c r="L170" s="77">
        <v>2757</v>
      </c>
      <c r="M170" s="78">
        <v>3.5000000000000001E-3</v>
      </c>
      <c r="N170" s="78">
        <v>5.9999999999999995E-4</v>
      </c>
      <c r="O170" s="78">
        <v>1E-4</v>
      </c>
    </row>
    <row r="171" spans="2:15">
      <c r="B171" t="s">
        <v>2252</v>
      </c>
      <c r="C171" t="s">
        <v>2253</v>
      </c>
      <c r="D171" t="s">
        <v>100</v>
      </c>
      <c r="E171" t="s">
        <v>123</v>
      </c>
      <c r="F171" t="s">
        <v>832</v>
      </c>
      <c r="G171" t="s">
        <v>791</v>
      </c>
      <c r="H171" t="s">
        <v>102</v>
      </c>
      <c r="I171" s="77">
        <v>1163032</v>
      </c>
      <c r="J171" s="77">
        <v>2769</v>
      </c>
      <c r="K171" s="77">
        <v>0</v>
      </c>
      <c r="L171" s="77">
        <v>32204.356080000001</v>
      </c>
      <c r="M171" s="78">
        <v>2.23E-2</v>
      </c>
      <c r="N171" s="78">
        <v>7.0000000000000001E-3</v>
      </c>
      <c r="O171" s="78">
        <v>1.2999999999999999E-3</v>
      </c>
    </row>
    <row r="172" spans="2:15">
      <c r="B172" t="s">
        <v>2254</v>
      </c>
      <c r="C172">
        <v>11025320</v>
      </c>
      <c r="D172" t="s">
        <v>100</v>
      </c>
      <c r="E172" t="s">
        <v>123</v>
      </c>
      <c r="F172" t="s">
        <v>855</v>
      </c>
      <c r="G172" t="s">
        <v>791</v>
      </c>
      <c r="H172" t="s">
        <v>102</v>
      </c>
      <c r="I172" s="77">
        <v>10000</v>
      </c>
      <c r="J172" s="77">
        <f>L172*1000/I172*100</f>
        <v>5615.84699453552</v>
      </c>
      <c r="K172" s="77">
        <v>0</v>
      </c>
      <c r="L172" s="77">
        <f>561584.699453552/1000</f>
        <v>561.58469945355205</v>
      </c>
      <c r="M172" s="78">
        <v>4.7999999999999996E-3</v>
      </c>
      <c r="N172" s="78">
        <f t="shared" ref="N172:N173" si="1">L172/$L$11</f>
        <v>1.2215412939375173E-4</v>
      </c>
      <c r="O172" s="78">
        <f>L172/'סכום נכסי הקרן'!$C$42</f>
        <v>2.2679834698656155E-5</v>
      </c>
    </row>
    <row r="173" spans="2:15">
      <c r="B173" t="s">
        <v>2254</v>
      </c>
      <c r="C173">
        <v>1102532</v>
      </c>
      <c r="D173" t="s">
        <v>100</v>
      </c>
      <c r="E173" t="s">
        <v>123</v>
      </c>
      <c r="F173" t="s">
        <v>855</v>
      </c>
      <c r="G173" t="s">
        <v>791</v>
      </c>
      <c r="H173" t="s">
        <v>102</v>
      </c>
      <c r="I173" s="77">
        <v>74831</v>
      </c>
      <c r="J173" s="77">
        <f>L173*1000/I173*100</f>
        <v>5741.9999999999991</v>
      </c>
      <c r="K173" s="77">
        <v>0</v>
      </c>
      <c r="L173" s="77">
        <f>4296796.02/1000</f>
        <v>4296.7960199999998</v>
      </c>
      <c r="M173" s="78">
        <v>0</v>
      </c>
      <c r="N173" s="78">
        <f t="shared" si="1"/>
        <v>9.3462549374361817E-4</v>
      </c>
      <c r="O173" s="78">
        <f>L173/'סכום נכסי הקרן'!$C$42</f>
        <v>1.7352791762714981E-4</v>
      </c>
    </row>
    <row r="174" spans="2:15">
      <c r="B174" t="s">
        <v>2255</v>
      </c>
      <c r="C174" t="s">
        <v>2256</v>
      </c>
      <c r="D174" t="s">
        <v>100</v>
      </c>
      <c r="E174" t="s">
        <v>123</v>
      </c>
      <c r="F174" t="s">
        <v>2257</v>
      </c>
      <c r="G174" t="s">
        <v>791</v>
      </c>
      <c r="H174" t="s">
        <v>102</v>
      </c>
      <c r="I174" s="77">
        <v>564000</v>
      </c>
      <c r="J174" s="77">
        <v>71.099999999999994</v>
      </c>
      <c r="K174" s="77">
        <v>0</v>
      </c>
      <c r="L174" s="77">
        <v>401.00400000000002</v>
      </c>
      <c r="M174" s="78">
        <v>3.0999999999999999E-3</v>
      </c>
      <c r="N174" s="78">
        <v>1E-4</v>
      </c>
      <c r="O174" s="78">
        <v>0</v>
      </c>
    </row>
    <row r="175" spans="2:15">
      <c r="B175" t="s">
        <v>2258</v>
      </c>
      <c r="C175" t="s">
        <v>2259</v>
      </c>
      <c r="D175" t="s">
        <v>100</v>
      </c>
      <c r="E175" t="s">
        <v>123</v>
      </c>
      <c r="F175" t="s">
        <v>1470</v>
      </c>
      <c r="G175" t="s">
        <v>791</v>
      </c>
      <c r="H175" t="s">
        <v>102</v>
      </c>
      <c r="I175" s="77">
        <v>108994</v>
      </c>
      <c r="J175" s="77">
        <v>4140</v>
      </c>
      <c r="K175" s="77">
        <v>0</v>
      </c>
      <c r="L175" s="77">
        <v>4512.3516</v>
      </c>
      <c r="M175" s="78">
        <v>5.4000000000000003E-3</v>
      </c>
      <c r="N175" s="78">
        <v>1E-3</v>
      </c>
      <c r="O175" s="78">
        <v>2.0000000000000001E-4</v>
      </c>
    </row>
    <row r="176" spans="2:15">
      <c r="B176" t="s">
        <v>2260</v>
      </c>
      <c r="C176" t="s">
        <v>2261</v>
      </c>
      <c r="D176" t="s">
        <v>100</v>
      </c>
      <c r="E176" t="s">
        <v>123</v>
      </c>
      <c r="F176" t="s">
        <v>1473</v>
      </c>
      <c r="G176" t="s">
        <v>791</v>
      </c>
      <c r="H176" t="s">
        <v>102</v>
      </c>
      <c r="I176" s="77">
        <v>178466</v>
      </c>
      <c r="J176" s="77">
        <v>2765</v>
      </c>
      <c r="K176" s="77">
        <v>0</v>
      </c>
      <c r="L176" s="77">
        <v>4934.5848999999998</v>
      </c>
      <c r="M176" s="78">
        <v>9.2999999999999992E-3</v>
      </c>
      <c r="N176" s="78">
        <v>1.1000000000000001E-3</v>
      </c>
      <c r="O176" s="78">
        <v>2.0000000000000001E-4</v>
      </c>
    </row>
    <row r="177" spans="2:15">
      <c r="B177" t="s">
        <v>2262</v>
      </c>
      <c r="C177" t="s">
        <v>2263</v>
      </c>
      <c r="D177" t="s">
        <v>100</v>
      </c>
      <c r="E177" t="s">
        <v>123</v>
      </c>
      <c r="F177" t="s">
        <v>1588</v>
      </c>
      <c r="G177" t="s">
        <v>791</v>
      </c>
      <c r="H177" t="s">
        <v>102</v>
      </c>
      <c r="I177" s="77">
        <v>16345</v>
      </c>
      <c r="J177" s="77">
        <v>1795</v>
      </c>
      <c r="K177" s="77">
        <v>0</v>
      </c>
      <c r="L177" s="77">
        <v>293.39274999999998</v>
      </c>
      <c r="M177" s="78">
        <v>1.1999999999999999E-3</v>
      </c>
      <c r="N177" s="78">
        <v>1E-4</v>
      </c>
      <c r="O177" s="78">
        <v>0</v>
      </c>
    </row>
    <row r="178" spans="2:15">
      <c r="B178" t="s">
        <v>2264</v>
      </c>
      <c r="C178" t="s">
        <v>2265</v>
      </c>
      <c r="D178" t="s">
        <v>100</v>
      </c>
      <c r="E178" t="s">
        <v>123</v>
      </c>
      <c r="F178" t="s">
        <v>2266</v>
      </c>
      <c r="G178" t="s">
        <v>757</v>
      </c>
      <c r="H178" t="s">
        <v>102</v>
      </c>
      <c r="I178" s="77">
        <v>438000</v>
      </c>
      <c r="J178" s="77">
        <v>10210</v>
      </c>
      <c r="K178" s="77">
        <v>0</v>
      </c>
      <c r="L178" s="77">
        <v>44719.8</v>
      </c>
      <c r="M178" s="78">
        <v>0.1095</v>
      </c>
      <c r="N178" s="78">
        <v>9.7000000000000003E-3</v>
      </c>
      <c r="O178" s="78">
        <v>1.8E-3</v>
      </c>
    </row>
    <row r="179" spans="2:15">
      <c r="B179" t="s">
        <v>2267</v>
      </c>
      <c r="C179" t="s">
        <v>2268</v>
      </c>
      <c r="D179" t="s">
        <v>100</v>
      </c>
      <c r="E179" t="s">
        <v>123</v>
      </c>
      <c r="F179" t="s">
        <v>2269</v>
      </c>
      <c r="G179" t="s">
        <v>757</v>
      </c>
      <c r="H179" t="s">
        <v>102</v>
      </c>
      <c r="I179" s="77">
        <v>3508620</v>
      </c>
      <c r="J179" s="77">
        <v>104.1</v>
      </c>
      <c r="K179" s="77">
        <v>0</v>
      </c>
      <c r="L179" s="77">
        <v>3652.4734199999998</v>
      </c>
      <c r="M179" s="78">
        <v>1.37E-2</v>
      </c>
      <c r="N179" s="78">
        <v>8.0000000000000004E-4</v>
      </c>
      <c r="O179" s="78">
        <v>1E-4</v>
      </c>
    </row>
    <row r="180" spans="2:15">
      <c r="B180" t="s">
        <v>2270</v>
      </c>
      <c r="C180" t="s">
        <v>2271</v>
      </c>
      <c r="D180" t="s">
        <v>100</v>
      </c>
      <c r="E180" t="s">
        <v>123</v>
      </c>
      <c r="F180" t="s">
        <v>2272</v>
      </c>
      <c r="G180" t="s">
        <v>757</v>
      </c>
      <c r="H180" t="s">
        <v>102</v>
      </c>
      <c r="I180" s="77">
        <v>1127168</v>
      </c>
      <c r="J180" s="77">
        <v>657.9</v>
      </c>
      <c r="K180" s="77">
        <v>0</v>
      </c>
      <c r="L180" s="77">
        <v>7415.6382720000001</v>
      </c>
      <c r="M180" s="78">
        <v>4.7999999999999996E-3</v>
      </c>
      <c r="N180" s="78">
        <v>1.6000000000000001E-3</v>
      </c>
      <c r="O180" s="78">
        <v>2.9999999999999997E-4</v>
      </c>
    </row>
    <row r="181" spans="2:15">
      <c r="B181" t="s">
        <v>2273</v>
      </c>
      <c r="C181" t="s">
        <v>2274</v>
      </c>
      <c r="D181" t="s">
        <v>100</v>
      </c>
      <c r="E181" t="s">
        <v>123</v>
      </c>
      <c r="F181" t="s">
        <v>2275</v>
      </c>
      <c r="G181" t="s">
        <v>757</v>
      </c>
      <c r="H181" t="s">
        <v>102</v>
      </c>
      <c r="I181" s="77">
        <v>66874</v>
      </c>
      <c r="J181" s="77">
        <v>11410</v>
      </c>
      <c r="K181" s="77">
        <v>0</v>
      </c>
      <c r="L181" s="77">
        <v>7630.3234000000002</v>
      </c>
      <c r="M181" s="78">
        <v>6.3E-3</v>
      </c>
      <c r="N181" s="78">
        <v>1.6999999999999999E-3</v>
      </c>
      <c r="O181" s="78">
        <v>2.9999999999999997E-4</v>
      </c>
    </row>
    <row r="182" spans="2:15">
      <c r="B182" t="s">
        <v>2276</v>
      </c>
      <c r="C182" t="s">
        <v>2277</v>
      </c>
      <c r="D182" t="s">
        <v>100</v>
      </c>
      <c r="E182" t="s">
        <v>123</v>
      </c>
      <c r="F182" t="s">
        <v>756</v>
      </c>
      <c r="G182" t="s">
        <v>757</v>
      </c>
      <c r="H182" t="s">
        <v>102</v>
      </c>
      <c r="I182" s="77">
        <v>3288500</v>
      </c>
      <c r="J182" s="77">
        <v>974</v>
      </c>
      <c r="K182" s="77">
        <v>0</v>
      </c>
      <c r="L182" s="77">
        <v>32029.99</v>
      </c>
      <c r="M182" s="78">
        <v>3.56E-2</v>
      </c>
      <c r="N182" s="78">
        <v>7.0000000000000001E-3</v>
      </c>
      <c r="O182" s="78">
        <v>1.2999999999999999E-3</v>
      </c>
    </row>
    <row r="183" spans="2:15">
      <c r="B183" t="s">
        <v>2278</v>
      </c>
      <c r="C183" t="s">
        <v>2279</v>
      </c>
      <c r="D183" t="s">
        <v>100</v>
      </c>
      <c r="E183" t="s">
        <v>123</v>
      </c>
      <c r="F183" t="s">
        <v>2280</v>
      </c>
      <c r="G183" t="s">
        <v>757</v>
      </c>
      <c r="H183" t="s">
        <v>102</v>
      </c>
      <c r="I183" s="77">
        <v>61101</v>
      </c>
      <c r="J183" s="77">
        <v>3383</v>
      </c>
      <c r="K183" s="77">
        <v>0</v>
      </c>
      <c r="L183" s="77">
        <v>2067.0468300000002</v>
      </c>
      <c r="M183" s="78">
        <v>3.7000000000000002E-3</v>
      </c>
      <c r="N183" s="78">
        <v>4.0000000000000002E-4</v>
      </c>
      <c r="O183" s="78">
        <v>1E-4</v>
      </c>
    </row>
    <row r="184" spans="2:15">
      <c r="B184" t="s">
        <v>2281</v>
      </c>
      <c r="C184" t="s">
        <v>2282</v>
      </c>
      <c r="D184" t="s">
        <v>100</v>
      </c>
      <c r="E184" t="s">
        <v>123</v>
      </c>
      <c r="F184" t="s">
        <v>2283</v>
      </c>
      <c r="G184" t="s">
        <v>2013</v>
      </c>
      <c r="H184" t="s">
        <v>102</v>
      </c>
      <c r="I184" s="77">
        <v>321919.59999999998</v>
      </c>
      <c r="J184" s="77">
        <v>474.7</v>
      </c>
      <c r="K184" s="77">
        <v>0</v>
      </c>
      <c r="L184" s="77">
        <v>1528.1523411999999</v>
      </c>
      <c r="M184" s="78">
        <v>2.2700000000000001E-2</v>
      </c>
      <c r="N184" s="78">
        <v>2.9999999999999997E-4</v>
      </c>
      <c r="O184" s="78">
        <v>1E-4</v>
      </c>
    </row>
    <row r="185" spans="2:15">
      <c r="B185" t="s">
        <v>2284</v>
      </c>
      <c r="C185" t="s">
        <v>2285</v>
      </c>
      <c r="D185" t="s">
        <v>100</v>
      </c>
      <c r="E185" t="s">
        <v>123</v>
      </c>
      <c r="F185" t="s">
        <v>2286</v>
      </c>
      <c r="G185" t="s">
        <v>2013</v>
      </c>
      <c r="H185" t="s">
        <v>102</v>
      </c>
      <c r="I185" s="77">
        <v>1387460</v>
      </c>
      <c r="J185" s="77">
        <v>100.6</v>
      </c>
      <c r="K185" s="77">
        <v>0</v>
      </c>
      <c r="L185" s="77">
        <v>1395.78476</v>
      </c>
      <c r="M185" s="78">
        <v>3.9600000000000003E-2</v>
      </c>
      <c r="N185" s="78">
        <v>2.9999999999999997E-4</v>
      </c>
      <c r="O185" s="78">
        <v>1E-4</v>
      </c>
    </row>
    <row r="186" spans="2:15">
      <c r="B186" t="s">
        <v>2287</v>
      </c>
      <c r="C186" t="s">
        <v>2288</v>
      </c>
      <c r="D186" t="s">
        <v>100</v>
      </c>
      <c r="E186" t="s">
        <v>123</v>
      </c>
      <c r="F186" t="s">
        <v>2289</v>
      </c>
      <c r="G186" t="s">
        <v>2013</v>
      </c>
      <c r="H186" t="s">
        <v>102</v>
      </c>
      <c r="I186" s="77">
        <v>50000</v>
      </c>
      <c r="J186" s="77">
        <v>892.3</v>
      </c>
      <c r="K186" s="77">
        <v>0</v>
      </c>
      <c r="L186" s="77">
        <v>446.15</v>
      </c>
      <c r="M186" s="78">
        <v>1.09E-2</v>
      </c>
      <c r="N186" s="78">
        <v>1E-4</v>
      </c>
      <c r="O186" s="78">
        <v>0</v>
      </c>
    </row>
    <row r="187" spans="2:15">
      <c r="B187" t="s">
        <v>2290</v>
      </c>
      <c r="C187" t="s">
        <v>2291</v>
      </c>
      <c r="D187" t="s">
        <v>100</v>
      </c>
      <c r="E187" t="s">
        <v>123</v>
      </c>
      <c r="F187" t="s">
        <v>2292</v>
      </c>
      <c r="G187" t="s">
        <v>1895</v>
      </c>
      <c r="H187" t="s">
        <v>102</v>
      </c>
      <c r="I187" s="77">
        <v>600000</v>
      </c>
      <c r="J187" s="77">
        <v>320.5</v>
      </c>
      <c r="K187" s="77">
        <v>0</v>
      </c>
      <c r="L187" s="77">
        <v>1923</v>
      </c>
      <c r="M187" s="78">
        <v>0.1487</v>
      </c>
      <c r="N187" s="78">
        <v>4.0000000000000002E-4</v>
      </c>
      <c r="O187" s="78">
        <v>1E-4</v>
      </c>
    </row>
    <row r="188" spans="2:15">
      <c r="B188" t="s">
        <v>2293</v>
      </c>
      <c r="C188" t="s">
        <v>2294</v>
      </c>
      <c r="D188" t="s">
        <v>100</v>
      </c>
      <c r="E188" t="s">
        <v>123</v>
      </c>
      <c r="F188" t="s">
        <v>2295</v>
      </c>
      <c r="G188" t="s">
        <v>1895</v>
      </c>
      <c r="H188" t="s">
        <v>102</v>
      </c>
      <c r="I188" s="77">
        <v>423000</v>
      </c>
      <c r="J188" s="77">
        <v>454</v>
      </c>
      <c r="K188" s="77">
        <v>0</v>
      </c>
      <c r="L188" s="77">
        <v>1920.42</v>
      </c>
      <c r="M188" s="78">
        <v>3.4299999999999997E-2</v>
      </c>
      <c r="N188" s="78">
        <v>4.0000000000000002E-4</v>
      </c>
      <c r="O188" s="78">
        <v>1E-4</v>
      </c>
    </row>
    <row r="189" spans="2:15">
      <c r="B189" t="s">
        <v>2296</v>
      </c>
      <c r="C189" t="s">
        <v>2297</v>
      </c>
      <c r="D189" t="s">
        <v>100</v>
      </c>
      <c r="E189" t="s">
        <v>123</v>
      </c>
      <c r="F189" t="s">
        <v>2298</v>
      </c>
      <c r="G189" t="s">
        <v>1895</v>
      </c>
      <c r="H189" t="s">
        <v>102</v>
      </c>
      <c r="I189" s="77">
        <v>301590.45</v>
      </c>
      <c r="J189" s="77">
        <v>94</v>
      </c>
      <c r="K189" s="77">
        <v>0</v>
      </c>
      <c r="L189" s="77">
        <v>283.495023</v>
      </c>
      <c r="M189" s="78">
        <v>2.0999999999999999E-3</v>
      </c>
      <c r="N189" s="78">
        <v>1E-4</v>
      </c>
      <c r="O189" s="78">
        <v>0</v>
      </c>
    </row>
    <row r="190" spans="2:15">
      <c r="B190" t="s">
        <v>2299</v>
      </c>
      <c r="C190" t="s">
        <v>2300</v>
      </c>
      <c r="D190" t="s">
        <v>100</v>
      </c>
      <c r="E190" t="s">
        <v>123</v>
      </c>
      <c r="F190" t="s">
        <v>1401</v>
      </c>
      <c r="G190" t="s">
        <v>968</v>
      </c>
      <c r="H190" t="s">
        <v>102</v>
      </c>
      <c r="I190" s="77">
        <v>424067</v>
      </c>
      <c r="J190" s="77">
        <v>1700</v>
      </c>
      <c r="K190" s="77">
        <v>0</v>
      </c>
      <c r="L190" s="77">
        <v>7209.1390000000001</v>
      </c>
      <c r="M190" s="78">
        <v>4.4999999999999997E-3</v>
      </c>
      <c r="N190" s="78">
        <v>1.6000000000000001E-3</v>
      </c>
      <c r="O190" s="78">
        <v>2.9999999999999997E-4</v>
      </c>
    </row>
    <row r="191" spans="2:15">
      <c r="B191" t="s">
        <v>2301</v>
      </c>
      <c r="C191" t="s">
        <v>2302</v>
      </c>
      <c r="D191" t="s">
        <v>100</v>
      </c>
      <c r="E191" t="s">
        <v>123</v>
      </c>
      <c r="F191" t="s">
        <v>2303</v>
      </c>
      <c r="G191" t="s">
        <v>968</v>
      </c>
      <c r="H191" t="s">
        <v>102</v>
      </c>
      <c r="I191" s="77">
        <v>1497402</v>
      </c>
      <c r="J191" s="77">
        <v>38.1</v>
      </c>
      <c r="K191" s="77">
        <v>0</v>
      </c>
      <c r="L191" s="77">
        <v>570.51016200000004</v>
      </c>
      <c r="M191" s="78">
        <v>6.7000000000000002E-3</v>
      </c>
      <c r="N191" s="78">
        <v>1E-4</v>
      </c>
      <c r="O191" s="78">
        <v>0</v>
      </c>
    </row>
    <row r="192" spans="2:15">
      <c r="B192" t="s">
        <v>2304</v>
      </c>
      <c r="C192" t="s">
        <v>2305</v>
      </c>
      <c r="D192" t="s">
        <v>100</v>
      </c>
      <c r="E192" t="s">
        <v>123</v>
      </c>
      <c r="F192" t="s">
        <v>2306</v>
      </c>
      <c r="G192" t="s">
        <v>626</v>
      </c>
      <c r="H192" t="s">
        <v>102</v>
      </c>
      <c r="I192" s="77">
        <v>102800</v>
      </c>
      <c r="J192" s="77">
        <v>2239</v>
      </c>
      <c r="K192" s="77">
        <v>0</v>
      </c>
      <c r="L192" s="77">
        <v>2301.692</v>
      </c>
      <c r="M192" s="78">
        <v>6.7999999999999996E-3</v>
      </c>
      <c r="N192" s="78">
        <v>5.0000000000000001E-4</v>
      </c>
      <c r="O192" s="78">
        <v>1E-4</v>
      </c>
    </row>
    <row r="193" spans="2:15">
      <c r="B193" t="s">
        <v>2307</v>
      </c>
      <c r="C193" t="s">
        <v>2308</v>
      </c>
      <c r="D193" t="s">
        <v>100</v>
      </c>
      <c r="E193" t="s">
        <v>123</v>
      </c>
      <c r="F193" t="s">
        <v>2309</v>
      </c>
      <c r="G193" t="s">
        <v>626</v>
      </c>
      <c r="H193" t="s">
        <v>102</v>
      </c>
      <c r="I193" s="77">
        <v>35225</v>
      </c>
      <c r="J193" s="77">
        <v>2937</v>
      </c>
      <c r="K193" s="77">
        <v>0</v>
      </c>
      <c r="L193" s="77">
        <v>1034.55825</v>
      </c>
      <c r="M193" s="78">
        <v>1.5E-3</v>
      </c>
      <c r="N193" s="78">
        <v>2.0000000000000001E-4</v>
      </c>
      <c r="O193" s="78">
        <v>0</v>
      </c>
    </row>
    <row r="194" spans="2:15">
      <c r="B194" t="s">
        <v>2310</v>
      </c>
      <c r="C194" t="s">
        <v>2311</v>
      </c>
      <c r="D194" t="s">
        <v>100</v>
      </c>
      <c r="E194" t="s">
        <v>123</v>
      </c>
      <c r="F194" t="s">
        <v>2312</v>
      </c>
      <c r="G194" t="s">
        <v>626</v>
      </c>
      <c r="H194" t="s">
        <v>102</v>
      </c>
      <c r="I194" s="77">
        <v>5689</v>
      </c>
      <c r="J194" s="77">
        <v>36000</v>
      </c>
      <c r="K194" s="77">
        <v>0</v>
      </c>
      <c r="L194" s="77">
        <v>2048.04</v>
      </c>
      <c r="M194" s="78">
        <v>5.0000000000000001E-4</v>
      </c>
      <c r="N194" s="78">
        <v>4.0000000000000002E-4</v>
      </c>
      <c r="O194" s="78">
        <v>1E-4</v>
      </c>
    </row>
    <row r="195" spans="2:15">
      <c r="B195" t="s">
        <v>2313</v>
      </c>
      <c r="C195" t="s">
        <v>2314</v>
      </c>
      <c r="D195" t="s">
        <v>100</v>
      </c>
      <c r="E195" t="s">
        <v>123</v>
      </c>
      <c r="F195" t="s">
        <v>2315</v>
      </c>
      <c r="G195" t="s">
        <v>626</v>
      </c>
      <c r="H195" t="s">
        <v>102</v>
      </c>
      <c r="I195" s="77">
        <v>305000</v>
      </c>
      <c r="J195" s="77">
        <v>1760</v>
      </c>
      <c r="K195" s="77">
        <v>0</v>
      </c>
      <c r="L195" s="77">
        <v>5368</v>
      </c>
      <c r="M195" s="78">
        <v>3.0000000000000001E-3</v>
      </c>
      <c r="N195" s="78">
        <v>1.1999999999999999E-3</v>
      </c>
      <c r="O195" s="78">
        <v>2.0000000000000001E-4</v>
      </c>
    </row>
    <row r="196" spans="2:15">
      <c r="B196" t="s">
        <v>2316</v>
      </c>
      <c r="C196" t="s">
        <v>2317</v>
      </c>
      <c r="D196" t="s">
        <v>100</v>
      </c>
      <c r="E196" t="s">
        <v>123</v>
      </c>
      <c r="F196" t="s">
        <v>1581</v>
      </c>
      <c r="G196" t="s">
        <v>626</v>
      </c>
      <c r="H196" t="s">
        <v>102</v>
      </c>
      <c r="I196" s="77">
        <v>276152</v>
      </c>
      <c r="J196" s="77">
        <v>651.6</v>
      </c>
      <c r="K196" s="77">
        <v>0</v>
      </c>
      <c r="L196" s="77">
        <v>1799.406432</v>
      </c>
      <c r="M196" s="78">
        <v>3.2000000000000002E-3</v>
      </c>
      <c r="N196" s="78">
        <v>4.0000000000000002E-4</v>
      </c>
      <c r="O196" s="78">
        <v>1E-4</v>
      </c>
    </row>
    <row r="197" spans="2:15">
      <c r="B197" t="s">
        <v>2318</v>
      </c>
      <c r="C197" t="s">
        <v>2319</v>
      </c>
      <c r="D197" t="s">
        <v>100</v>
      </c>
      <c r="E197" t="s">
        <v>123</v>
      </c>
      <c r="F197" t="s">
        <v>2320</v>
      </c>
      <c r="G197" t="s">
        <v>626</v>
      </c>
      <c r="H197" t="s">
        <v>102</v>
      </c>
      <c r="I197" s="77">
        <v>46642</v>
      </c>
      <c r="J197" s="77">
        <v>2007</v>
      </c>
      <c r="K197" s="77">
        <v>0</v>
      </c>
      <c r="L197" s="77">
        <v>936.10494000000006</v>
      </c>
      <c r="M197" s="78">
        <v>2.7000000000000001E-3</v>
      </c>
      <c r="N197" s="78">
        <v>2.0000000000000001E-4</v>
      </c>
      <c r="O197" s="78">
        <v>0</v>
      </c>
    </row>
    <row r="198" spans="2:15">
      <c r="B198" t="s">
        <v>2321</v>
      </c>
      <c r="C198" t="s">
        <v>2322</v>
      </c>
      <c r="D198" t="s">
        <v>100</v>
      </c>
      <c r="E198" t="s">
        <v>123</v>
      </c>
      <c r="F198" t="s">
        <v>2323</v>
      </c>
      <c r="G198" t="s">
        <v>1045</v>
      </c>
      <c r="H198" t="s">
        <v>102</v>
      </c>
      <c r="I198" s="77">
        <v>12144</v>
      </c>
      <c r="J198" s="77">
        <v>11830</v>
      </c>
      <c r="K198" s="77">
        <v>0</v>
      </c>
      <c r="L198" s="77">
        <v>1436.6351999999999</v>
      </c>
      <c r="M198" s="78">
        <v>8.9999999999999998E-4</v>
      </c>
      <c r="N198" s="78">
        <v>2.9999999999999997E-4</v>
      </c>
      <c r="O198" s="78">
        <v>1E-4</v>
      </c>
    </row>
    <row r="199" spans="2:15">
      <c r="B199" t="s">
        <v>2324</v>
      </c>
      <c r="C199" t="s">
        <v>2325</v>
      </c>
      <c r="D199" t="s">
        <v>100</v>
      </c>
      <c r="E199" t="s">
        <v>123</v>
      </c>
      <c r="F199" t="s">
        <v>2326</v>
      </c>
      <c r="G199" t="s">
        <v>924</v>
      </c>
      <c r="H199" t="s">
        <v>102</v>
      </c>
      <c r="I199" s="77">
        <v>48869</v>
      </c>
      <c r="J199" s="77">
        <v>1948</v>
      </c>
      <c r="K199" s="77">
        <v>0</v>
      </c>
      <c r="L199" s="77">
        <v>951.96812</v>
      </c>
      <c r="M199" s="78">
        <v>3.0999999999999999E-3</v>
      </c>
      <c r="N199" s="78">
        <v>2.0000000000000001E-4</v>
      </c>
      <c r="O199" s="78">
        <v>0</v>
      </c>
    </row>
    <row r="200" spans="2:15">
      <c r="B200" t="s">
        <v>2327</v>
      </c>
      <c r="C200" t="s">
        <v>2328</v>
      </c>
      <c r="D200" t="s">
        <v>100</v>
      </c>
      <c r="E200" t="s">
        <v>123</v>
      </c>
      <c r="F200" t="s">
        <v>2329</v>
      </c>
      <c r="G200" t="s">
        <v>924</v>
      </c>
      <c r="H200" t="s">
        <v>102</v>
      </c>
      <c r="I200" s="77">
        <v>145468</v>
      </c>
      <c r="J200" s="77">
        <v>4004</v>
      </c>
      <c r="K200" s="77">
        <v>0</v>
      </c>
      <c r="L200" s="77">
        <v>5824.5387199999996</v>
      </c>
      <c r="M200" s="78">
        <v>1.4500000000000001E-2</v>
      </c>
      <c r="N200" s="78">
        <v>1.2999999999999999E-3</v>
      </c>
      <c r="O200" s="78">
        <v>2.0000000000000001E-4</v>
      </c>
    </row>
    <row r="201" spans="2:15">
      <c r="B201" t="s">
        <v>2330</v>
      </c>
      <c r="C201" t="s">
        <v>2331</v>
      </c>
      <c r="D201" t="s">
        <v>100</v>
      </c>
      <c r="E201" t="s">
        <v>123</v>
      </c>
      <c r="F201" t="s">
        <v>2332</v>
      </c>
      <c r="G201" t="s">
        <v>924</v>
      </c>
      <c r="H201" t="s">
        <v>102</v>
      </c>
      <c r="I201" s="77">
        <v>4160</v>
      </c>
      <c r="J201" s="77">
        <v>18140</v>
      </c>
      <c r="K201" s="77">
        <v>0</v>
      </c>
      <c r="L201" s="77">
        <v>754.62400000000002</v>
      </c>
      <c r="M201" s="78">
        <v>1.2999999999999999E-3</v>
      </c>
      <c r="N201" s="78">
        <v>2.0000000000000001E-4</v>
      </c>
      <c r="O201" s="78">
        <v>0</v>
      </c>
    </row>
    <row r="202" spans="2:15">
      <c r="B202" t="s">
        <v>2333</v>
      </c>
      <c r="C202" t="s">
        <v>2334</v>
      </c>
      <c r="D202" t="s">
        <v>100</v>
      </c>
      <c r="E202" t="s">
        <v>123</v>
      </c>
      <c r="F202" t="s">
        <v>2335</v>
      </c>
      <c r="G202" t="s">
        <v>924</v>
      </c>
      <c r="H202" t="s">
        <v>102</v>
      </c>
      <c r="I202" s="77">
        <v>3409</v>
      </c>
      <c r="J202" s="77">
        <v>18080</v>
      </c>
      <c r="K202" s="77">
        <v>0</v>
      </c>
      <c r="L202" s="77">
        <v>616.34720000000004</v>
      </c>
      <c r="M202" s="78">
        <v>8.9999999999999998E-4</v>
      </c>
      <c r="N202" s="78">
        <v>1E-4</v>
      </c>
      <c r="O202" s="78">
        <v>0</v>
      </c>
    </row>
    <row r="203" spans="2:15">
      <c r="B203" t="s">
        <v>2336</v>
      </c>
      <c r="C203" t="s">
        <v>2337</v>
      </c>
      <c r="D203" t="s">
        <v>100</v>
      </c>
      <c r="E203" t="s">
        <v>123</v>
      </c>
      <c r="F203" t="s">
        <v>2338</v>
      </c>
      <c r="G203" t="s">
        <v>924</v>
      </c>
      <c r="H203" t="s">
        <v>102</v>
      </c>
      <c r="I203" s="77">
        <v>33932</v>
      </c>
      <c r="J203" s="77">
        <v>2635</v>
      </c>
      <c r="K203" s="77">
        <v>0</v>
      </c>
      <c r="L203" s="77">
        <v>894.10820000000001</v>
      </c>
      <c r="M203" s="78">
        <v>2.9999999999999997E-4</v>
      </c>
      <c r="N203" s="78">
        <v>2.0000000000000001E-4</v>
      </c>
      <c r="O203" s="78">
        <v>0</v>
      </c>
    </row>
    <row r="204" spans="2:15">
      <c r="B204" t="s">
        <v>2339</v>
      </c>
      <c r="C204" t="s">
        <v>2340</v>
      </c>
      <c r="D204" t="s">
        <v>100</v>
      </c>
      <c r="E204" t="s">
        <v>123</v>
      </c>
      <c r="F204" t="s">
        <v>2341</v>
      </c>
      <c r="G204" t="s">
        <v>2342</v>
      </c>
      <c r="H204" t="s">
        <v>102</v>
      </c>
      <c r="I204" s="77">
        <v>120000</v>
      </c>
      <c r="J204" s="77">
        <v>3160</v>
      </c>
      <c r="K204" s="77">
        <v>0</v>
      </c>
      <c r="L204" s="77">
        <v>3792</v>
      </c>
      <c r="M204" s="78">
        <v>4.0000000000000001E-3</v>
      </c>
      <c r="N204" s="78">
        <v>8.0000000000000004E-4</v>
      </c>
      <c r="O204" s="78">
        <v>2.0000000000000001E-4</v>
      </c>
    </row>
    <row r="205" spans="2:15">
      <c r="B205" t="s">
        <v>2343</v>
      </c>
      <c r="C205" t="s">
        <v>2344</v>
      </c>
      <c r="D205" t="s">
        <v>100</v>
      </c>
      <c r="E205" t="s">
        <v>123</v>
      </c>
      <c r="F205" t="s">
        <v>2345</v>
      </c>
      <c r="G205" t="s">
        <v>2342</v>
      </c>
      <c r="H205" t="s">
        <v>102</v>
      </c>
      <c r="I205" s="77">
        <v>383840</v>
      </c>
      <c r="J205" s="77">
        <v>454</v>
      </c>
      <c r="K205" s="77">
        <v>0</v>
      </c>
      <c r="L205" s="77">
        <v>1742.6335999999999</v>
      </c>
      <c r="M205" s="78">
        <v>3.7000000000000002E-3</v>
      </c>
      <c r="N205" s="78">
        <v>4.0000000000000002E-4</v>
      </c>
      <c r="O205" s="78">
        <v>1E-4</v>
      </c>
    </row>
    <row r="206" spans="2:15">
      <c r="B206" t="s">
        <v>2346</v>
      </c>
      <c r="C206" t="s">
        <v>2347</v>
      </c>
      <c r="D206" t="s">
        <v>100</v>
      </c>
      <c r="E206" t="s">
        <v>123</v>
      </c>
      <c r="F206" t="s">
        <v>2348</v>
      </c>
      <c r="G206" t="s">
        <v>2342</v>
      </c>
      <c r="H206" t="s">
        <v>102</v>
      </c>
      <c r="I206" s="77">
        <v>175000</v>
      </c>
      <c r="J206" s="77">
        <v>474.9</v>
      </c>
      <c r="K206" s="77">
        <v>0</v>
      </c>
      <c r="L206" s="77">
        <v>831.07500000000005</v>
      </c>
      <c r="M206" s="78">
        <v>6.4999999999999997E-3</v>
      </c>
      <c r="N206" s="78">
        <v>2.0000000000000001E-4</v>
      </c>
      <c r="O206" s="78">
        <v>0</v>
      </c>
    </row>
    <row r="207" spans="2:15">
      <c r="B207" t="s">
        <v>2349</v>
      </c>
      <c r="C207" t="s">
        <v>2350</v>
      </c>
      <c r="D207" t="s">
        <v>100</v>
      </c>
      <c r="E207" t="s">
        <v>123</v>
      </c>
      <c r="F207" t="s">
        <v>2351</v>
      </c>
      <c r="G207" t="s">
        <v>2342</v>
      </c>
      <c r="H207" t="s">
        <v>102</v>
      </c>
      <c r="I207" s="77">
        <v>27854</v>
      </c>
      <c r="J207" s="77">
        <v>2900</v>
      </c>
      <c r="K207" s="77">
        <v>0</v>
      </c>
      <c r="L207" s="77">
        <v>807.76599999999996</v>
      </c>
      <c r="M207" s="78">
        <v>8.0000000000000004E-4</v>
      </c>
      <c r="N207" s="78">
        <v>2.0000000000000001E-4</v>
      </c>
      <c r="O207" s="78">
        <v>0</v>
      </c>
    </row>
    <row r="208" spans="2:15">
      <c r="B208" t="s">
        <v>2352</v>
      </c>
      <c r="C208" t="s">
        <v>2353</v>
      </c>
      <c r="D208" t="s">
        <v>100</v>
      </c>
      <c r="E208" t="s">
        <v>123</v>
      </c>
      <c r="F208" t="s">
        <v>2354</v>
      </c>
      <c r="G208" t="s">
        <v>2342</v>
      </c>
      <c r="H208" t="s">
        <v>102</v>
      </c>
      <c r="I208" s="77">
        <v>68751</v>
      </c>
      <c r="J208" s="77">
        <v>1397</v>
      </c>
      <c r="K208" s="77">
        <v>0</v>
      </c>
      <c r="L208" s="77">
        <v>960.45146999999997</v>
      </c>
      <c r="M208" s="78">
        <v>1.5E-3</v>
      </c>
      <c r="N208" s="78">
        <v>2.0000000000000001E-4</v>
      </c>
      <c r="O208" s="78">
        <v>0</v>
      </c>
    </row>
    <row r="209" spans="2:15">
      <c r="B209" t="s">
        <v>2355</v>
      </c>
      <c r="C209" t="s">
        <v>2356</v>
      </c>
      <c r="D209" t="s">
        <v>100</v>
      </c>
      <c r="E209" t="s">
        <v>123</v>
      </c>
      <c r="F209" t="s">
        <v>2357</v>
      </c>
      <c r="G209" t="s">
        <v>1411</v>
      </c>
      <c r="H209" t="s">
        <v>102</v>
      </c>
      <c r="I209" s="77">
        <v>12628</v>
      </c>
      <c r="J209" s="77">
        <v>10050</v>
      </c>
      <c r="K209" s="77">
        <v>0</v>
      </c>
      <c r="L209" s="77">
        <v>1269.114</v>
      </c>
      <c r="M209" s="78">
        <v>2.0000000000000001E-4</v>
      </c>
      <c r="N209" s="78">
        <v>2.9999999999999997E-4</v>
      </c>
      <c r="O209" s="78">
        <v>1E-4</v>
      </c>
    </row>
    <row r="210" spans="2:15">
      <c r="B210" t="s">
        <v>2358</v>
      </c>
      <c r="C210" t="s">
        <v>2359</v>
      </c>
      <c r="D210" t="s">
        <v>100</v>
      </c>
      <c r="E210" t="s">
        <v>123</v>
      </c>
      <c r="F210" t="s">
        <v>2360</v>
      </c>
      <c r="G210" t="s">
        <v>673</v>
      </c>
      <c r="H210" t="s">
        <v>102</v>
      </c>
      <c r="I210" s="77">
        <v>779800</v>
      </c>
      <c r="J210" s="77">
        <v>538.9</v>
      </c>
      <c r="K210" s="77">
        <v>0</v>
      </c>
      <c r="L210" s="77">
        <v>4202.3422</v>
      </c>
      <c r="M210" s="78">
        <v>5.1999999999999998E-3</v>
      </c>
      <c r="N210" s="78">
        <v>8.9999999999999998E-4</v>
      </c>
      <c r="O210" s="78">
        <v>2.0000000000000001E-4</v>
      </c>
    </row>
    <row r="211" spans="2:15">
      <c r="B211" t="s">
        <v>2361</v>
      </c>
      <c r="C211" t="s">
        <v>2362</v>
      </c>
      <c r="D211" t="s">
        <v>100</v>
      </c>
      <c r="E211" t="s">
        <v>123</v>
      </c>
      <c r="F211" t="s">
        <v>2363</v>
      </c>
      <c r="G211" t="s">
        <v>673</v>
      </c>
      <c r="H211" t="s">
        <v>102</v>
      </c>
      <c r="I211" s="77">
        <v>13511.14</v>
      </c>
      <c r="J211" s="77">
        <v>44430</v>
      </c>
      <c r="K211" s="77">
        <v>0</v>
      </c>
      <c r="L211" s="77">
        <v>6002.9995019999997</v>
      </c>
      <c r="M211" s="78">
        <v>1.0999999999999999E-2</v>
      </c>
      <c r="N211" s="78">
        <v>1.2999999999999999E-3</v>
      </c>
      <c r="O211" s="78">
        <v>2.0000000000000001E-4</v>
      </c>
    </row>
    <row r="212" spans="2:15">
      <c r="B212" t="s">
        <v>2364</v>
      </c>
      <c r="C212" t="s">
        <v>2365</v>
      </c>
      <c r="D212" t="s">
        <v>100</v>
      </c>
      <c r="E212" t="s">
        <v>123</v>
      </c>
      <c r="F212" t="s">
        <v>2366</v>
      </c>
      <c r="G212" t="s">
        <v>673</v>
      </c>
      <c r="H212" t="s">
        <v>102</v>
      </c>
      <c r="I212" s="77">
        <v>75954</v>
      </c>
      <c r="J212" s="77">
        <v>2353</v>
      </c>
      <c r="K212" s="77">
        <v>0</v>
      </c>
      <c r="L212" s="77">
        <v>1787.1976199999999</v>
      </c>
      <c r="M212" s="78">
        <v>5.1999999999999998E-3</v>
      </c>
      <c r="N212" s="78">
        <v>4.0000000000000002E-4</v>
      </c>
      <c r="O212" s="78">
        <v>1E-4</v>
      </c>
    </row>
    <row r="213" spans="2:15">
      <c r="B213" t="s">
        <v>2367</v>
      </c>
      <c r="C213" t="s">
        <v>2368</v>
      </c>
      <c r="D213" t="s">
        <v>100</v>
      </c>
      <c r="E213" t="s">
        <v>123</v>
      </c>
      <c r="F213" t="s">
        <v>2369</v>
      </c>
      <c r="G213" t="s">
        <v>1202</v>
      </c>
      <c r="H213" t="s">
        <v>102</v>
      </c>
      <c r="I213" s="77">
        <v>95620</v>
      </c>
      <c r="J213" s="77">
        <v>2748</v>
      </c>
      <c r="K213" s="77">
        <v>0</v>
      </c>
      <c r="L213" s="77">
        <v>2627.6376</v>
      </c>
      <c r="M213" s="78">
        <v>2.7000000000000001E-3</v>
      </c>
      <c r="N213" s="78">
        <v>5.9999999999999995E-4</v>
      </c>
      <c r="O213" s="78">
        <v>1E-4</v>
      </c>
    </row>
    <row r="214" spans="2:15">
      <c r="B214" t="s">
        <v>2370</v>
      </c>
      <c r="C214" t="s">
        <v>2371</v>
      </c>
      <c r="D214" t="s">
        <v>100</v>
      </c>
      <c r="E214" t="s">
        <v>123</v>
      </c>
      <c r="F214" t="s">
        <v>2372</v>
      </c>
      <c r="G214" t="s">
        <v>1202</v>
      </c>
      <c r="H214" t="s">
        <v>102</v>
      </c>
      <c r="I214" s="77">
        <v>31108</v>
      </c>
      <c r="J214" s="77">
        <v>6816</v>
      </c>
      <c r="K214" s="77">
        <v>0</v>
      </c>
      <c r="L214" s="77">
        <v>2120.3212800000001</v>
      </c>
      <c r="M214" s="78">
        <v>3.5000000000000001E-3</v>
      </c>
      <c r="N214" s="78">
        <v>5.0000000000000001E-4</v>
      </c>
      <c r="O214" s="78">
        <v>1E-4</v>
      </c>
    </row>
    <row r="215" spans="2:15">
      <c r="B215" t="s">
        <v>2373</v>
      </c>
      <c r="C215" t="s">
        <v>2374</v>
      </c>
      <c r="D215" t="s">
        <v>100</v>
      </c>
      <c r="E215" t="s">
        <v>123</v>
      </c>
      <c r="F215" t="s">
        <v>2375</v>
      </c>
      <c r="G215" t="s">
        <v>1202</v>
      </c>
      <c r="H215" t="s">
        <v>102</v>
      </c>
      <c r="I215" s="77">
        <v>15443</v>
      </c>
      <c r="J215" s="77">
        <v>31020</v>
      </c>
      <c r="K215" s="77">
        <v>0</v>
      </c>
      <c r="L215" s="77">
        <v>4790.4186</v>
      </c>
      <c r="M215" s="78">
        <v>5.4999999999999997E-3</v>
      </c>
      <c r="N215" s="78">
        <v>1E-3</v>
      </c>
      <c r="O215" s="78">
        <v>2.0000000000000001E-4</v>
      </c>
    </row>
    <row r="216" spans="2:15">
      <c r="B216" t="s">
        <v>2376</v>
      </c>
      <c r="C216" t="s">
        <v>2377</v>
      </c>
      <c r="D216" t="s">
        <v>100</v>
      </c>
      <c r="E216" t="s">
        <v>123</v>
      </c>
      <c r="F216" t="s">
        <v>2378</v>
      </c>
      <c r="G216" t="s">
        <v>1202</v>
      </c>
      <c r="H216" t="s">
        <v>102</v>
      </c>
      <c r="I216" s="77">
        <v>1409600</v>
      </c>
      <c r="J216" s="77">
        <v>124.2</v>
      </c>
      <c r="K216" s="77">
        <v>0</v>
      </c>
      <c r="L216" s="77">
        <v>1750.7231999999999</v>
      </c>
      <c r="M216" s="78">
        <v>4.0000000000000001E-3</v>
      </c>
      <c r="N216" s="78">
        <v>4.0000000000000002E-4</v>
      </c>
      <c r="O216" s="78">
        <v>1E-4</v>
      </c>
    </row>
    <row r="217" spans="2:15">
      <c r="B217" t="s">
        <v>2379</v>
      </c>
      <c r="C217" t="s">
        <v>2380</v>
      </c>
      <c r="D217" t="s">
        <v>100</v>
      </c>
      <c r="E217" t="s">
        <v>123</v>
      </c>
      <c r="F217" t="s">
        <v>765</v>
      </c>
      <c r="G217" t="s">
        <v>571</v>
      </c>
      <c r="H217" t="s">
        <v>102</v>
      </c>
      <c r="I217" s="77">
        <v>1100194</v>
      </c>
      <c r="J217" s="77">
        <v>811.5</v>
      </c>
      <c r="K217" s="77">
        <v>0</v>
      </c>
      <c r="L217" s="77">
        <v>8928.07431</v>
      </c>
      <c r="M217" s="78">
        <v>6.7000000000000002E-3</v>
      </c>
      <c r="N217" s="78">
        <v>1.9E-3</v>
      </c>
      <c r="O217" s="78">
        <v>4.0000000000000002E-4</v>
      </c>
    </row>
    <row r="218" spans="2:15">
      <c r="B218" t="s">
        <v>2381</v>
      </c>
      <c r="C218" t="s">
        <v>2382</v>
      </c>
      <c r="D218" t="s">
        <v>100</v>
      </c>
      <c r="E218" t="s">
        <v>123</v>
      </c>
      <c r="F218" t="s">
        <v>776</v>
      </c>
      <c r="G218" t="s">
        <v>571</v>
      </c>
      <c r="H218" t="s">
        <v>102</v>
      </c>
      <c r="I218" s="77">
        <v>24123</v>
      </c>
      <c r="J218" s="77">
        <v>20600</v>
      </c>
      <c r="K218" s="77">
        <v>0</v>
      </c>
      <c r="L218" s="77">
        <v>4969.3379999999997</v>
      </c>
      <c r="M218" s="78">
        <v>6.9999999999999999E-4</v>
      </c>
      <c r="N218" s="78">
        <v>1.1000000000000001E-3</v>
      </c>
      <c r="O218" s="78">
        <v>2.0000000000000001E-4</v>
      </c>
    </row>
    <row r="219" spans="2:15">
      <c r="B219" t="s">
        <v>2383</v>
      </c>
      <c r="C219" t="s">
        <v>2384</v>
      </c>
      <c r="D219" t="s">
        <v>100</v>
      </c>
      <c r="E219" t="s">
        <v>123</v>
      </c>
      <c r="F219" t="s">
        <v>2385</v>
      </c>
      <c r="G219" t="s">
        <v>571</v>
      </c>
      <c r="H219" t="s">
        <v>102</v>
      </c>
      <c r="I219" s="77">
        <v>158200</v>
      </c>
      <c r="J219" s="77">
        <v>3245</v>
      </c>
      <c r="K219" s="77">
        <v>0</v>
      </c>
      <c r="L219" s="77">
        <v>5133.59</v>
      </c>
      <c r="M219" s="78">
        <v>4.7000000000000002E-3</v>
      </c>
      <c r="N219" s="78">
        <v>1.1000000000000001E-3</v>
      </c>
      <c r="O219" s="78">
        <v>2.0000000000000001E-4</v>
      </c>
    </row>
    <row r="220" spans="2:15">
      <c r="B220" t="s">
        <v>2386</v>
      </c>
      <c r="C220" t="s">
        <v>2387</v>
      </c>
      <c r="D220" t="s">
        <v>100</v>
      </c>
      <c r="E220" t="s">
        <v>123</v>
      </c>
      <c r="F220" t="s">
        <v>2388</v>
      </c>
      <c r="G220" t="s">
        <v>571</v>
      </c>
      <c r="H220" t="s">
        <v>102</v>
      </c>
      <c r="I220" s="77">
        <v>20791.439999999999</v>
      </c>
      <c r="J220" s="77">
        <v>8917</v>
      </c>
      <c r="K220" s="77">
        <v>0</v>
      </c>
      <c r="L220" s="77">
        <v>1853.9727048</v>
      </c>
      <c r="M220" s="78">
        <v>2.5999999999999999E-3</v>
      </c>
      <c r="N220" s="78">
        <v>4.0000000000000002E-4</v>
      </c>
      <c r="O220" s="78">
        <v>1E-4</v>
      </c>
    </row>
    <row r="221" spans="2:15">
      <c r="B221" t="s">
        <v>2389</v>
      </c>
      <c r="C221" t="s">
        <v>2390</v>
      </c>
      <c r="D221" t="s">
        <v>100</v>
      </c>
      <c r="E221" t="s">
        <v>123</v>
      </c>
      <c r="F221" t="s">
        <v>487</v>
      </c>
      <c r="G221" t="s">
        <v>488</v>
      </c>
      <c r="H221" t="s">
        <v>102</v>
      </c>
      <c r="I221" s="77">
        <v>121400</v>
      </c>
      <c r="J221" s="77">
        <v>18180</v>
      </c>
      <c r="K221" s="77">
        <v>0</v>
      </c>
      <c r="L221" s="77">
        <v>22070.52</v>
      </c>
      <c r="M221" s="78">
        <v>5.4999999999999997E-3</v>
      </c>
      <c r="N221" s="78">
        <v>4.7999999999999996E-3</v>
      </c>
      <c r="O221" s="78">
        <v>8.9999999999999998E-4</v>
      </c>
    </row>
    <row r="222" spans="2:15">
      <c r="B222" t="s">
        <v>2391</v>
      </c>
      <c r="C222" t="s">
        <v>2392</v>
      </c>
      <c r="D222" t="s">
        <v>100</v>
      </c>
      <c r="E222" t="s">
        <v>123</v>
      </c>
      <c r="F222" t="s">
        <v>820</v>
      </c>
      <c r="G222" t="s">
        <v>488</v>
      </c>
      <c r="H222" t="s">
        <v>102</v>
      </c>
      <c r="I222" s="77">
        <v>3453984.2</v>
      </c>
      <c r="J222" s="77">
        <v>861</v>
      </c>
      <c r="K222" s="77">
        <v>0</v>
      </c>
      <c r="L222" s="77">
        <v>29738.803962000002</v>
      </c>
      <c r="M222" s="78">
        <v>3.0499999999999999E-2</v>
      </c>
      <c r="N222" s="78">
        <v>6.4999999999999997E-3</v>
      </c>
      <c r="O222" s="78">
        <v>1.1999999999999999E-3</v>
      </c>
    </row>
    <row r="223" spans="2:15">
      <c r="B223" t="s">
        <v>2393</v>
      </c>
      <c r="C223" t="s">
        <v>2394</v>
      </c>
      <c r="D223" t="s">
        <v>100</v>
      </c>
      <c r="E223" t="s">
        <v>123</v>
      </c>
      <c r="F223" t="s">
        <v>831</v>
      </c>
      <c r="G223" t="s">
        <v>488</v>
      </c>
      <c r="H223" t="s">
        <v>102</v>
      </c>
      <c r="I223" s="77">
        <v>1459941</v>
      </c>
      <c r="J223" s="77">
        <v>756.6</v>
      </c>
      <c r="K223" s="77">
        <v>0</v>
      </c>
      <c r="L223" s="77">
        <v>11045.913606</v>
      </c>
      <c r="M223" s="78">
        <v>1.01E-2</v>
      </c>
      <c r="N223" s="78">
        <v>2.3999999999999998E-3</v>
      </c>
      <c r="O223" s="78">
        <v>4.0000000000000002E-4</v>
      </c>
    </row>
    <row r="224" spans="2:15">
      <c r="B224" t="s">
        <v>2395</v>
      </c>
      <c r="C224" t="s">
        <v>2396</v>
      </c>
      <c r="D224" t="s">
        <v>100</v>
      </c>
      <c r="E224" t="s">
        <v>123</v>
      </c>
      <c r="F224" t="s">
        <v>1103</v>
      </c>
      <c r="G224" t="s">
        <v>1104</v>
      </c>
      <c r="H224" t="s">
        <v>102</v>
      </c>
      <c r="I224" s="77">
        <v>877935</v>
      </c>
      <c r="J224" s="77">
        <v>267.60000000000002</v>
      </c>
      <c r="K224" s="77">
        <v>0</v>
      </c>
      <c r="L224" s="77">
        <v>2349.3540600000001</v>
      </c>
      <c r="M224" s="78">
        <v>2.8999999999999998E-3</v>
      </c>
      <c r="N224" s="78">
        <v>5.0000000000000001E-4</v>
      </c>
      <c r="O224" s="78">
        <v>1E-4</v>
      </c>
    </row>
    <row r="225" spans="2:15">
      <c r="B225" t="s">
        <v>2397</v>
      </c>
      <c r="C225" t="s">
        <v>2398</v>
      </c>
      <c r="D225" t="s">
        <v>100</v>
      </c>
      <c r="E225" t="s">
        <v>123</v>
      </c>
      <c r="F225" t="s">
        <v>2399</v>
      </c>
      <c r="G225" t="s">
        <v>1104</v>
      </c>
      <c r="H225" t="s">
        <v>102</v>
      </c>
      <c r="I225" s="77">
        <v>18004</v>
      </c>
      <c r="J225" s="77">
        <v>2191</v>
      </c>
      <c r="K225" s="77">
        <v>0</v>
      </c>
      <c r="L225" s="77">
        <v>394.46764000000002</v>
      </c>
      <c r="M225" s="78">
        <v>1.9E-3</v>
      </c>
      <c r="N225" s="78">
        <v>1E-4</v>
      </c>
      <c r="O225" s="78">
        <v>0</v>
      </c>
    </row>
    <row r="226" spans="2:15">
      <c r="B226" t="s">
        <v>2400</v>
      </c>
      <c r="C226" t="s">
        <v>2401</v>
      </c>
      <c r="D226" t="s">
        <v>100</v>
      </c>
      <c r="E226" t="s">
        <v>123</v>
      </c>
      <c r="F226" t="s">
        <v>2402</v>
      </c>
      <c r="G226" t="s">
        <v>1104</v>
      </c>
      <c r="H226" t="s">
        <v>102</v>
      </c>
      <c r="I226" s="77">
        <v>179821</v>
      </c>
      <c r="J226" s="77">
        <v>705.6</v>
      </c>
      <c r="K226" s="77">
        <v>0</v>
      </c>
      <c r="L226" s="77">
        <v>1268.8169760000001</v>
      </c>
      <c r="M226" s="78">
        <v>2.7000000000000001E-3</v>
      </c>
      <c r="N226" s="78">
        <v>2.9999999999999997E-4</v>
      </c>
      <c r="O226" s="78">
        <v>1E-4</v>
      </c>
    </row>
    <row r="227" spans="2:15">
      <c r="B227" t="s">
        <v>2403</v>
      </c>
      <c r="C227" t="s">
        <v>2404</v>
      </c>
      <c r="D227" t="s">
        <v>100</v>
      </c>
      <c r="E227" t="s">
        <v>123</v>
      </c>
      <c r="F227"/>
      <c r="G227" t="s">
        <v>2405</v>
      </c>
      <c r="H227" t="s">
        <v>102</v>
      </c>
      <c r="I227" s="77">
        <v>299157</v>
      </c>
      <c r="J227" s="77">
        <v>901.6</v>
      </c>
      <c r="K227" s="77">
        <v>0</v>
      </c>
      <c r="L227" s="77">
        <v>2697.1995120000001</v>
      </c>
      <c r="M227" s="78">
        <v>3.2000000000000002E-3</v>
      </c>
      <c r="N227" s="78">
        <v>5.9999999999999995E-4</v>
      </c>
      <c r="O227" s="78">
        <v>1E-4</v>
      </c>
    </row>
    <row r="228" spans="2:15">
      <c r="B228" t="s">
        <v>2406</v>
      </c>
      <c r="C228" t="s">
        <v>2407</v>
      </c>
      <c r="D228" t="s">
        <v>100</v>
      </c>
      <c r="E228" t="s">
        <v>123</v>
      </c>
      <c r="F228" t="s">
        <v>2408</v>
      </c>
      <c r="G228" t="s">
        <v>2405</v>
      </c>
      <c r="H228" t="s">
        <v>102</v>
      </c>
      <c r="I228" s="77">
        <v>10588</v>
      </c>
      <c r="J228" s="77">
        <v>6877</v>
      </c>
      <c r="K228" s="77">
        <v>0</v>
      </c>
      <c r="L228" s="77">
        <v>728.13675999999998</v>
      </c>
      <c r="M228" s="78">
        <v>5.1999999999999998E-3</v>
      </c>
      <c r="N228" s="78">
        <v>2.0000000000000001E-4</v>
      </c>
      <c r="O228" s="78">
        <v>0</v>
      </c>
    </row>
    <row r="229" spans="2:15">
      <c r="B229" t="s">
        <v>2409</v>
      </c>
      <c r="C229" t="s">
        <v>2410</v>
      </c>
      <c r="D229" t="s">
        <v>100</v>
      </c>
      <c r="E229" t="s">
        <v>123</v>
      </c>
      <c r="F229" t="s">
        <v>2411</v>
      </c>
      <c r="G229" t="s">
        <v>2405</v>
      </c>
      <c r="H229" t="s">
        <v>102</v>
      </c>
      <c r="I229" s="77">
        <v>50748</v>
      </c>
      <c r="J229" s="77">
        <v>1825</v>
      </c>
      <c r="K229" s="77">
        <v>0</v>
      </c>
      <c r="L229" s="77">
        <v>926.15099999999995</v>
      </c>
      <c r="M229" s="78">
        <v>1.3899999999999999E-2</v>
      </c>
      <c r="N229" s="78">
        <v>2.0000000000000001E-4</v>
      </c>
      <c r="O229" s="78">
        <v>0</v>
      </c>
    </row>
    <row r="230" spans="2:15">
      <c r="B230" t="s">
        <v>2412</v>
      </c>
      <c r="C230" t="s">
        <v>2413</v>
      </c>
      <c r="D230" t="s">
        <v>100</v>
      </c>
      <c r="E230" t="s">
        <v>123</v>
      </c>
      <c r="F230" t="s">
        <v>2414</v>
      </c>
      <c r="G230" t="s">
        <v>125</v>
      </c>
      <c r="H230" t="s">
        <v>102</v>
      </c>
      <c r="I230" s="77">
        <v>543148</v>
      </c>
      <c r="J230" s="77">
        <v>824.1</v>
      </c>
      <c r="K230" s="77">
        <v>0</v>
      </c>
      <c r="L230" s="77">
        <v>4476.082668</v>
      </c>
      <c r="M230" s="78">
        <v>7.1000000000000004E-3</v>
      </c>
      <c r="N230" s="78">
        <v>1E-3</v>
      </c>
      <c r="O230" s="78">
        <v>2.0000000000000001E-4</v>
      </c>
    </row>
    <row r="231" spans="2:15">
      <c r="B231" t="s">
        <v>2415</v>
      </c>
      <c r="C231" t="s">
        <v>2416</v>
      </c>
      <c r="D231" t="s">
        <v>100</v>
      </c>
      <c r="E231" t="s">
        <v>123</v>
      </c>
      <c r="F231" t="s">
        <v>2417</v>
      </c>
      <c r="G231" t="s">
        <v>2418</v>
      </c>
      <c r="H231" t="s">
        <v>102</v>
      </c>
      <c r="I231" s="77">
        <v>164353</v>
      </c>
      <c r="J231" s="77">
        <v>94.3</v>
      </c>
      <c r="K231" s="77">
        <v>0</v>
      </c>
      <c r="L231" s="77">
        <v>154.98487900000001</v>
      </c>
      <c r="M231" s="78">
        <v>1.1000000000000001E-3</v>
      </c>
      <c r="N231" s="78">
        <v>0</v>
      </c>
      <c r="O231" s="78">
        <v>0</v>
      </c>
    </row>
    <row r="232" spans="2:15">
      <c r="B232" t="s">
        <v>2419</v>
      </c>
      <c r="C232" t="s">
        <v>2420</v>
      </c>
      <c r="D232" t="s">
        <v>100</v>
      </c>
      <c r="E232" t="s">
        <v>123</v>
      </c>
      <c r="F232" t="s">
        <v>2421</v>
      </c>
      <c r="G232" t="s">
        <v>1928</v>
      </c>
      <c r="H232" t="s">
        <v>102</v>
      </c>
      <c r="I232" s="77">
        <v>87291</v>
      </c>
      <c r="J232" s="77">
        <v>337</v>
      </c>
      <c r="K232" s="77">
        <v>0</v>
      </c>
      <c r="L232" s="77">
        <v>294.17066999999997</v>
      </c>
      <c r="M232" s="78">
        <v>2.5000000000000001E-3</v>
      </c>
      <c r="N232" s="78">
        <v>1E-4</v>
      </c>
      <c r="O232" s="78">
        <v>0</v>
      </c>
    </row>
    <row r="233" spans="2:15">
      <c r="B233" t="s">
        <v>2422</v>
      </c>
      <c r="C233" t="s">
        <v>2423</v>
      </c>
      <c r="D233" t="s">
        <v>100</v>
      </c>
      <c r="E233" t="s">
        <v>123</v>
      </c>
      <c r="F233" t="s">
        <v>2424</v>
      </c>
      <c r="G233" t="s">
        <v>1928</v>
      </c>
      <c r="H233" t="s">
        <v>102</v>
      </c>
      <c r="I233" s="77">
        <v>301600</v>
      </c>
      <c r="J233" s="77">
        <v>330.1</v>
      </c>
      <c r="K233" s="77">
        <v>0</v>
      </c>
      <c r="L233" s="77">
        <v>995.58159999999998</v>
      </c>
      <c r="M233" s="78">
        <v>4.4000000000000003E-3</v>
      </c>
      <c r="N233" s="78">
        <v>2.0000000000000001E-4</v>
      </c>
      <c r="O233" s="78">
        <v>0</v>
      </c>
    </row>
    <row r="234" spans="2:15">
      <c r="B234" t="s">
        <v>2425</v>
      </c>
      <c r="C234" t="s">
        <v>2426</v>
      </c>
      <c r="D234" t="s">
        <v>100</v>
      </c>
      <c r="E234" t="s">
        <v>123</v>
      </c>
      <c r="F234" t="s">
        <v>2427</v>
      </c>
      <c r="G234" t="s">
        <v>1928</v>
      </c>
      <c r="H234" t="s">
        <v>102</v>
      </c>
      <c r="I234" s="77">
        <v>166700</v>
      </c>
      <c r="J234" s="77">
        <v>1771</v>
      </c>
      <c r="K234" s="77">
        <v>0</v>
      </c>
      <c r="L234" s="77">
        <v>2952.2570000000001</v>
      </c>
      <c r="M234" s="78">
        <v>7.7000000000000002E-3</v>
      </c>
      <c r="N234" s="78">
        <v>5.9999999999999995E-4</v>
      </c>
      <c r="O234" s="78">
        <v>1E-4</v>
      </c>
    </row>
    <row r="235" spans="2:15">
      <c r="B235" t="s">
        <v>2428</v>
      </c>
      <c r="C235" t="s">
        <v>2429</v>
      </c>
      <c r="D235" t="s">
        <v>100</v>
      </c>
      <c r="E235" t="s">
        <v>123</v>
      </c>
      <c r="F235" t="s">
        <v>2430</v>
      </c>
      <c r="G235" t="s">
        <v>1928</v>
      </c>
      <c r="H235" t="s">
        <v>102</v>
      </c>
      <c r="I235" s="77">
        <v>36000</v>
      </c>
      <c r="J235" s="77">
        <v>1836</v>
      </c>
      <c r="K235" s="77">
        <v>0</v>
      </c>
      <c r="L235" s="77">
        <v>660.96</v>
      </c>
      <c r="M235" s="78">
        <v>4.4000000000000003E-3</v>
      </c>
      <c r="N235" s="78">
        <v>1E-4</v>
      </c>
      <c r="O235" s="78">
        <v>0</v>
      </c>
    </row>
    <row r="236" spans="2:15">
      <c r="B236" t="s">
        <v>2431</v>
      </c>
      <c r="C236" t="s">
        <v>2432</v>
      </c>
      <c r="D236" t="s">
        <v>100</v>
      </c>
      <c r="E236" t="s">
        <v>123</v>
      </c>
      <c r="F236" t="s">
        <v>2433</v>
      </c>
      <c r="G236" t="s">
        <v>619</v>
      </c>
      <c r="H236" t="s">
        <v>102</v>
      </c>
      <c r="I236" s="77">
        <v>20589743</v>
      </c>
      <c r="J236" s="77">
        <v>135.4</v>
      </c>
      <c r="K236" s="77">
        <v>0</v>
      </c>
      <c r="L236" s="77">
        <v>27878.512021999999</v>
      </c>
      <c r="M236" s="78">
        <v>0.1178</v>
      </c>
      <c r="N236" s="78">
        <v>6.1000000000000004E-3</v>
      </c>
      <c r="O236" s="78">
        <v>1.1000000000000001E-3</v>
      </c>
    </row>
    <row r="237" spans="2:15">
      <c r="B237" t="s">
        <v>2434</v>
      </c>
      <c r="C237" t="s">
        <v>2435</v>
      </c>
      <c r="D237" t="s">
        <v>100</v>
      </c>
      <c r="E237" t="s">
        <v>123</v>
      </c>
      <c r="F237" t="s">
        <v>2436</v>
      </c>
      <c r="G237" t="s">
        <v>619</v>
      </c>
      <c r="H237" t="s">
        <v>102</v>
      </c>
      <c r="I237" s="77">
        <v>225186</v>
      </c>
      <c r="J237" s="77">
        <v>1991</v>
      </c>
      <c r="K237" s="77">
        <v>0</v>
      </c>
      <c r="L237" s="77">
        <v>4483.4532600000002</v>
      </c>
      <c r="M237" s="78">
        <v>9.5999999999999992E-3</v>
      </c>
      <c r="N237" s="78">
        <v>1E-3</v>
      </c>
      <c r="O237" s="78">
        <v>2.0000000000000001E-4</v>
      </c>
    </row>
    <row r="238" spans="2:15">
      <c r="B238" t="s">
        <v>2437</v>
      </c>
      <c r="C238" t="s">
        <v>2438</v>
      </c>
      <c r="D238" t="s">
        <v>100</v>
      </c>
      <c r="E238" t="s">
        <v>123</v>
      </c>
      <c r="F238" t="s">
        <v>1289</v>
      </c>
      <c r="G238" t="s">
        <v>619</v>
      </c>
      <c r="H238" t="s">
        <v>102</v>
      </c>
      <c r="I238" s="77">
        <v>2599</v>
      </c>
      <c r="J238" s="77">
        <v>6657</v>
      </c>
      <c r="K238" s="77">
        <v>0</v>
      </c>
      <c r="L238" s="77">
        <v>173.01543000000001</v>
      </c>
      <c r="M238" s="78">
        <v>2.0000000000000001E-4</v>
      </c>
      <c r="N238" s="78">
        <v>0</v>
      </c>
      <c r="O238" s="78">
        <v>0</v>
      </c>
    </row>
    <row r="239" spans="2:15">
      <c r="B239" t="s">
        <v>2439</v>
      </c>
      <c r="C239" t="s">
        <v>2440</v>
      </c>
      <c r="D239" t="s">
        <v>100</v>
      </c>
      <c r="E239" t="s">
        <v>123</v>
      </c>
      <c r="F239" t="s">
        <v>2441</v>
      </c>
      <c r="G239" t="s">
        <v>619</v>
      </c>
      <c r="H239" t="s">
        <v>102</v>
      </c>
      <c r="I239" s="77">
        <v>3900</v>
      </c>
      <c r="J239" s="77">
        <v>1112</v>
      </c>
      <c r="K239" s="77">
        <v>0</v>
      </c>
      <c r="L239" s="77">
        <v>43.368000000000002</v>
      </c>
      <c r="M239" s="78">
        <v>0</v>
      </c>
      <c r="N239" s="78">
        <v>0</v>
      </c>
      <c r="O239" s="78">
        <v>0</v>
      </c>
    </row>
    <row r="240" spans="2:15">
      <c r="B240" t="s">
        <v>2442</v>
      </c>
      <c r="C240" t="s">
        <v>2443</v>
      </c>
      <c r="D240" t="s">
        <v>100</v>
      </c>
      <c r="E240" t="s">
        <v>123</v>
      </c>
      <c r="F240" t="s">
        <v>2444</v>
      </c>
      <c r="G240" t="s">
        <v>1083</v>
      </c>
      <c r="H240" t="s">
        <v>102</v>
      </c>
      <c r="I240" s="77">
        <v>350158.61</v>
      </c>
      <c r="J240" s="77">
        <v>383.3</v>
      </c>
      <c r="K240" s="77">
        <v>0</v>
      </c>
      <c r="L240" s="77">
        <v>1342.15795213</v>
      </c>
      <c r="M240" s="78">
        <v>3.2000000000000002E-3</v>
      </c>
      <c r="N240" s="78">
        <v>2.9999999999999997E-4</v>
      </c>
      <c r="O240" s="78">
        <v>1E-4</v>
      </c>
    </row>
    <row r="241" spans="2:15">
      <c r="B241" t="s">
        <v>2445</v>
      </c>
      <c r="C241" t="s">
        <v>2446</v>
      </c>
      <c r="D241" t="s">
        <v>100</v>
      </c>
      <c r="E241" t="s">
        <v>123</v>
      </c>
      <c r="F241" t="s">
        <v>2447</v>
      </c>
      <c r="G241" t="s">
        <v>1083</v>
      </c>
      <c r="H241" t="s">
        <v>102</v>
      </c>
      <c r="I241" s="77">
        <v>3323</v>
      </c>
      <c r="J241" s="77">
        <v>33270</v>
      </c>
      <c r="K241" s="77">
        <v>0</v>
      </c>
      <c r="L241" s="77">
        <v>1105.5621000000001</v>
      </c>
      <c r="M241" s="78">
        <v>6.9999999999999999E-4</v>
      </c>
      <c r="N241" s="78">
        <v>2.0000000000000001E-4</v>
      </c>
      <c r="O241" s="78">
        <v>0</v>
      </c>
    </row>
    <row r="242" spans="2:15">
      <c r="B242" t="s">
        <v>2448</v>
      </c>
      <c r="C242" t="s">
        <v>2449</v>
      </c>
      <c r="D242" t="s">
        <v>100</v>
      </c>
      <c r="E242" t="s">
        <v>123</v>
      </c>
      <c r="F242" t="s">
        <v>2450</v>
      </c>
      <c r="G242" t="s">
        <v>459</v>
      </c>
      <c r="H242" t="s">
        <v>102</v>
      </c>
      <c r="I242" s="77">
        <v>570838.26</v>
      </c>
      <c r="J242" s="77">
        <v>382.3</v>
      </c>
      <c r="K242" s="77">
        <v>0</v>
      </c>
      <c r="L242" s="77">
        <v>2182.3146679800002</v>
      </c>
      <c r="M242" s="78">
        <v>1.03E-2</v>
      </c>
      <c r="N242" s="78">
        <v>5.0000000000000001E-4</v>
      </c>
      <c r="O242" s="78">
        <v>1E-4</v>
      </c>
    </row>
    <row r="243" spans="2:15">
      <c r="B243" t="s">
        <v>2451</v>
      </c>
      <c r="C243" t="s">
        <v>2452</v>
      </c>
      <c r="D243" t="s">
        <v>100</v>
      </c>
      <c r="E243" t="s">
        <v>123</v>
      </c>
      <c r="F243" t="s">
        <v>1354</v>
      </c>
      <c r="G243" t="s">
        <v>459</v>
      </c>
      <c r="H243" t="s">
        <v>102</v>
      </c>
      <c r="I243" s="77">
        <v>257329</v>
      </c>
      <c r="J243" s="77">
        <v>4385</v>
      </c>
      <c r="K243" s="77">
        <v>0</v>
      </c>
      <c r="L243" s="77">
        <v>11283.87665</v>
      </c>
      <c r="M243" s="78">
        <v>1.5299999999999999E-2</v>
      </c>
      <c r="N243" s="78">
        <v>2.5000000000000001E-3</v>
      </c>
      <c r="O243" s="78">
        <v>5.0000000000000001E-4</v>
      </c>
    </row>
    <row r="244" spans="2:15">
      <c r="B244" t="s">
        <v>2453</v>
      </c>
      <c r="C244" t="s">
        <v>2454</v>
      </c>
      <c r="D244" t="s">
        <v>100</v>
      </c>
      <c r="E244" t="s">
        <v>123</v>
      </c>
      <c r="F244" t="s">
        <v>2455</v>
      </c>
      <c r="G244" t="s">
        <v>459</v>
      </c>
      <c r="H244" t="s">
        <v>102</v>
      </c>
      <c r="I244" s="77">
        <v>89000</v>
      </c>
      <c r="J244" s="77">
        <v>1951</v>
      </c>
      <c r="K244" s="77">
        <v>0</v>
      </c>
      <c r="L244" s="77">
        <v>1736.39</v>
      </c>
      <c r="M244" s="78">
        <v>4.0000000000000001E-3</v>
      </c>
      <c r="N244" s="78">
        <v>4.0000000000000002E-4</v>
      </c>
      <c r="O244" s="78">
        <v>1E-4</v>
      </c>
    </row>
    <row r="245" spans="2:15">
      <c r="B245" t="s">
        <v>2456</v>
      </c>
      <c r="C245" t="s">
        <v>2457</v>
      </c>
      <c r="D245" t="s">
        <v>100</v>
      </c>
      <c r="E245" t="s">
        <v>123</v>
      </c>
      <c r="F245" t="s">
        <v>2458</v>
      </c>
      <c r="G245" t="s">
        <v>459</v>
      </c>
      <c r="H245" t="s">
        <v>102</v>
      </c>
      <c r="I245" s="77">
        <v>9535</v>
      </c>
      <c r="J245" s="77">
        <v>1789</v>
      </c>
      <c r="K245" s="77">
        <v>0</v>
      </c>
      <c r="L245" s="77">
        <v>170.58115000000001</v>
      </c>
      <c r="M245" s="78">
        <v>1.2999999999999999E-3</v>
      </c>
      <c r="N245" s="78">
        <v>0</v>
      </c>
      <c r="O245" s="78">
        <v>0</v>
      </c>
    </row>
    <row r="246" spans="2:15">
      <c r="B246" t="s">
        <v>2459</v>
      </c>
      <c r="C246" t="s">
        <v>2460</v>
      </c>
      <c r="D246" t="s">
        <v>100</v>
      </c>
      <c r="E246" t="s">
        <v>123</v>
      </c>
      <c r="F246" t="s">
        <v>2461</v>
      </c>
      <c r="G246" t="s">
        <v>459</v>
      </c>
      <c r="H246" t="s">
        <v>102</v>
      </c>
      <c r="I246" s="77">
        <v>775000</v>
      </c>
      <c r="J246" s="77">
        <v>86.8</v>
      </c>
      <c r="K246" s="77">
        <v>0</v>
      </c>
      <c r="L246" s="77">
        <v>672.7</v>
      </c>
      <c r="M246" s="78">
        <v>6.4000000000000003E-3</v>
      </c>
      <c r="N246" s="78">
        <v>1E-4</v>
      </c>
      <c r="O246" s="78">
        <v>0</v>
      </c>
    </row>
    <row r="247" spans="2:15">
      <c r="B247" t="s">
        <v>2462</v>
      </c>
      <c r="C247" t="s">
        <v>2463</v>
      </c>
      <c r="D247" t="s">
        <v>100</v>
      </c>
      <c r="E247" t="s">
        <v>123</v>
      </c>
      <c r="F247" t="s">
        <v>2464</v>
      </c>
      <c r="G247" t="s">
        <v>459</v>
      </c>
      <c r="H247" t="s">
        <v>102</v>
      </c>
      <c r="I247" s="77">
        <v>650301</v>
      </c>
      <c r="J247" s="77">
        <v>410.5</v>
      </c>
      <c r="K247" s="77">
        <v>0</v>
      </c>
      <c r="L247" s="77">
        <v>2669.4856049999999</v>
      </c>
      <c r="M247" s="78">
        <v>7.6E-3</v>
      </c>
      <c r="N247" s="78">
        <v>5.9999999999999995E-4</v>
      </c>
      <c r="O247" s="78">
        <v>1E-4</v>
      </c>
    </row>
    <row r="248" spans="2:15">
      <c r="B248" t="s">
        <v>2465</v>
      </c>
      <c r="C248" t="s">
        <v>2466</v>
      </c>
      <c r="D248" t="s">
        <v>100</v>
      </c>
      <c r="E248" t="s">
        <v>123</v>
      </c>
      <c r="F248" t="s">
        <v>2467</v>
      </c>
      <c r="G248" t="s">
        <v>459</v>
      </c>
      <c r="H248" t="s">
        <v>102</v>
      </c>
      <c r="I248" s="77">
        <v>186192</v>
      </c>
      <c r="J248" s="77">
        <v>1893</v>
      </c>
      <c r="K248" s="77">
        <v>0</v>
      </c>
      <c r="L248" s="77">
        <v>3524.61456</v>
      </c>
      <c r="M248" s="78">
        <v>1.9099999999999999E-2</v>
      </c>
      <c r="N248" s="78">
        <v>8.0000000000000004E-4</v>
      </c>
      <c r="O248" s="78">
        <v>1E-4</v>
      </c>
    </row>
    <row r="249" spans="2:15">
      <c r="B249" t="s">
        <v>2468</v>
      </c>
      <c r="C249" t="s">
        <v>2469</v>
      </c>
      <c r="D249" t="s">
        <v>100</v>
      </c>
      <c r="E249" t="s">
        <v>123</v>
      </c>
      <c r="F249" t="s">
        <v>2470</v>
      </c>
      <c r="G249" t="s">
        <v>964</v>
      </c>
      <c r="H249" t="s">
        <v>102</v>
      </c>
      <c r="I249" s="77">
        <v>739200</v>
      </c>
      <c r="J249" s="77">
        <v>283</v>
      </c>
      <c r="K249" s="77">
        <v>0</v>
      </c>
      <c r="L249" s="77">
        <v>2091.9360000000001</v>
      </c>
      <c r="M249" s="78">
        <v>6.1000000000000004E-3</v>
      </c>
      <c r="N249" s="78">
        <v>5.0000000000000001E-4</v>
      </c>
      <c r="O249" s="78">
        <v>1E-4</v>
      </c>
    </row>
    <row r="250" spans="2:15">
      <c r="B250" t="s">
        <v>2471</v>
      </c>
      <c r="C250" t="s">
        <v>2472</v>
      </c>
      <c r="D250" t="s">
        <v>100</v>
      </c>
      <c r="E250" t="s">
        <v>123</v>
      </c>
      <c r="F250" t="s">
        <v>2473</v>
      </c>
      <c r="G250" t="s">
        <v>129</v>
      </c>
      <c r="H250" t="s">
        <v>102</v>
      </c>
      <c r="I250" s="77">
        <v>37120</v>
      </c>
      <c r="J250" s="77">
        <v>1371</v>
      </c>
      <c r="K250" s="77">
        <v>0</v>
      </c>
      <c r="L250" s="77">
        <v>508.91520000000003</v>
      </c>
      <c r="M250" s="78">
        <v>3.3E-3</v>
      </c>
      <c r="N250" s="78">
        <v>1E-4</v>
      </c>
      <c r="O250" s="78">
        <v>0</v>
      </c>
    </row>
    <row r="251" spans="2:15">
      <c r="B251" t="s">
        <v>2474</v>
      </c>
      <c r="C251" t="s">
        <v>2475</v>
      </c>
      <c r="D251" t="s">
        <v>100</v>
      </c>
      <c r="E251" t="s">
        <v>123</v>
      </c>
      <c r="F251" t="s">
        <v>2476</v>
      </c>
      <c r="G251" t="s">
        <v>129</v>
      </c>
      <c r="H251" t="s">
        <v>102</v>
      </c>
      <c r="I251" s="77">
        <v>30000</v>
      </c>
      <c r="J251" s="77">
        <v>550</v>
      </c>
      <c r="K251" s="77">
        <v>0</v>
      </c>
      <c r="L251" s="77">
        <v>165</v>
      </c>
      <c r="M251" s="78">
        <v>2.3999999999999998E-3</v>
      </c>
      <c r="N251" s="78">
        <v>0</v>
      </c>
      <c r="O251" s="78">
        <v>0</v>
      </c>
    </row>
    <row r="252" spans="2:15">
      <c r="B252" t="s">
        <v>2477</v>
      </c>
      <c r="C252" t="s">
        <v>2478</v>
      </c>
      <c r="D252" t="s">
        <v>100</v>
      </c>
      <c r="E252" t="s">
        <v>123</v>
      </c>
      <c r="F252" t="s">
        <v>2479</v>
      </c>
      <c r="G252" t="s">
        <v>129</v>
      </c>
      <c r="H252" t="s">
        <v>102</v>
      </c>
      <c r="I252" s="77">
        <v>54873</v>
      </c>
      <c r="J252" s="77">
        <v>1500</v>
      </c>
      <c r="K252" s="77">
        <v>0</v>
      </c>
      <c r="L252" s="77">
        <v>823.09500000000003</v>
      </c>
      <c r="M252" s="78">
        <v>1E-3</v>
      </c>
      <c r="N252" s="78">
        <v>2.0000000000000001E-4</v>
      </c>
      <c r="O252" s="78">
        <v>0</v>
      </c>
    </row>
    <row r="253" spans="2:15">
      <c r="B253" t="s">
        <v>2480</v>
      </c>
      <c r="C253" t="s">
        <v>2481</v>
      </c>
      <c r="D253" t="s">
        <v>100</v>
      </c>
      <c r="E253" t="s">
        <v>123</v>
      </c>
      <c r="F253" t="s">
        <v>2482</v>
      </c>
      <c r="G253" t="s">
        <v>129</v>
      </c>
      <c r="H253" t="s">
        <v>102</v>
      </c>
      <c r="I253" s="77">
        <v>22600</v>
      </c>
      <c r="J253" s="77">
        <v>1541</v>
      </c>
      <c r="K253" s="77">
        <v>0</v>
      </c>
      <c r="L253" s="77">
        <v>348.26600000000002</v>
      </c>
      <c r="M253" s="78">
        <v>2.5000000000000001E-3</v>
      </c>
      <c r="N253" s="78">
        <v>1E-4</v>
      </c>
      <c r="O253" s="78">
        <v>0</v>
      </c>
    </row>
    <row r="254" spans="2:15">
      <c r="B254" t="s">
        <v>2483</v>
      </c>
      <c r="C254" t="s">
        <v>2484</v>
      </c>
      <c r="D254" t="s">
        <v>100</v>
      </c>
      <c r="E254" t="s">
        <v>123</v>
      </c>
      <c r="F254" t="s">
        <v>2485</v>
      </c>
      <c r="G254" t="s">
        <v>129</v>
      </c>
      <c r="H254" t="s">
        <v>102</v>
      </c>
      <c r="I254" s="77">
        <v>10628</v>
      </c>
      <c r="J254" s="77">
        <v>8027</v>
      </c>
      <c r="K254" s="77">
        <v>0</v>
      </c>
      <c r="L254" s="77">
        <v>853.10955999999999</v>
      </c>
      <c r="M254" s="78">
        <v>8.9999999999999998E-4</v>
      </c>
      <c r="N254" s="78">
        <v>2.0000000000000001E-4</v>
      </c>
      <c r="O254" s="78">
        <v>0</v>
      </c>
    </row>
    <row r="255" spans="2:15">
      <c r="B255" t="s">
        <v>2486</v>
      </c>
      <c r="C255" t="s">
        <v>2487</v>
      </c>
      <c r="D255" t="s">
        <v>100</v>
      </c>
      <c r="E255" t="s">
        <v>123</v>
      </c>
      <c r="F255" t="s">
        <v>2488</v>
      </c>
      <c r="G255" t="s">
        <v>129</v>
      </c>
      <c r="H255" t="s">
        <v>102</v>
      </c>
      <c r="I255" s="77">
        <v>62830</v>
      </c>
      <c r="J255" s="77">
        <v>564.9</v>
      </c>
      <c r="K255" s="77">
        <v>0</v>
      </c>
      <c r="L255" s="77">
        <v>354.92667</v>
      </c>
      <c r="M255" s="78">
        <v>3.7000000000000002E-3</v>
      </c>
      <c r="N255" s="78">
        <v>1E-4</v>
      </c>
      <c r="O255" s="78">
        <v>0</v>
      </c>
    </row>
    <row r="256" spans="2:15">
      <c r="B256" t="s">
        <v>2489</v>
      </c>
      <c r="C256" t="s">
        <v>2490</v>
      </c>
      <c r="D256" t="s">
        <v>100</v>
      </c>
      <c r="E256" t="s">
        <v>123</v>
      </c>
      <c r="F256" t="s">
        <v>2491</v>
      </c>
      <c r="G256" t="s">
        <v>129</v>
      </c>
      <c r="H256" t="s">
        <v>102</v>
      </c>
      <c r="I256" s="77">
        <v>113862</v>
      </c>
      <c r="J256" s="77">
        <v>1159</v>
      </c>
      <c r="K256" s="77">
        <v>0</v>
      </c>
      <c r="L256" s="77">
        <v>1319.66058</v>
      </c>
      <c r="M256" s="78">
        <v>5.4000000000000003E-3</v>
      </c>
      <c r="N256" s="78">
        <v>2.9999999999999997E-4</v>
      </c>
      <c r="O256" s="78">
        <v>1E-4</v>
      </c>
    </row>
    <row r="257" spans="2:15">
      <c r="B257" t="s">
        <v>2492</v>
      </c>
      <c r="C257" t="s">
        <v>2493</v>
      </c>
      <c r="D257" t="s">
        <v>100</v>
      </c>
      <c r="E257" t="s">
        <v>123</v>
      </c>
      <c r="F257" t="s">
        <v>2494</v>
      </c>
      <c r="G257" t="s">
        <v>129</v>
      </c>
      <c r="H257" t="s">
        <v>102</v>
      </c>
      <c r="I257" s="77">
        <v>226900</v>
      </c>
      <c r="J257" s="77">
        <v>1281</v>
      </c>
      <c r="K257" s="77">
        <v>0</v>
      </c>
      <c r="L257" s="77">
        <v>2906.5889999999999</v>
      </c>
      <c r="M257" s="78">
        <v>1.1900000000000001E-2</v>
      </c>
      <c r="N257" s="78">
        <v>5.9999999999999995E-4</v>
      </c>
      <c r="O257" s="78">
        <v>1E-4</v>
      </c>
    </row>
    <row r="258" spans="2:15">
      <c r="B258" t="s">
        <v>2495</v>
      </c>
      <c r="C258" t="s">
        <v>2496</v>
      </c>
      <c r="D258" t="s">
        <v>100</v>
      </c>
      <c r="E258" t="s">
        <v>123</v>
      </c>
      <c r="F258" t="s">
        <v>2497</v>
      </c>
      <c r="G258" t="s">
        <v>129</v>
      </c>
      <c r="H258" t="s">
        <v>102</v>
      </c>
      <c r="I258" s="77">
        <v>480186</v>
      </c>
      <c r="J258" s="77">
        <v>380.2</v>
      </c>
      <c r="K258" s="77">
        <v>0</v>
      </c>
      <c r="L258" s="77">
        <v>1825.6671719999999</v>
      </c>
      <c r="M258" s="78">
        <v>5.4000000000000003E-3</v>
      </c>
      <c r="N258" s="78">
        <v>4.0000000000000002E-4</v>
      </c>
      <c r="O258" s="78">
        <v>1E-4</v>
      </c>
    </row>
    <row r="259" spans="2:15">
      <c r="B259" t="s">
        <v>2498</v>
      </c>
      <c r="C259" t="s">
        <v>2499</v>
      </c>
      <c r="D259" t="s">
        <v>100</v>
      </c>
      <c r="E259" t="s">
        <v>123</v>
      </c>
      <c r="F259" t="s">
        <v>2500</v>
      </c>
      <c r="G259" t="s">
        <v>129</v>
      </c>
      <c r="H259" t="s">
        <v>102</v>
      </c>
      <c r="I259" s="77">
        <v>214800</v>
      </c>
      <c r="J259" s="77">
        <v>2190</v>
      </c>
      <c r="K259" s="77">
        <v>0</v>
      </c>
      <c r="L259" s="77">
        <v>4704.12</v>
      </c>
      <c r="M259" s="78">
        <v>1.8800000000000001E-2</v>
      </c>
      <c r="N259" s="78">
        <v>1E-3</v>
      </c>
      <c r="O259" s="78">
        <v>2.0000000000000001E-4</v>
      </c>
    </row>
    <row r="260" spans="2:15">
      <c r="B260" t="s">
        <v>2501</v>
      </c>
      <c r="C260" t="s">
        <v>2502</v>
      </c>
      <c r="D260" t="s">
        <v>100</v>
      </c>
      <c r="E260" t="s">
        <v>123</v>
      </c>
      <c r="F260" t="s">
        <v>2503</v>
      </c>
      <c r="G260" t="s">
        <v>129</v>
      </c>
      <c r="H260" t="s">
        <v>102</v>
      </c>
      <c r="I260" s="77">
        <v>500000</v>
      </c>
      <c r="J260" s="77">
        <v>663.9</v>
      </c>
      <c r="K260" s="77">
        <v>0</v>
      </c>
      <c r="L260" s="77">
        <v>3319.5</v>
      </c>
      <c r="M260" s="78">
        <v>1.6199999999999999E-2</v>
      </c>
      <c r="N260" s="78">
        <v>6.9999999999999999E-4</v>
      </c>
      <c r="O260" s="78">
        <v>1E-4</v>
      </c>
    </row>
    <row r="261" spans="2:15">
      <c r="B261" t="s">
        <v>2504</v>
      </c>
      <c r="C261" t="s">
        <v>2505</v>
      </c>
      <c r="D261" t="s">
        <v>100</v>
      </c>
      <c r="E261" t="s">
        <v>123</v>
      </c>
      <c r="F261" t="s">
        <v>2506</v>
      </c>
      <c r="G261" t="s">
        <v>129</v>
      </c>
      <c r="H261" t="s">
        <v>102</v>
      </c>
      <c r="I261" s="77">
        <v>22550</v>
      </c>
      <c r="J261" s="77">
        <v>3514</v>
      </c>
      <c r="K261" s="77">
        <v>0</v>
      </c>
      <c r="L261" s="77">
        <v>792.40700000000004</v>
      </c>
      <c r="M261" s="78">
        <v>8.0000000000000002E-3</v>
      </c>
      <c r="N261" s="78">
        <v>2.0000000000000001E-4</v>
      </c>
      <c r="O261" s="78">
        <v>0</v>
      </c>
    </row>
    <row r="262" spans="2:15">
      <c r="B262" t="s">
        <v>2507</v>
      </c>
      <c r="C262" t="s">
        <v>2508</v>
      </c>
      <c r="D262" t="s">
        <v>100</v>
      </c>
      <c r="E262" t="s">
        <v>123</v>
      </c>
      <c r="F262" t="s">
        <v>2509</v>
      </c>
      <c r="G262" t="s">
        <v>129</v>
      </c>
      <c r="H262" t="s">
        <v>102</v>
      </c>
      <c r="I262" s="77">
        <v>45300</v>
      </c>
      <c r="J262" s="77">
        <v>1919</v>
      </c>
      <c r="K262" s="77">
        <v>0</v>
      </c>
      <c r="L262" s="77">
        <v>869.30700000000002</v>
      </c>
      <c r="M262" s="78">
        <v>7.1000000000000004E-3</v>
      </c>
      <c r="N262" s="78">
        <v>2.0000000000000001E-4</v>
      </c>
      <c r="O262" s="78">
        <v>0</v>
      </c>
    </row>
    <row r="263" spans="2:15">
      <c r="B263" t="s">
        <v>2510</v>
      </c>
      <c r="C263" t="s">
        <v>2511</v>
      </c>
      <c r="D263" t="s">
        <v>100</v>
      </c>
      <c r="E263" t="s">
        <v>123</v>
      </c>
      <c r="F263" t="s">
        <v>2512</v>
      </c>
      <c r="G263" t="s">
        <v>129</v>
      </c>
      <c r="H263" t="s">
        <v>102</v>
      </c>
      <c r="I263" s="77">
        <v>43500</v>
      </c>
      <c r="J263" s="77">
        <v>817.2</v>
      </c>
      <c r="K263" s="77">
        <v>0</v>
      </c>
      <c r="L263" s="77">
        <v>355.48200000000003</v>
      </c>
      <c r="M263" s="78">
        <v>6.6E-3</v>
      </c>
      <c r="N263" s="78">
        <v>1E-4</v>
      </c>
      <c r="O263" s="78">
        <v>0</v>
      </c>
    </row>
    <row r="264" spans="2:15">
      <c r="B264" t="s">
        <v>2513</v>
      </c>
      <c r="C264" t="s">
        <v>2514</v>
      </c>
      <c r="D264" t="s">
        <v>100</v>
      </c>
      <c r="E264" t="s">
        <v>123</v>
      </c>
      <c r="F264" t="s">
        <v>1524</v>
      </c>
      <c r="G264" t="s">
        <v>132</v>
      </c>
      <c r="H264" t="s">
        <v>102</v>
      </c>
      <c r="I264" s="77">
        <v>58363.7</v>
      </c>
      <c r="J264" s="77">
        <v>1272</v>
      </c>
      <c r="K264" s="77">
        <v>0</v>
      </c>
      <c r="L264" s="77">
        <v>742.38626399999998</v>
      </c>
      <c r="M264" s="78">
        <v>5.0000000000000001E-4</v>
      </c>
      <c r="N264" s="78">
        <v>2.0000000000000001E-4</v>
      </c>
      <c r="O264" s="78">
        <v>0</v>
      </c>
    </row>
    <row r="265" spans="2:15">
      <c r="B265" t="s">
        <v>2515</v>
      </c>
      <c r="C265"/>
      <c r="D265"/>
      <c r="E265"/>
      <c r="F265"/>
      <c r="G265"/>
      <c r="H265"/>
      <c r="I265" s="77">
        <v>0</v>
      </c>
      <c r="J265" s="77"/>
      <c r="K265" s="77">
        <v>0</v>
      </c>
      <c r="L265" s="77">
        <v>0</v>
      </c>
      <c r="M265" s="78"/>
      <c r="N265" s="78">
        <v>0</v>
      </c>
      <c r="O265" s="78">
        <v>0</v>
      </c>
    </row>
    <row r="266" spans="2:15">
      <c r="B266" t="s">
        <v>217</v>
      </c>
      <c r="C266" t="s">
        <v>217</v>
      </c>
      <c r="D266"/>
      <c r="E266"/>
      <c r="F266"/>
      <c r="G266" t="s">
        <v>217</v>
      </c>
      <c r="H266" t="s">
        <v>217</v>
      </c>
      <c r="I266" s="77">
        <v>0</v>
      </c>
      <c r="J266" s="77">
        <v>0</v>
      </c>
      <c r="K266" s="77"/>
      <c r="L266" s="77">
        <v>0</v>
      </c>
      <c r="M266" s="78">
        <v>0</v>
      </c>
      <c r="N266" s="78">
        <v>0</v>
      </c>
      <c r="O266" s="78">
        <v>0</v>
      </c>
    </row>
    <row r="267" spans="2:15">
      <c r="B267" t="s">
        <v>259</v>
      </c>
      <c r="C267"/>
      <c r="D267"/>
      <c r="E267"/>
      <c r="F267"/>
      <c r="G267"/>
      <c r="H267"/>
      <c r="I267" s="77">
        <v>14539079.99</v>
      </c>
      <c r="J267" s="77"/>
      <c r="K267" s="77">
        <v>460.39371890000001</v>
      </c>
      <c r="L267" s="77">
        <v>1240097.0265039494</v>
      </c>
      <c r="M267" s="78"/>
      <c r="N267" s="78">
        <v>0.2697</v>
      </c>
      <c r="O267" s="78">
        <v>5.0099999999999999E-2</v>
      </c>
    </row>
    <row r="268" spans="2:15">
      <c r="B268" t="s">
        <v>399</v>
      </c>
      <c r="C268"/>
      <c r="D268"/>
      <c r="E268"/>
      <c r="F268"/>
      <c r="G268"/>
      <c r="H268"/>
      <c r="I268" s="77">
        <v>10851233.91</v>
      </c>
      <c r="J268" s="77"/>
      <c r="K268" s="77">
        <v>3.4832000000000001</v>
      </c>
      <c r="L268" s="77">
        <v>367284.107018549</v>
      </c>
      <c r="M268" s="78"/>
      <c r="N268" s="78">
        <v>7.9899999999999999E-2</v>
      </c>
      <c r="O268" s="78">
        <v>1.4800000000000001E-2</v>
      </c>
    </row>
    <row r="269" spans="2:15">
      <c r="B269" t="s">
        <v>2516</v>
      </c>
      <c r="C269" t="s">
        <v>2517</v>
      </c>
      <c r="D269" t="s">
        <v>2518</v>
      </c>
      <c r="E269" t="s">
        <v>1651</v>
      </c>
      <c r="F269" t="s">
        <v>2519</v>
      </c>
      <c r="G269" t="s">
        <v>2520</v>
      </c>
      <c r="H269" t="s">
        <v>106</v>
      </c>
      <c r="I269" s="77">
        <v>543668</v>
      </c>
      <c r="J269" s="77">
        <v>942</v>
      </c>
      <c r="K269" s="77">
        <v>0</v>
      </c>
      <c r="L269" s="77">
        <v>15927.4064616</v>
      </c>
      <c r="M269" s="78">
        <v>1.0999999999999999E-2</v>
      </c>
      <c r="N269" s="78">
        <v>3.5000000000000001E-3</v>
      </c>
      <c r="O269" s="78">
        <v>5.9999999999999995E-4</v>
      </c>
    </row>
    <row r="270" spans="2:15">
      <c r="B270" t="s">
        <v>2521</v>
      </c>
      <c r="C270" t="s">
        <v>2522</v>
      </c>
      <c r="D270" t="s">
        <v>2518</v>
      </c>
      <c r="E270" t="s">
        <v>1651</v>
      </c>
      <c r="F270" t="s">
        <v>2523</v>
      </c>
      <c r="G270" t="s">
        <v>2524</v>
      </c>
      <c r="H270" t="s">
        <v>106</v>
      </c>
      <c r="I270" s="77">
        <v>5126</v>
      </c>
      <c r="J270" s="77">
        <v>1903</v>
      </c>
      <c r="K270" s="77">
        <v>0</v>
      </c>
      <c r="L270" s="77">
        <v>303.37359579999998</v>
      </c>
      <c r="M270" s="78">
        <v>4.0000000000000002E-4</v>
      </c>
      <c r="N270" s="78">
        <v>1E-4</v>
      </c>
      <c r="O270" s="78">
        <v>0</v>
      </c>
    </row>
    <row r="271" spans="2:15">
      <c r="B271" t="s">
        <v>2525</v>
      </c>
      <c r="C271" t="s">
        <v>2526</v>
      </c>
      <c r="D271" t="s">
        <v>2518</v>
      </c>
      <c r="E271" t="s">
        <v>1651</v>
      </c>
      <c r="F271" t="s">
        <v>2527</v>
      </c>
      <c r="G271" t="s">
        <v>1700</v>
      </c>
      <c r="H271" t="s">
        <v>106</v>
      </c>
      <c r="I271" s="77">
        <v>24000</v>
      </c>
      <c r="J271" s="77">
        <v>534</v>
      </c>
      <c r="K271" s="77">
        <v>0</v>
      </c>
      <c r="L271" s="77">
        <v>398.57760000000002</v>
      </c>
      <c r="M271" s="78">
        <v>2E-3</v>
      </c>
      <c r="N271" s="78">
        <v>1E-4</v>
      </c>
      <c r="O271" s="78">
        <v>0</v>
      </c>
    </row>
    <row r="272" spans="2:15">
      <c r="B272" t="s">
        <v>2528</v>
      </c>
      <c r="C272" t="s">
        <v>2529</v>
      </c>
      <c r="D272" t="s">
        <v>2518</v>
      </c>
      <c r="E272" t="s">
        <v>1651</v>
      </c>
      <c r="F272" t="s">
        <v>2530</v>
      </c>
      <c r="G272" t="s">
        <v>1822</v>
      </c>
      <c r="H272" t="s">
        <v>106</v>
      </c>
      <c r="I272" s="77">
        <v>43635</v>
      </c>
      <c r="J272" s="77">
        <v>7058</v>
      </c>
      <c r="K272" s="77">
        <v>0</v>
      </c>
      <c r="L272" s="77">
        <v>9578.0483129999993</v>
      </c>
      <c r="M272" s="78">
        <v>5.9999999999999995E-4</v>
      </c>
      <c r="N272" s="78">
        <v>2.0999999999999999E-3</v>
      </c>
      <c r="O272" s="78">
        <v>4.0000000000000002E-4</v>
      </c>
    </row>
    <row r="273" spans="2:15">
      <c r="B273" t="s">
        <v>2531</v>
      </c>
      <c r="C273" t="s">
        <v>2532</v>
      </c>
      <c r="D273" t="s">
        <v>123</v>
      </c>
      <c r="E273" t="s">
        <v>1651</v>
      </c>
      <c r="F273" t="s">
        <v>2533</v>
      </c>
      <c r="G273" t="s">
        <v>1822</v>
      </c>
      <c r="H273" t="s">
        <v>200</v>
      </c>
      <c r="I273" s="77">
        <v>149062</v>
      </c>
      <c r="J273" s="77">
        <v>1910</v>
      </c>
      <c r="K273" s="77">
        <v>0</v>
      </c>
      <c r="L273" s="77">
        <v>9692.8981588999995</v>
      </c>
      <c r="M273" s="78">
        <v>1.03E-2</v>
      </c>
      <c r="N273" s="78">
        <v>2.0999999999999999E-3</v>
      </c>
      <c r="O273" s="78">
        <v>4.0000000000000002E-4</v>
      </c>
    </row>
    <row r="274" spans="2:15">
      <c r="B274" t="s">
        <v>2534</v>
      </c>
      <c r="C274" t="s">
        <v>2535</v>
      </c>
      <c r="D274" t="s">
        <v>2518</v>
      </c>
      <c r="E274" t="s">
        <v>1651</v>
      </c>
      <c r="F274" t="s">
        <v>2536</v>
      </c>
      <c r="G274" t="s">
        <v>2537</v>
      </c>
      <c r="H274" t="s">
        <v>106</v>
      </c>
      <c r="I274" s="77">
        <v>9530</v>
      </c>
      <c r="J274" s="77">
        <v>1134</v>
      </c>
      <c r="K274" s="77">
        <v>0</v>
      </c>
      <c r="L274" s="77">
        <v>336.098322</v>
      </c>
      <c r="M274" s="78">
        <v>2.9999999999999997E-4</v>
      </c>
      <c r="N274" s="78">
        <v>1E-4</v>
      </c>
      <c r="O274" s="78">
        <v>0</v>
      </c>
    </row>
    <row r="275" spans="2:15">
      <c r="B275" t="s">
        <v>2538</v>
      </c>
      <c r="C275" t="s">
        <v>2539</v>
      </c>
      <c r="D275" t="s">
        <v>375</v>
      </c>
      <c r="E275" t="s">
        <v>1651</v>
      </c>
      <c r="F275" t="s">
        <v>2540</v>
      </c>
      <c r="G275" t="s">
        <v>2537</v>
      </c>
      <c r="H275" t="s">
        <v>106</v>
      </c>
      <c r="I275" s="77">
        <v>82463</v>
      </c>
      <c r="J275" s="77">
        <v>15225</v>
      </c>
      <c r="K275" s="77">
        <v>0</v>
      </c>
      <c r="L275" s="77">
        <v>39046.024342500001</v>
      </c>
      <c r="M275" s="78">
        <v>1.6999999999999999E-3</v>
      </c>
      <c r="N275" s="78">
        <v>8.5000000000000006E-3</v>
      </c>
      <c r="O275" s="78">
        <v>1.6000000000000001E-3</v>
      </c>
    </row>
    <row r="276" spans="2:15">
      <c r="B276" t="s">
        <v>2541</v>
      </c>
      <c r="C276" t="s">
        <v>2542</v>
      </c>
      <c r="D276" t="s">
        <v>2518</v>
      </c>
      <c r="E276" t="s">
        <v>1651</v>
      </c>
      <c r="F276" t="s">
        <v>2543</v>
      </c>
      <c r="G276" t="s">
        <v>2544</v>
      </c>
      <c r="H276" t="s">
        <v>106</v>
      </c>
      <c r="I276" s="77">
        <v>72283</v>
      </c>
      <c r="J276" s="77">
        <v>283</v>
      </c>
      <c r="K276" s="77">
        <v>0</v>
      </c>
      <c r="L276" s="77">
        <v>636.18436789999998</v>
      </c>
      <c r="M276" s="78">
        <v>1E-4</v>
      </c>
      <c r="N276" s="78">
        <v>1E-4</v>
      </c>
      <c r="O276" s="78">
        <v>0</v>
      </c>
    </row>
    <row r="277" spans="2:15">
      <c r="B277" t="s">
        <v>2545</v>
      </c>
      <c r="C277" t="s">
        <v>2546</v>
      </c>
      <c r="D277" t="s">
        <v>375</v>
      </c>
      <c r="E277" t="s">
        <v>1651</v>
      </c>
      <c r="F277" t="s">
        <v>2547</v>
      </c>
      <c r="G277" t="s">
        <v>1831</v>
      </c>
      <c r="H277" t="s">
        <v>106</v>
      </c>
      <c r="I277" s="77">
        <v>20079</v>
      </c>
      <c r="J277" s="77">
        <v>236</v>
      </c>
      <c r="K277" s="77">
        <v>0</v>
      </c>
      <c r="L277" s="77">
        <v>147.3718284</v>
      </c>
      <c r="M277" s="78">
        <v>6.9999999999999999E-4</v>
      </c>
      <c r="N277" s="78">
        <v>0</v>
      </c>
      <c r="O277" s="78">
        <v>0</v>
      </c>
    </row>
    <row r="278" spans="2:15">
      <c r="B278" t="s">
        <v>2548</v>
      </c>
      <c r="C278" t="s">
        <v>2549</v>
      </c>
      <c r="D278" t="s">
        <v>2518</v>
      </c>
      <c r="E278" t="s">
        <v>1651</v>
      </c>
      <c r="F278" t="s">
        <v>2550</v>
      </c>
      <c r="G278" t="s">
        <v>1831</v>
      </c>
      <c r="H278" t="s">
        <v>106</v>
      </c>
      <c r="I278" s="77">
        <v>66835</v>
      </c>
      <c r="J278" s="77">
        <v>951</v>
      </c>
      <c r="K278" s="77">
        <v>0</v>
      </c>
      <c r="L278" s="77">
        <v>1976.7186435000001</v>
      </c>
      <c r="M278" s="78">
        <v>3.0000000000000001E-3</v>
      </c>
      <c r="N278" s="78">
        <v>4.0000000000000002E-4</v>
      </c>
      <c r="O278" s="78">
        <v>1E-4</v>
      </c>
    </row>
    <row r="279" spans="2:15">
      <c r="B279" t="s">
        <v>2551</v>
      </c>
      <c r="C279" t="s">
        <v>2552</v>
      </c>
      <c r="D279" t="s">
        <v>375</v>
      </c>
      <c r="E279" t="s">
        <v>1651</v>
      </c>
      <c r="F279" t="s">
        <v>2553</v>
      </c>
      <c r="G279" t="s">
        <v>1831</v>
      </c>
      <c r="H279" t="s">
        <v>106</v>
      </c>
      <c r="I279" s="77">
        <v>190000</v>
      </c>
      <c r="J279" s="77">
        <v>83.17</v>
      </c>
      <c r="K279" s="77">
        <v>0</v>
      </c>
      <c r="L279" s="77">
        <v>491.45152999999999</v>
      </c>
      <c r="M279" s="78">
        <v>4.1999999999999997E-3</v>
      </c>
      <c r="N279" s="78">
        <v>1E-4</v>
      </c>
      <c r="O279" s="78">
        <v>0</v>
      </c>
    </row>
    <row r="280" spans="2:15">
      <c r="B280" t="s">
        <v>2554</v>
      </c>
      <c r="C280" t="s">
        <v>2555</v>
      </c>
      <c r="D280" t="s">
        <v>375</v>
      </c>
      <c r="E280" t="s">
        <v>1651</v>
      </c>
      <c r="F280" t="s">
        <v>2556</v>
      </c>
      <c r="G280" t="s">
        <v>1660</v>
      </c>
      <c r="H280" t="s">
        <v>106</v>
      </c>
      <c r="I280" s="77">
        <v>1500</v>
      </c>
      <c r="J280" s="77">
        <v>5011</v>
      </c>
      <c r="K280" s="77">
        <v>0</v>
      </c>
      <c r="L280" s="77">
        <v>233.76315</v>
      </c>
      <c r="M280" s="78">
        <v>0</v>
      </c>
      <c r="N280" s="78">
        <v>1E-4</v>
      </c>
      <c r="O280" s="78">
        <v>0</v>
      </c>
    </row>
    <row r="281" spans="2:15">
      <c r="B281" t="s">
        <v>2557</v>
      </c>
      <c r="C281" t="s">
        <v>2558</v>
      </c>
      <c r="D281" t="s">
        <v>375</v>
      </c>
      <c r="E281" t="s">
        <v>1651</v>
      </c>
      <c r="F281" t="s">
        <v>2559</v>
      </c>
      <c r="G281" t="s">
        <v>2560</v>
      </c>
      <c r="H281" t="s">
        <v>106</v>
      </c>
      <c r="I281" s="77">
        <v>21026</v>
      </c>
      <c r="J281" s="77">
        <v>17328</v>
      </c>
      <c r="K281" s="77">
        <v>0</v>
      </c>
      <c r="L281" s="77">
        <v>11330.9282208</v>
      </c>
      <c r="M281" s="78">
        <v>5.0000000000000001E-4</v>
      </c>
      <c r="N281" s="78">
        <v>2.5000000000000001E-3</v>
      </c>
      <c r="O281" s="78">
        <v>5.0000000000000001E-4</v>
      </c>
    </row>
    <row r="282" spans="2:15">
      <c r="B282" t="s">
        <v>2561</v>
      </c>
      <c r="C282" t="s">
        <v>2562</v>
      </c>
      <c r="D282" t="s">
        <v>375</v>
      </c>
      <c r="E282" t="s">
        <v>1651</v>
      </c>
      <c r="F282" t="s">
        <v>1673</v>
      </c>
      <c r="G282" t="s">
        <v>2560</v>
      </c>
      <c r="H282" t="s">
        <v>106</v>
      </c>
      <c r="I282" s="77">
        <v>27661</v>
      </c>
      <c r="J282" s="77">
        <v>11370</v>
      </c>
      <c r="K282" s="77">
        <v>0</v>
      </c>
      <c r="L282" s="77">
        <v>9781.123227</v>
      </c>
      <c r="M282" s="78">
        <v>8.0000000000000004E-4</v>
      </c>
      <c r="N282" s="78">
        <v>2.0999999999999999E-3</v>
      </c>
      <c r="O282" s="78">
        <v>4.0000000000000002E-4</v>
      </c>
    </row>
    <row r="283" spans="2:15">
      <c r="B283" t="s">
        <v>2563</v>
      </c>
      <c r="C283" t="s">
        <v>2564</v>
      </c>
      <c r="D283" t="s">
        <v>375</v>
      </c>
      <c r="E283" t="s">
        <v>1651</v>
      </c>
      <c r="F283" t="s">
        <v>2565</v>
      </c>
      <c r="G283" t="s">
        <v>2560</v>
      </c>
      <c r="H283" t="s">
        <v>106</v>
      </c>
      <c r="I283" s="77">
        <v>11851</v>
      </c>
      <c r="J283" s="77">
        <v>55676</v>
      </c>
      <c r="K283" s="77">
        <v>0</v>
      </c>
      <c r="L283" s="77">
        <v>20520.286183600001</v>
      </c>
      <c r="M283" s="78">
        <v>1E-4</v>
      </c>
      <c r="N283" s="78">
        <v>4.4999999999999997E-3</v>
      </c>
      <c r="O283" s="78">
        <v>8.0000000000000004E-4</v>
      </c>
    </row>
    <row r="284" spans="2:15">
      <c r="B284" t="s">
        <v>2566</v>
      </c>
      <c r="C284" t="s">
        <v>2567</v>
      </c>
      <c r="D284" t="s">
        <v>2518</v>
      </c>
      <c r="E284" t="s">
        <v>1651</v>
      </c>
      <c r="F284" t="s">
        <v>2568</v>
      </c>
      <c r="G284" t="s">
        <v>2560</v>
      </c>
      <c r="H284" t="s">
        <v>106</v>
      </c>
      <c r="I284" s="77">
        <v>80165</v>
      </c>
      <c r="J284" s="77">
        <v>2405</v>
      </c>
      <c r="K284" s="77">
        <v>0</v>
      </c>
      <c r="L284" s="77">
        <v>5995.9812574999996</v>
      </c>
      <c r="M284" s="78">
        <v>1.9E-3</v>
      </c>
      <c r="N284" s="78">
        <v>1.2999999999999999E-3</v>
      </c>
      <c r="O284" s="78">
        <v>2.0000000000000001E-4</v>
      </c>
    </row>
    <row r="285" spans="2:15">
      <c r="B285" t="s">
        <v>2569</v>
      </c>
      <c r="C285" t="s">
        <v>2570</v>
      </c>
      <c r="D285" t="s">
        <v>2518</v>
      </c>
      <c r="E285" t="s">
        <v>1651</v>
      </c>
      <c r="F285" t="s">
        <v>2571</v>
      </c>
      <c r="G285" t="s">
        <v>2560</v>
      </c>
      <c r="H285" t="s">
        <v>106</v>
      </c>
      <c r="I285" s="77">
        <v>8453331</v>
      </c>
      <c r="J285" s="77">
        <v>550.005</v>
      </c>
      <c r="K285" s="77">
        <v>0</v>
      </c>
      <c r="L285" s="77">
        <v>144595.54124797101</v>
      </c>
      <c r="M285" s="78">
        <v>3.6799999999999999E-2</v>
      </c>
      <c r="N285" s="78">
        <v>3.15E-2</v>
      </c>
      <c r="O285" s="78">
        <v>5.7999999999999996E-3</v>
      </c>
    </row>
    <row r="286" spans="2:15">
      <c r="B286" t="s">
        <v>2572</v>
      </c>
      <c r="C286" t="s">
        <v>2570</v>
      </c>
      <c r="D286" t="s">
        <v>2518</v>
      </c>
      <c r="E286" t="s">
        <v>1651</v>
      </c>
      <c r="F286" t="s">
        <v>2571</v>
      </c>
      <c r="G286" t="s">
        <v>2560</v>
      </c>
      <c r="H286" t="s">
        <v>106</v>
      </c>
      <c r="I286" s="77">
        <v>327686</v>
      </c>
      <c r="J286" s="77">
        <v>555</v>
      </c>
      <c r="K286" s="77">
        <v>0</v>
      </c>
      <c r="L286" s="77">
        <v>5656.0242029999999</v>
      </c>
      <c r="M286" s="78">
        <v>1.4E-3</v>
      </c>
      <c r="N286" s="78">
        <v>1.1999999999999999E-3</v>
      </c>
      <c r="O286" s="78">
        <v>2.0000000000000001E-4</v>
      </c>
    </row>
    <row r="287" spans="2:15">
      <c r="B287" t="s">
        <v>2573</v>
      </c>
      <c r="C287" t="s">
        <v>2574</v>
      </c>
      <c r="D287" t="s">
        <v>2518</v>
      </c>
      <c r="E287" t="s">
        <v>1651</v>
      </c>
      <c r="F287" t="s">
        <v>2575</v>
      </c>
      <c r="G287" t="s">
        <v>2560</v>
      </c>
      <c r="H287" t="s">
        <v>106</v>
      </c>
      <c r="I287" s="77">
        <v>45000</v>
      </c>
      <c r="J287" s="77">
        <v>1791</v>
      </c>
      <c r="K287" s="77">
        <v>0</v>
      </c>
      <c r="L287" s="77">
        <v>2506.5045</v>
      </c>
      <c r="M287" s="78">
        <v>5.9999999999999995E-4</v>
      </c>
      <c r="N287" s="78">
        <v>5.0000000000000001E-4</v>
      </c>
      <c r="O287" s="78">
        <v>1E-4</v>
      </c>
    </row>
    <row r="288" spans="2:15">
      <c r="B288" t="s">
        <v>2576</v>
      </c>
      <c r="C288" t="s">
        <v>2577</v>
      </c>
      <c r="D288" t="s">
        <v>375</v>
      </c>
      <c r="E288" t="s">
        <v>2578</v>
      </c>
      <c r="F288" t="s">
        <v>2579</v>
      </c>
      <c r="G288" t="s">
        <v>2560</v>
      </c>
      <c r="H288" t="s">
        <v>106</v>
      </c>
      <c r="I288" s="77">
        <v>128762.91</v>
      </c>
      <c r="J288" s="77">
        <v>778</v>
      </c>
      <c r="K288" s="77">
        <v>0</v>
      </c>
      <c r="L288" s="77">
        <v>3115.5216177779998</v>
      </c>
      <c r="M288" s="78">
        <v>5.9999999999999995E-4</v>
      </c>
      <c r="N288" s="78">
        <v>6.9999999999999999E-4</v>
      </c>
      <c r="O288" s="78">
        <v>1E-4</v>
      </c>
    </row>
    <row r="289" spans="2:15">
      <c r="B289" t="s">
        <v>2580</v>
      </c>
      <c r="C289" t="s">
        <v>2581</v>
      </c>
      <c r="D289" t="s">
        <v>2518</v>
      </c>
      <c r="E289" t="s">
        <v>1651</v>
      </c>
      <c r="F289" t="s">
        <v>2582</v>
      </c>
      <c r="G289" t="s">
        <v>2560</v>
      </c>
      <c r="H289" t="s">
        <v>106</v>
      </c>
      <c r="I289" s="77">
        <v>82402</v>
      </c>
      <c r="J289" s="77">
        <v>4878</v>
      </c>
      <c r="K289" s="77">
        <v>0</v>
      </c>
      <c r="L289" s="77">
        <v>12500.861331599999</v>
      </c>
      <c r="M289" s="78">
        <v>8.0000000000000004E-4</v>
      </c>
      <c r="N289" s="78">
        <v>2.7000000000000001E-3</v>
      </c>
      <c r="O289" s="78">
        <v>5.0000000000000001E-4</v>
      </c>
    </row>
    <row r="290" spans="2:15">
      <c r="B290" t="s">
        <v>2583</v>
      </c>
      <c r="C290" t="s">
        <v>2584</v>
      </c>
      <c r="D290" t="s">
        <v>2518</v>
      </c>
      <c r="E290" t="s">
        <v>1651</v>
      </c>
      <c r="F290" t="s">
        <v>2585</v>
      </c>
      <c r="G290" t="s">
        <v>2560</v>
      </c>
      <c r="H290" t="s">
        <v>106</v>
      </c>
      <c r="I290" s="77">
        <v>90901</v>
      </c>
      <c r="J290" s="77">
        <v>15779</v>
      </c>
      <c r="K290" s="77">
        <v>0</v>
      </c>
      <c r="L290" s="77">
        <v>44607.565936899999</v>
      </c>
      <c r="M290" s="78">
        <v>1.6000000000000001E-3</v>
      </c>
      <c r="N290" s="78">
        <v>9.7000000000000003E-3</v>
      </c>
      <c r="O290" s="78">
        <v>1.8E-3</v>
      </c>
    </row>
    <row r="291" spans="2:15">
      <c r="B291" t="s">
        <v>2586</v>
      </c>
      <c r="C291" t="s">
        <v>2587</v>
      </c>
      <c r="D291" t="s">
        <v>375</v>
      </c>
      <c r="E291" t="s">
        <v>1651</v>
      </c>
      <c r="F291"/>
      <c r="G291" t="s">
        <v>2560</v>
      </c>
      <c r="H291" t="s">
        <v>106</v>
      </c>
      <c r="I291" s="77">
        <v>8135</v>
      </c>
      <c r="J291" s="77">
        <v>5886</v>
      </c>
      <c r="K291" s="77">
        <v>0</v>
      </c>
      <c r="L291" s="77">
        <v>1489.149171</v>
      </c>
      <c r="M291" s="78">
        <v>1E-4</v>
      </c>
      <c r="N291" s="78">
        <v>2.9999999999999997E-4</v>
      </c>
      <c r="O291" s="78">
        <v>1E-4</v>
      </c>
    </row>
    <row r="292" spans="2:15">
      <c r="B292" t="s">
        <v>2588</v>
      </c>
      <c r="C292" t="s">
        <v>2589</v>
      </c>
      <c r="D292" t="s">
        <v>2518</v>
      </c>
      <c r="E292" t="s">
        <v>123</v>
      </c>
      <c r="F292" t="s">
        <v>2590</v>
      </c>
      <c r="G292" t="s">
        <v>1679</v>
      </c>
      <c r="H292" t="s">
        <v>106</v>
      </c>
      <c r="I292" s="77">
        <v>282011</v>
      </c>
      <c r="J292" s="77">
        <v>930</v>
      </c>
      <c r="K292" s="77">
        <v>0</v>
      </c>
      <c r="L292" s="77">
        <v>8156.6041530000002</v>
      </c>
      <c r="M292" s="78">
        <v>4.1999999999999997E-3</v>
      </c>
      <c r="N292" s="78">
        <v>1.8E-3</v>
      </c>
      <c r="O292" s="78">
        <v>2.9999999999999997E-4</v>
      </c>
    </row>
    <row r="293" spans="2:15">
      <c r="B293" t="s">
        <v>2591</v>
      </c>
      <c r="C293" t="s">
        <v>2592</v>
      </c>
      <c r="D293" t="s">
        <v>2518</v>
      </c>
      <c r="E293" t="s">
        <v>1651</v>
      </c>
      <c r="F293" t="s">
        <v>2593</v>
      </c>
      <c r="G293" t="s">
        <v>1679</v>
      </c>
      <c r="H293" t="s">
        <v>106</v>
      </c>
      <c r="I293" s="77">
        <v>22450</v>
      </c>
      <c r="J293" s="77">
        <v>4164</v>
      </c>
      <c r="K293" s="77">
        <v>0</v>
      </c>
      <c r="L293" s="77">
        <v>2907.2839800000002</v>
      </c>
      <c r="M293" s="78">
        <v>5.0000000000000001E-4</v>
      </c>
      <c r="N293" s="78">
        <v>5.9999999999999995E-4</v>
      </c>
      <c r="O293" s="78">
        <v>1E-4</v>
      </c>
    </row>
    <row r="294" spans="2:15">
      <c r="B294" t="s">
        <v>2594</v>
      </c>
      <c r="C294" t="s">
        <v>2595</v>
      </c>
      <c r="D294" t="s">
        <v>123</v>
      </c>
      <c r="E294" t="s">
        <v>1651</v>
      </c>
      <c r="F294" t="s">
        <v>2596</v>
      </c>
      <c r="G294" t="s">
        <v>1679</v>
      </c>
      <c r="H294" t="s">
        <v>106</v>
      </c>
      <c r="I294" s="77">
        <v>1112</v>
      </c>
      <c r="J294" s="77">
        <v>800</v>
      </c>
      <c r="K294" s="77">
        <v>0</v>
      </c>
      <c r="L294" s="77">
        <v>27.66656</v>
      </c>
      <c r="M294" s="78">
        <v>2.0000000000000001E-4</v>
      </c>
      <c r="N294" s="78">
        <v>0</v>
      </c>
      <c r="O294" s="78">
        <v>0</v>
      </c>
    </row>
    <row r="295" spans="2:15">
      <c r="B295" t="s">
        <v>2597</v>
      </c>
      <c r="C295" t="s">
        <v>2598</v>
      </c>
      <c r="D295" t="s">
        <v>375</v>
      </c>
      <c r="E295" t="s">
        <v>1651</v>
      </c>
      <c r="F295" t="s">
        <v>2599</v>
      </c>
      <c r="G295" t="s">
        <v>1679</v>
      </c>
      <c r="H295" t="s">
        <v>106</v>
      </c>
      <c r="I295" s="77">
        <v>13034</v>
      </c>
      <c r="J295" s="77">
        <v>28057</v>
      </c>
      <c r="K295" s="77">
        <v>0</v>
      </c>
      <c r="L295" s="77">
        <v>11373.1125718</v>
      </c>
      <c r="M295" s="78">
        <v>2.0000000000000001E-4</v>
      </c>
      <c r="N295" s="78">
        <v>2.5000000000000001E-3</v>
      </c>
      <c r="O295" s="78">
        <v>5.0000000000000001E-4</v>
      </c>
    </row>
    <row r="296" spans="2:15">
      <c r="B296" t="s">
        <v>2600</v>
      </c>
      <c r="C296" t="s">
        <v>2601</v>
      </c>
      <c r="D296" t="s">
        <v>2518</v>
      </c>
      <c r="E296" t="s">
        <v>1651</v>
      </c>
      <c r="F296" t="s">
        <v>2101</v>
      </c>
      <c r="G296" t="s">
        <v>1679</v>
      </c>
      <c r="H296" t="s">
        <v>106</v>
      </c>
      <c r="I296" s="77">
        <v>200</v>
      </c>
      <c r="J296" s="77">
        <v>707</v>
      </c>
      <c r="K296" s="77">
        <v>0</v>
      </c>
      <c r="L296" s="77">
        <v>4.3975400000000002</v>
      </c>
      <c r="M296" s="78">
        <v>0</v>
      </c>
      <c r="N296" s="78">
        <v>0</v>
      </c>
      <c r="O296" s="78">
        <v>0</v>
      </c>
    </row>
    <row r="297" spans="2:15">
      <c r="B297" t="s">
        <v>2602</v>
      </c>
      <c r="C297" t="s">
        <v>2603</v>
      </c>
      <c r="D297" t="s">
        <v>375</v>
      </c>
      <c r="E297" t="s">
        <v>1651</v>
      </c>
      <c r="F297" t="s">
        <v>2604</v>
      </c>
      <c r="G297" t="s">
        <v>1679</v>
      </c>
      <c r="H297" t="s">
        <v>106</v>
      </c>
      <c r="I297" s="77">
        <v>14051</v>
      </c>
      <c r="J297" s="77">
        <v>5160</v>
      </c>
      <c r="K297" s="77">
        <v>0</v>
      </c>
      <c r="L297" s="77">
        <v>2254.8482760000002</v>
      </c>
      <c r="M297" s="78">
        <v>2E-3</v>
      </c>
      <c r="N297" s="78">
        <v>5.0000000000000001E-4</v>
      </c>
      <c r="O297" s="78">
        <v>1E-4</v>
      </c>
    </row>
    <row r="298" spans="2:15">
      <c r="B298" t="s">
        <v>2605</v>
      </c>
      <c r="C298" t="s">
        <v>2606</v>
      </c>
      <c r="D298" t="s">
        <v>375</v>
      </c>
      <c r="E298" t="s">
        <v>1651</v>
      </c>
      <c r="F298" t="s">
        <v>2607</v>
      </c>
      <c r="G298" t="s">
        <v>1776</v>
      </c>
      <c r="H298" t="s">
        <v>106</v>
      </c>
      <c r="I298" s="77">
        <v>8000</v>
      </c>
      <c r="J298" s="77">
        <v>2667</v>
      </c>
      <c r="K298" s="77">
        <v>3.4832000000000001</v>
      </c>
      <c r="L298" s="77">
        <v>667.03279999999995</v>
      </c>
      <c r="M298" s="78">
        <v>2.9999999999999997E-4</v>
      </c>
      <c r="N298" s="78">
        <v>1E-4</v>
      </c>
      <c r="O298" s="78">
        <v>0</v>
      </c>
    </row>
    <row r="299" spans="2:15">
      <c r="B299" t="s">
        <v>2608</v>
      </c>
      <c r="C299" t="s">
        <v>2609</v>
      </c>
      <c r="D299" t="s">
        <v>375</v>
      </c>
      <c r="E299" t="s">
        <v>1651</v>
      </c>
      <c r="F299" t="s">
        <v>2610</v>
      </c>
      <c r="G299" t="s">
        <v>1776</v>
      </c>
      <c r="H299" t="s">
        <v>106</v>
      </c>
      <c r="I299" s="77">
        <v>25274</v>
      </c>
      <c r="J299" s="77">
        <v>1305</v>
      </c>
      <c r="K299" s="77">
        <v>0</v>
      </c>
      <c r="L299" s="77">
        <v>1025.7579270000001</v>
      </c>
      <c r="M299" s="78">
        <v>1.8E-3</v>
      </c>
      <c r="N299" s="78">
        <v>2.0000000000000001E-4</v>
      </c>
      <c r="O299" s="78">
        <v>0</v>
      </c>
    </row>
    <row r="300" spans="2:15">
      <c r="B300" t="s">
        <v>400</v>
      </c>
      <c r="C300"/>
      <c r="D300"/>
      <c r="E300"/>
      <c r="F300"/>
      <c r="G300"/>
      <c r="H300"/>
      <c r="I300" s="77">
        <v>3687846.08</v>
      </c>
      <c r="J300" s="77"/>
      <c r="K300" s="77">
        <v>456.9105189</v>
      </c>
      <c r="L300" s="77">
        <v>872812.91948540031</v>
      </c>
      <c r="M300" s="78"/>
      <c r="N300" s="78">
        <v>0.18990000000000001</v>
      </c>
      <c r="O300" s="78">
        <v>3.5299999999999998E-2</v>
      </c>
    </row>
    <row r="301" spans="2:15">
      <c r="B301" t="s">
        <v>2611</v>
      </c>
      <c r="C301" t="s">
        <v>2612</v>
      </c>
      <c r="D301" t="s">
        <v>375</v>
      </c>
      <c r="E301" t="s">
        <v>1651</v>
      </c>
      <c r="F301" t="s">
        <v>2613</v>
      </c>
      <c r="G301" t="s">
        <v>1738</v>
      </c>
      <c r="H301" t="s">
        <v>106</v>
      </c>
      <c r="I301" s="77">
        <v>170900</v>
      </c>
      <c r="J301" s="77">
        <v>4449</v>
      </c>
      <c r="K301" s="77">
        <v>0</v>
      </c>
      <c r="L301" s="77">
        <v>23646.390510000001</v>
      </c>
      <c r="M301" s="78">
        <v>0</v>
      </c>
      <c r="N301" s="78">
        <v>5.1000000000000004E-3</v>
      </c>
      <c r="O301" s="78">
        <v>1E-3</v>
      </c>
    </row>
    <row r="302" spans="2:15">
      <c r="B302" t="s">
        <v>2614</v>
      </c>
      <c r="C302" t="s">
        <v>2615</v>
      </c>
      <c r="D302" t="s">
        <v>375</v>
      </c>
      <c r="E302" t="s">
        <v>1651</v>
      </c>
      <c r="F302" t="s">
        <v>2616</v>
      </c>
      <c r="G302" t="s">
        <v>1738</v>
      </c>
      <c r="H302" t="s">
        <v>106</v>
      </c>
      <c r="I302" s="77">
        <v>81700</v>
      </c>
      <c r="J302" s="77">
        <v>6039</v>
      </c>
      <c r="K302" s="77">
        <v>0</v>
      </c>
      <c r="L302" s="77">
        <v>15344.31393</v>
      </c>
      <c r="M302" s="78">
        <v>0</v>
      </c>
      <c r="N302" s="78">
        <v>3.3E-3</v>
      </c>
      <c r="O302" s="78">
        <v>5.9999999999999995E-4</v>
      </c>
    </row>
    <row r="303" spans="2:15">
      <c r="B303" t="s">
        <v>2617</v>
      </c>
      <c r="C303" t="s">
        <v>2618</v>
      </c>
      <c r="D303" t="s">
        <v>375</v>
      </c>
      <c r="E303" t="s">
        <v>1651</v>
      </c>
      <c r="F303" t="s">
        <v>2619</v>
      </c>
      <c r="G303" t="s">
        <v>1738</v>
      </c>
      <c r="H303" t="s">
        <v>106</v>
      </c>
      <c r="I303" s="77">
        <v>46300</v>
      </c>
      <c r="J303" s="77">
        <v>15835</v>
      </c>
      <c r="K303" s="77">
        <v>0</v>
      </c>
      <c r="L303" s="77">
        <v>22801.291550000002</v>
      </c>
      <c r="M303" s="78">
        <v>0</v>
      </c>
      <c r="N303" s="78">
        <v>5.0000000000000001E-3</v>
      </c>
      <c r="O303" s="78">
        <v>8.9999999999999998E-4</v>
      </c>
    </row>
    <row r="304" spans="2:15">
      <c r="B304" t="s">
        <v>2620</v>
      </c>
      <c r="C304" t="s">
        <v>2621</v>
      </c>
      <c r="D304" t="s">
        <v>375</v>
      </c>
      <c r="E304" t="s">
        <v>1651</v>
      </c>
      <c r="F304" t="s">
        <v>1737</v>
      </c>
      <c r="G304" t="s">
        <v>1738</v>
      </c>
      <c r="H304" t="s">
        <v>106</v>
      </c>
      <c r="I304" s="77">
        <v>149750</v>
      </c>
      <c r="J304" s="77">
        <v>4798</v>
      </c>
      <c r="K304" s="77">
        <v>0</v>
      </c>
      <c r="L304" s="77">
        <v>22345.365549999999</v>
      </c>
      <c r="M304" s="78">
        <v>0</v>
      </c>
      <c r="N304" s="78">
        <v>4.8999999999999998E-3</v>
      </c>
      <c r="O304" s="78">
        <v>8.9999999999999998E-4</v>
      </c>
    </row>
    <row r="305" spans="2:15">
      <c r="B305" t="s">
        <v>2622</v>
      </c>
      <c r="C305" t="s">
        <v>2623</v>
      </c>
      <c r="D305" t="s">
        <v>2624</v>
      </c>
      <c r="E305" t="s">
        <v>1651</v>
      </c>
      <c r="F305" t="s">
        <v>2625</v>
      </c>
      <c r="G305" t="s">
        <v>2626</v>
      </c>
      <c r="H305" t="s">
        <v>113</v>
      </c>
      <c r="I305" s="77">
        <v>287000</v>
      </c>
      <c r="J305" s="77">
        <v>291</v>
      </c>
      <c r="K305" s="77">
        <v>0</v>
      </c>
      <c r="L305" s="77">
        <v>3510.3030269999999</v>
      </c>
      <c r="M305" s="78">
        <v>2.9999999999999997E-4</v>
      </c>
      <c r="N305" s="78">
        <v>8.0000000000000004E-4</v>
      </c>
      <c r="O305" s="78">
        <v>1E-4</v>
      </c>
    </row>
    <row r="306" spans="2:15">
      <c r="B306" t="s">
        <v>2627</v>
      </c>
      <c r="C306" t="s">
        <v>2628</v>
      </c>
      <c r="D306" t="s">
        <v>375</v>
      </c>
      <c r="E306" t="s">
        <v>1651</v>
      </c>
      <c r="F306" t="s">
        <v>2629</v>
      </c>
      <c r="G306" t="s">
        <v>1674</v>
      </c>
      <c r="H306" t="s">
        <v>106</v>
      </c>
      <c r="I306" s="77">
        <v>70950</v>
      </c>
      <c r="J306" s="77">
        <v>4093</v>
      </c>
      <c r="K306" s="77">
        <v>0</v>
      </c>
      <c r="L306" s="77">
        <v>9031.3886849999999</v>
      </c>
      <c r="M306" s="78">
        <v>5.9999999999999995E-4</v>
      </c>
      <c r="N306" s="78">
        <v>2E-3</v>
      </c>
      <c r="O306" s="78">
        <v>4.0000000000000002E-4</v>
      </c>
    </row>
    <row r="307" spans="2:15">
      <c r="B307" t="s">
        <v>2630</v>
      </c>
      <c r="C307" t="s">
        <v>2631</v>
      </c>
      <c r="D307" t="s">
        <v>2518</v>
      </c>
      <c r="E307" t="s">
        <v>1651</v>
      </c>
      <c r="F307" t="s">
        <v>2632</v>
      </c>
      <c r="G307" t="s">
        <v>1674</v>
      </c>
      <c r="H307" t="s">
        <v>106</v>
      </c>
      <c r="I307" s="77">
        <v>1750</v>
      </c>
      <c r="J307" s="77">
        <v>56600</v>
      </c>
      <c r="K307" s="77">
        <v>0</v>
      </c>
      <c r="L307" s="77">
        <v>3080.4549999999999</v>
      </c>
      <c r="M307" s="78">
        <v>0</v>
      </c>
      <c r="N307" s="78">
        <v>6.9999999999999999E-4</v>
      </c>
      <c r="O307" s="78">
        <v>1E-4</v>
      </c>
    </row>
    <row r="308" spans="2:15">
      <c r="B308" t="s">
        <v>2633</v>
      </c>
      <c r="C308" t="s">
        <v>2634</v>
      </c>
      <c r="D308" t="s">
        <v>2518</v>
      </c>
      <c r="E308" t="s">
        <v>1651</v>
      </c>
      <c r="F308"/>
      <c r="G308" t="s">
        <v>1712</v>
      </c>
      <c r="H308" t="s">
        <v>106</v>
      </c>
      <c r="I308" s="77">
        <v>9000</v>
      </c>
      <c r="J308" s="77">
        <v>3430</v>
      </c>
      <c r="K308" s="77">
        <v>0</v>
      </c>
      <c r="L308" s="77">
        <v>960.05700000000002</v>
      </c>
      <c r="M308" s="78">
        <v>0</v>
      </c>
      <c r="N308" s="78">
        <v>2.0000000000000001E-4</v>
      </c>
      <c r="O308" s="78">
        <v>0</v>
      </c>
    </row>
    <row r="309" spans="2:15">
      <c r="B309" t="s">
        <v>2635</v>
      </c>
      <c r="C309" t="s">
        <v>2636</v>
      </c>
      <c r="D309" t="s">
        <v>123</v>
      </c>
      <c r="E309" t="s">
        <v>1651</v>
      </c>
      <c r="F309" t="s">
        <v>2637</v>
      </c>
      <c r="G309" t="s">
        <v>1712</v>
      </c>
      <c r="H309" t="s">
        <v>110</v>
      </c>
      <c r="I309" s="77">
        <v>25325</v>
      </c>
      <c r="J309" s="77">
        <v>3816</v>
      </c>
      <c r="K309" s="77">
        <v>0</v>
      </c>
      <c r="L309" s="77">
        <v>3401.6383998000001</v>
      </c>
      <c r="M309" s="78">
        <v>2.0000000000000001E-4</v>
      </c>
      <c r="N309" s="78">
        <v>6.9999999999999999E-4</v>
      </c>
      <c r="O309" s="78">
        <v>1E-4</v>
      </c>
    </row>
    <row r="310" spans="2:15">
      <c r="B310" t="s">
        <v>2638</v>
      </c>
      <c r="C310" t="s">
        <v>2639</v>
      </c>
      <c r="D310" t="s">
        <v>123</v>
      </c>
      <c r="E310" t="s">
        <v>1651</v>
      </c>
      <c r="F310" t="s">
        <v>2640</v>
      </c>
      <c r="G310" t="s">
        <v>1712</v>
      </c>
      <c r="H310" t="s">
        <v>201</v>
      </c>
      <c r="I310" s="77">
        <v>1800</v>
      </c>
      <c r="J310" s="77">
        <v>83520</v>
      </c>
      <c r="K310" s="77">
        <v>0</v>
      </c>
      <c r="L310" s="77">
        <v>711.38995199999999</v>
      </c>
      <c r="M310" s="78">
        <v>0</v>
      </c>
      <c r="N310" s="78">
        <v>2.0000000000000001E-4</v>
      </c>
      <c r="O310" s="78">
        <v>0</v>
      </c>
    </row>
    <row r="311" spans="2:15">
      <c r="B311" t="s">
        <v>2641</v>
      </c>
      <c r="C311" t="s">
        <v>2642</v>
      </c>
      <c r="D311" t="s">
        <v>123</v>
      </c>
      <c r="E311" t="s">
        <v>1651</v>
      </c>
      <c r="F311" t="s">
        <v>2643</v>
      </c>
      <c r="G311" t="s">
        <v>1712</v>
      </c>
      <c r="H311" t="s">
        <v>110</v>
      </c>
      <c r="I311" s="77">
        <v>20000</v>
      </c>
      <c r="J311" s="77">
        <v>3572</v>
      </c>
      <c r="K311" s="77">
        <v>0</v>
      </c>
      <c r="L311" s="77">
        <v>2514.6165599999999</v>
      </c>
      <c r="M311" s="78">
        <v>0</v>
      </c>
      <c r="N311" s="78">
        <v>5.0000000000000001E-4</v>
      </c>
      <c r="O311" s="78">
        <v>1E-4</v>
      </c>
    </row>
    <row r="312" spans="2:15">
      <c r="B312" t="s">
        <v>2644</v>
      </c>
      <c r="C312" t="s">
        <v>2642</v>
      </c>
      <c r="D312" t="s">
        <v>123</v>
      </c>
      <c r="E312" t="s">
        <v>1651</v>
      </c>
      <c r="F312" t="s">
        <v>2643</v>
      </c>
      <c r="G312" t="s">
        <v>1712</v>
      </c>
      <c r="H312" t="s">
        <v>110</v>
      </c>
      <c r="I312" s="77">
        <v>22000</v>
      </c>
      <c r="J312" s="77">
        <v>3572</v>
      </c>
      <c r="K312" s="77">
        <v>0</v>
      </c>
      <c r="L312" s="77">
        <v>2766.0782159999999</v>
      </c>
      <c r="M312" s="78">
        <v>0</v>
      </c>
      <c r="N312" s="78">
        <v>5.9999999999999995E-4</v>
      </c>
      <c r="O312" s="78">
        <v>1E-4</v>
      </c>
    </row>
    <row r="313" spans="2:15">
      <c r="B313" t="s">
        <v>2645</v>
      </c>
      <c r="C313" t="s">
        <v>2646</v>
      </c>
      <c r="D313" t="s">
        <v>375</v>
      </c>
      <c r="E313" t="s">
        <v>1651</v>
      </c>
      <c r="F313" t="s">
        <v>2647</v>
      </c>
      <c r="G313" t="s">
        <v>1700</v>
      </c>
      <c r="H313" t="s">
        <v>106</v>
      </c>
      <c r="I313" s="77">
        <v>7940.49</v>
      </c>
      <c r="J313" s="77">
        <v>15065</v>
      </c>
      <c r="K313" s="77">
        <v>19.508998900000002</v>
      </c>
      <c r="L313" s="77">
        <v>3739.7992844350001</v>
      </c>
      <c r="M313" s="78">
        <v>0</v>
      </c>
      <c r="N313" s="78">
        <v>8.0000000000000004E-4</v>
      </c>
      <c r="O313" s="78">
        <v>2.0000000000000001E-4</v>
      </c>
    </row>
    <row r="314" spans="2:15">
      <c r="B314" t="s">
        <v>2648</v>
      </c>
      <c r="C314" t="s">
        <v>2649</v>
      </c>
      <c r="D314" t="s">
        <v>375</v>
      </c>
      <c r="E314" t="s">
        <v>1651</v>
      </c>
      <c r="F314" t="s">
        <v>2650</v>
      </c>
      <c r="G314" t="s">
        <v>1822</v>
      </c>
      <c r="H314" t="s">
        <v>106</v>
      </c>
      <c r="I314" s="77">
        <v>5365</v>
      </c>
      <c r="J314" s="77">
        <v>770</v>
      </c>
      <c r="K314" s="77">
        <v>0</v>
      </c>
      <c r="L314" s="77">
        <v>128.47565499999999</v>
      </c>
      <c r="M314" s="78">
        <v>2.9999999999999997E-4</v>
      </c>
      <c r="N314" s="78">
        <v>0</v>
      </c>
      <c r="O314" s="78">
        <v>0</v>
      </c>
    </row>
    <row r="315" spans="2:15">
      <c r="B315" t="s">
        <v>2651</v>
      </c>
      <c r="C315" t="s">
        <v>2652</v>
      </c>
      <c r="D315" t="s">
        <v>375</v>
      </c>
      <c r="E315" t="s">
        <v>1651</v>
      </c>
      <c r="F315" t="s">
        <v>2653</v>
      </c>
      <c r="G315" t="s">
        <v>1822</v>
      </c>
      <c r="H315" t="s">
        <v>106</v>
      </c>
      <c r="I315" s="77">
        <v>58801</v>
      </c>
      <c r="J315" s="77">
        <v>8240</v>
      </c>
      <c r="K315" s="77">
        <v>0</v>
      </c>
      <c r="L315" s="77">
        <v>15068.579464</v>
      </c>
      <c r="M315" s="78">
        <v>1E-4</v>
      </c>
      <c r="N315" s="78">
        <v>3.3E-3</v>
      </c>
      <c r="O315" s="78">
        <v>5.9999999999999995E-4</v>
      </c>
    </row>
    <row r="316" spans="2:15">
      <c r="B316" t="s">
        <v>2654</v>
      </c>
      <c r="C316" t="s">
        <v>2655</v>
      </c>
      <c r="D316" t="s">
        <v>2518</v>
      </c>
      <c r="E316" t="s">
        <v>1651</v>
      </c>
      <c r="F316" t="s">
        <v>2656</v>
      </c>
      <c r="G316" t="s">
        <v>1822</v>
      </c>
      <c r="H316" t="s">
        <v>106</v>
      </c>
      <c r="I316" s="77">
        <v>50400</v>
      </c>
      <c r="J316" s="77">
        <v>1297</v>
      </c>
      <c r="K316" s="77">
        <v>0</v>
      </c>
      <c r="L316" s="77">
        <v>2032.9696799999999</v>
      </c>
      <c r="M316" s="78">
        <v>3.0000000000000001E-3</v>
      </c>
      <c r="N316" s="78">
        <v>4.0000000000000002E-4</v>
      </c>
      <c r="O316" s="78">
        <v>1E-4</v>
      </c>
    </row>
    <row r="317" spans="2:15">
      <c r="B317" t="s">
        <v>2657</v>
      </c>
      <c r="C317" t="s">
        <v>2658</v>
      </c>
      <c r="D317" t="s">
        <v>2518</v>
      </c>
      <c r="E317" t="s">
        <v>1651</v>
      </c>
      <c r="F317" t="s">
        <v>2659</v>
      </c>
      <c r="G317" t="s">
        <v>1822</v>
      </c>
      <c r="H317" t="s">
        <v>106</v>
      </c>
      <c r="I317" s="77">
        <v>7822</v>
      </c>
      <c r="J317" s="77">
        <v>1353</v>
      </c>
      <c r="K317" s="77">
        <v>0</v>
      </c>
      <c r="L317" s="77">
        <v>329.13646260000002</v>
      </c>
      <c r="M317" s="78">
        <v>0</v>
      </c>
      <c r="N317" s="78">
        <v>1E-4</v>
      </c>
      <c r="O317" s="78">
        <v>0</v>
      </c>
    </row>
    <row r="318" spans="2:15">
      <c r="B318" t="s">
        <v>2660</v>
      </c>
      <c r="C318" t="s">
        <v>2661</v>
      </c>
      <c r="D318" t="s">
        <v>100</v>
      </c>
      <c r="E318" t="s">
        <v>1651</v>
      </c>
      <c r="F318" t="s">
        <v>2662</v>
      </c>
      <c r="G318" t="s">
        <v>2663</v>
      </c>
      <c r="H318" t="s">
        <v>106</v>
      </c>
      <c r="I318" s="77">
        <v>57531</v>
      </c>
      <c r="J318" s="77">
        <v>33635</v>
      </c>
      <c r="K318" s="77">
        <v>0</v>
      </c>
      <c r="L318" s="77">
        <v>60180.216253500002</v>
      </c>
      <c r="M318" s="78">
        <v>0</v>
      </c>
      <c r="N318" s="78">
        <v>1.3100000000000001E-2</v>
      </c>
      <c r="O318" s="78">
        <v>2.3999999999999998E-3</v>
      </c>
    </row>
    <row r="319" spans="2:15">
      <c r="B319" t="s">
        <v>2664</v>
      </c>
      <c r="C319" t="s">
        <v>2665</v>
      </c>
      <c r="D319" t="s">
        <v>1749</v>
      </c>
      <c r="E319" t="s">
        <v>1651</v>
      </c>
      <c r="F319" t="s">
        <v>2666</v>
      </c>
      <c r="G319" t="s">
        <v>2663</v>
      </c>
      <c r="H319" t="s">
        <v>106</v>
      </c>
      <c r="I319" s="77">
        <v>27067</v>
      </c>
      <c r="J319" s="77">
        <v>164900</v>
      </c>
      <c r="K319" s="77">
        <v>0</v>
      </c>
      <c r="L319" s="77">
        <v>138810.13213000001</v>
      </c>
      <c r="M319" s="78">
        <v>1E-4</v>
      </c>
      <c r="N319" s="78">
        <v>3.0200000000000001E-2</v>
      </c>
      <c r="O319" s="78">
        <v>5.5999999999999999E-3</v>
      </c>
    </row>
    <row r="320" spans="2:15">
      <c r="B320" t="s">
        <v>2667</v>
      </c>
      <c r="C320" t="s">
        <v>2668</v>
      </c>
      <c r="D320" t="s">
        <v>375</v>
      </c>
      <c r="E320" t="s">
        <v>1651</v>
      </c>
      <c r="F320" t="s">
        <v>2669</v>
      </c>
      <c r="G320" t="s">
        <v>1831</v>
      </c>
      <c r="H320" t="s">
        <v>106</v>
      </c>
      <c r="I320" s="77">
        <v>19999.939999999999</v>
      </c>
      <c r="J320" s="77">
        <v>5825</v>
      </c>
      <c r="K320" s="77">
        <v>0</v>
      </c>
      <c r="L320" s="77">
        <v>3623.1391305500001</v>
      </c>
      <c r="M320" s="78">
        <v>0</v>
      </c>
      <c r="N320" s="78">
        <v>8.0000000000000004E-4</v>
      </c>
      <c r="O320" s="78">
        <v>1E-4</v>
      </c>
    </row>
    <row r="321" spans="2:15">
      <c r="B321" t="s">
        <v>2670</v>
      </c>
      <c r="C321" t="s">
        <v>2671</v>
      </c>
      <c r="D321" t="s">
        <v>2518</v>
      </c>
      <c r="E321" t="s">
        <v>1651</v>
      </c>
      <c r="F321" t="s">
        <v>2672</v>
      </c>
      <c r="G321" t="s">
        <v>1831</v>
      </c>
      <c r="H321" t="s">
        <v>106</v>
      </c>
      <c r="I321" s="77">
        <v>32476</v>
      </c>
      <c r="J321" s="77">
        <v>70.62</v>
      </c>
      <c r="K321" s="77">
        <v>0</v>
      </c>
      <c r="L321" s="77">
        <v>71.326454232000003</v>
      </c>
      <c r="M321" s="78">
        <v>4.0000000000000002E-4</v>
      </c>
      <c r="N321" s="78">
        <v>0</v>
      </c>
      <c r="O321" s="78">
        <v>0</v>
      </c>
    </row>
    <row r="322" spans="2:15">
      <c r="B322" t="s">
        <v>2673</v>
      </c>
      <c r="C322" t="s">
        <v>2674</v>
      </c>
      <c r="D322" t="s">
        <v>375</v>
      </c>
      <c r="E322" t="s">
        <v>1651</v>
      </c>
      <c r="F322" t="s">
        <v>1721</v>
      </c>
      <c r="G322" t="s">
        <v>1831</v>
      </c>
      <c r="H322" t="s">
        <v>106</v>
      </c>
      <c r="I322" s="77">
        <v>30500</v>
      </c>
      <c r="J322" s="77">
        <v>5905</v>
      </c>
      <c r="K322" s="77">
        <v>0</v>
      </c>
      <c r="L322" s="77">
        <v>5601.1877500000001</v>
      </c>
      <c r="M322" s="78">
        <v>0</v>
      </c>
      <c r="N322" s="78">
        <v>1.1999999999999999E-3</v>
      </c>
      <c r="O322" s="78">
        <v>2.0000000000000001E-4</v>
      </c>
    </row>
    <row r="323" spans="2:15">
      <c r="B323" t="s">
        <v>2675</v>
      </c>
      <c r="C323" t="s">
        <v>2676</v>
      </c>
      <c r="D323" t="s">
        <v>375</v>
      </c>
      <c r="E323" t="s">
        <v>1651</v>
      </c>
      <c r="F323" t="s">
        <v>2677</v>
      </c>
      <c r="G323" t="s">
        <v>1660</v>
      </c>
      <c r="H323" t="s">
        <v>106</v>
      </c>
      <c r="I323" s="77">
        <v>3900</v>
      </c>
      <c r="J323" s="77">
        <v>13540</v>
      </c>
      <c r="K323" s="77">
        <v>0</v>
      </c>
      <c r="L323" s="77">
        <v>1642.2665999999999</v>
      </c>
      <c r="M323" s="78">
        <v>0</v>
      </c>
      <c r="N323" s="78">
        <v>4.0000000000000002E-4</v>
      </c>
      <c r="O323" s="78">
        <v>1E-4</v>
      </c>
    </row>
    <row r="324" spans="2:15">
      <c r="B324" t="s">
        <v>2678</v>
      </c>
      <c r="C324" t="s">
        <v>2679</v>
      </c>
      <c r="D324" t="s">
        <v>2518</v>
      </c>
      <c r="E324" t="s">
        <v>1651</v>
      </c>
      <c r="F324" t="s">
        <v>2680</v>
      </c>
      <c r="G324" t="s">
        <v>1660</v>
      </c>
      <c r="H324" t="s">
        <v>106</v>
      </c>
      <c r="I324" s="77">
        <v>8000</v>
      </c>
      <c r="J324" s="77">
        <v>5010</v>
      </c>
      <c r="K324" s="77">
        <v>0</v>
      </c>
      <c r="L324" s="77">
        <v>1246.4880000000001</v>
      </c>
      <c r="M324" s="78">
        <v>0</v>
      </c>
      <c r="N324" s="78">
        <v>2.9999999999999997E-4</v>
      </c>
      <c r="O324" s="78">
        <v>1E-4</v>
      </c>
    </row>
    <row r="325" spans="2:15">
      <c r="B325" t="s">
        <v>2681</v>
      </c>
      <c r="C325" t="s">
        <v>2682</v>
      </c>
      <c r="D325" t="s">
        <v>1749</v>
      </c>
      <c r="E325" t="s">
        <v>1651</v>
      </c>
      <c r="F325" t="s">
        <v>2683</v>
      </c>
      <c r="G325" t="s">
        <v>1727</v>
      </c>
      <c r="H325" t="s">
        <v>110</v>
      </c>
      <c r="I325" s="77">
        <v>720</v>
      </c>
      <c r="J325" s="77">
        <v>1090</v>
      </c>
      <c r="K325" s="77">
        <v>0</v>
      </c>
      <c r="L325" s="77">
        <v>27.6241752</v>
      </c>
      <c r="M325" s="78">
        <v>0</v>
      </c>
      <c r="N325" s="78">
        <v>0</v>
      </c>
      <c r="O325" s="78">
        <v>0</v>
      </c>
    </row>
    <row r="326" spans="2:15">
      <c r="B326" t="s">
        <v>2684</v>
      </c>
      <c r="C326" t="s">
        <v>2685</v>
      </c>
      <c r="D326" t="s">
        <v>1749</v>
      </c>
      <c r="E326" t="s">
        <v>1651</v>
      </c>
      <c r="F326" t="s">
        <v>1767</v>
      </c>
      <c r="G326" t="s">
        <v>1727</v>
      </c>
      <c r="H326" t="s">
        <v>110</v>
      </c>
      <c r="I326" s="77">
        <v>439042.91</v>
      </c>
      <c r="J326" s="77">
        <v>532</v>
      </c>
      <c r="K326" s="77">
        <v>0</v>
      </c>
      <c r="L326" s="77">
        <v>8221.4595789958803</v>
      </c>
      <c r="M326" s="78">
        <v>2.9999999999999997E-4</v>
      </c>
      <c r="N326" s="78">
        <v>1.8E-3</v>
      </c>
      <c r="O326" s="78">
        <v>2.9999999999999997E-4</v>
      </c>
    </row>
    <row r="327" spans="2:15">
      <c r="B327" t="s">
        <v>2686</v>
      </c>
      <c r="C327" t="s">
        <v>2687</v>
      </c>
      <c r="D327" t="s">
        <v>123</v>
      </c>
      <c r="E327" t="s">
        <v>1651</v>
      </c>
      <c r="F327" t="s">
        <v>2688</v>
      </c>
      <c r="G327" t="s">
        <v>1727</v>
      </c>
      <c r="H327" t="s">
        <v>110</v>
      </c>
      <c r="I327" s="77">
        <v>601071.74</v>
      </c>
      <c r="J327" s="77">
        <v>359.5</v>
      </c>
      <c r="K327" s="77">
        <v>0</v>
      </c>
      <c r="L327" s="77">
        <v>7605.9861413654598</v>
      </c>
      <c r="M327" s="78">
        <v>1.5E-3</v>
      </c>
      <c r="N327" s="78">
        <v>1.6999999999999999E-3</v>
      </c>
      <c r="O327" s="78">
        <v>2.9999999999999997E-4</v>
      </c>
    </row>
    <row r="328" spans="2:15">
      <c r="B328" t="s">
        <v>2689</v>
      </c>
      <c r="C328" t="s">
        <v>2690</v>
      </c>
      <c r="D328" t="s">
        <v>375</v>
      </c>
      <c r="E328" t="s">
        <v>1651</v>
      </c>
      <c r="F328" t="s">
        <v>2691</v>
      </c>
      <c r="G328" t="s">
        <v>1727</v>
      </c>
      <c r="H328" t="s">
        <v>106</v>
      </c>
      <c r="I328" s="77">
        <v>3000</v>
      </c>
      <c r="J328" s="77">
        <v>11518</v>
      </c>
      <c r="K328" s="77">
        <v>6.85534</v>
      </c>
      <c r="L328" s="77">
        <v>1081.4847400000001</v>
      </c>
      <c r="M328" s="78">
        <v>0</v>
      </c>
      <c r="N328" s="78">
        <v>2.0000000000000001E-4</v>
      </c>
      <c r="O328" s="78">
        <v>0</v>
      </c>
    </row>
    <row r="329" spans="2:15">
      <c r="B329" t="s">
        <v>2692</v>
      </c>
      <c r="C329" t="s">
        <v>2693</v>
      </c>
      <c r="D329" t="s">
        <v>375</v>
      </c>
      <c r="E329" t="s">
        <v>1651</v>
      </c>
      <c r="F329" t="s">
        <v>2694</v>
      </c>
      <c r="G329" t="s">
        <v>1727</v>
      </c>
      <c r="H329" t="s">
        <v>106</v>
      </c>
      <c r="I329" s="77">
        <v>17225</v>
      </c>
      <c r="J329" s="77">
        <v>15448</v>
      </c>
      <c r="K329" s="77">
        <v>0</v>
      </c>
      <c r="L329" s="77">
        <v>8275.4549800000004</v>
      </c>
      <c r="M329" s="78">
        <v>6.9999999999999999E-4</v>
      </c>
      <c r="N329" s="78">
        <v>1.8E-3</v>
      </c>
      <c r="O329" s="78">
        <v>2.9999999999999997E-4</v>
      </c>
    </row>
    <row r="330" spans="2:15">
      <c r="B330" t="s">
        <v>2695</v>
      </c>
      <c r="C330" t="s">
        <v>2696</v>
      </c>
      <c r="D330" t="s">
        <v>2624</v>
      </c>
      <c r="E330" t="s">
        <v>1651</v>
      </c>
      <c r="F330" t="s">
        <v>2697</v>
      </c>
      <c r="G330" t="s">
        <v>1727</v>
      </c>
      <c r="H330" t="s">
        <v>113</v>
      </c>
      <c r="I330" s="77">
        <v>167120</v>
      </c>
      <c r="J330" s="77">
        <v>1432</v>
      </c>
      <c r="K330" s="77">
        <v>0</v>
      </c>
      <c r="L330" s="77">
        <v>10058.684071039999</v>
      </c>
      <c r="M330" s="78">
        <v>3.8999999999999998E-3</v>
      </c>
      <c r="N330" s="78">
        <v>2.2000000000000001E-3</v>
      </c>
      <c r="O330" s="78">
        <v>4.0000000000000002E-4</v>
      </c>
    </row>
    <row r="331" spans="2:15">
      <c r="B331" t="s">
        <v>2698</v>
      </c>
      <c r="C331" t="s">
        <v>2699</v>
      </c>
      <c r="D331" t="s">
        <v>123</v>
      </c>
      <c r="E331" t="s">
        <v>1651</v>
      </c>
      <c r="F331" t="s">
        <v>2700</v>
      </c>
      <c r="G331" t="s">
        <v>1727</v>
      </c>
      <c r="H331" t="s">
        <v>106</v>
      </c>
      <c r="I331" s="77">
        <v>198559</v>
      </c>
      <c r="J331" s="77">
        <v>83.5</v>
      </c>
      <c r="K331" s="77">
        <v>0</v>
      </c>
      <c r="L331" s="77">
        <v>515.62793914999997</v>
      </c>
      <c r="M331" s="78">
        <v>2.0000000000000001E-4</v>
      </c>
      <c r="N331" s="78">
        <v>1E-4</v>
      </c>
      <c r="O331" s="78">
        <v>0</v>
      </c>
    </row>
    <row r="332" spans="2:15">
      <c r="B332" t="s">
        <v>2701</v>
      </c>
      <c r="C332" t="s">
        <v>2702</v>
      </c>
      <c r="D332" t="s">
        <v>123</v>
      </c>
      <c r="E332" t="s">
        <v>1651</v>
      </c>
      <c r="F332"/>
      <c r="G332" t="s">
        <v>2703</v>
      </c>
      <c r="H332" t="s">
        <v>110</v>
      </c>
      <c r="I332" s="77">
        <v>7000</v>
      </c>
      <c r="J332" s="77">
        <v>1260</v>
      </c>
      <c r="K332" s="77">
        <v>0</v>
      </c>
      <c r="L332" s="77">
        <v>310.45517999999998</v>
      </c>
      <c r="M332" s="78">
        <v>1E-4</v>
      </c>
      <c r="N332" s="78">
        <v>1E-4</v>
      </c>
      <c r="O332" s="78">
        <v>0</v>
      </c>
    </row>
    <row r="333" spans="2:15">
      <c r="B333" t="s">
        <v>2704</v>
      </c>
      <c r="C333" t="s">
        <v>2705</v>
      </c>
      <c r="D333" t="s">
        <v>123</v>
      </c>
      <c r="E333" t="s">
        <v>1651</v>
      </c>
      <c r="F333" t="s">
        <v>2706</v>
      </c>
      <c r="G333" t="s">
        <v>2707</v>
      </c>
      <c r="H333" t="s">
        <v>110</v>
      </c>
      <c r="I333" s="77">
        <v>243850</v>
      </c>
      <c r="J333" s="77">
        <v>4076</v>
      </c>
      <c r="K333" s="77">
        <v>0</v>
      </c>
      <c r="L333" s="77">
        <v>34985.433587400003</v>
      </c>
      <c r="M333" s="78">
        <v>2.0000000000000001E-4</v>
      </c>
      <c r="N333" s="78">
        <v>7.6E-3</v>
      </c>
      <c r="O333" s="78">
        <v>1.4E-3</v>
      </c>
    </row>
    <row r="334" spans="2:15">
      <c r="B334" t="s">
        <v>2708</v>
      </c>
      <c r="C334" t="s">
        <v>2709</v>
      </c>
      <c r="D334" t="s">
        <v>123</v>
      </c>
      <c r="E334" t="s">
        <v>1651</v>
      </c>
      <c r="F334" t="s">
        <v>2710</v>
      </c>
      <c r="G334" t="s">
        <v>2707</v>
      </c>
      <c r="H334" t="s">
        <v>110</v>
      </c>
      <c r="I334" s="77">
        <v>5415</v>
      </c>
      <c r="J334" s="77">
        <v>21520</v>
      </c>
      <c r="K334" s="77">
        <v>0</v>
      </c>
      <c r="L334" s="77">
        <v>4101.7676291999996</v>
      </c>
      <c r="M334" s="78">
        <v>2.0000000000000001E-4</v>
      </c>
      <c r="N334" s="78">
        <v>8.9999999999999998E-4</v>
      </c>
      <c r="O334" s="78">
        <v>2.0000000000000001E-4</v>
      </c>
    </row>
    <row r="335" spans="2:15">
      <c r="B335" t="s">
        <v>2711</v>
      </c>
      <c r="C335" t="s">
        <v>2712</v>
      </c>
      <c r="D335" t="s">
        <v>375</v>
      </c>
      <c r="E335" t="s">
        <v>1651</v>
      </c>
      <c r="F335" t="s">
        <v>2713</v>
      </c>
      <c r="G335" t="s">
        <v>2707</v>
      </c>
      <c r="H335" t="s">
        <v>106</v>
      </c>
      <c r="I335" s="77">
        <v>441502</v>
      </c>
      <c r="J335" s="77">
        <v>12031</v>
      </c>
      <c r="K335" s="77">
        <v>430.54617999999999</v>
      </c>
      <c r="L335" s="77">
        <v>165624.74465820001</v>
      </c>
      <c r="M335" s="78">
        <v>1E-4</v>
      </c>
      <c r="N335" s="78">
        <v>3.5999999999999997E-2</v>
      </c>
      <c r="O335" s="78">
        <v>6.7000000000000002E-3</v>
      </c>
    </row>
    <row r="336" spans="2:15">
      <c r="B336" t="s">
        <v>2714</v>
      </c>
      <c r="C336" t="s">
        <v>2715</v>
      </c>
      <c r="D336" t="s">
        <v>375</v>
      </c>
      <c r="E336" t="s">
        <v>1651</v>
      </c>
      <c r="F336" t="s">
        <v>2716</v>
      </c>
      <c r="G336" t="s">
        <v>2560</v>
      </c>
      <c r="H336" t="s">
        <v>106</v>
      </c>
      <c r="I336" s="77">
        <v>51523</v>
      </c>
      <c r="J336" s="77">
        <v>11879</v>
      </c>
      <c r="K336" s="77">
        <v>0</v>
      </c>
      <c r="L336" s="77">
        <v>19034.497398700001</v>
      </c>
      <c r="M336" s="78">
        <v>0</v>
      </c>
      <c r="N336" s="78">
        <v>4.1000000000000003E-3</v>
      </c>
      <c r="O336" s="78">
        <v>8.0000000000000004E-4</v>
      </c>
    </row>
    <row r="337" spans="2:15">
      <c r="B337" t="s">
        <v>2717</v>
      </c>
      <c r="C337" t="s">
        <v>2718</v>
      </c>
      <c r="D337" t="s">
        <v>375</v>
      </c>
      <c r="E337" t="s">
        <v>1651</v>
      </c>
      <c r="F337" t="s">
        <v>2719</v>
      </c>
      <c r="G337" t="s">
        <v>2560</v>
      </c>
      <c r="H337" t="s">
        <v>106</v>
      </c>
      <c r="I337" s="77">
        <v>1794</v>
      </c>
      <c r="J337" s="77">
        <v>333434</v>
      </c>
      <c r="K337" s="77">
        <v>0</v>
      </c>
      <c r="L337" s="77">
        <v>18603.416535600001</v>
      </c>
      <c r="M337" s="78">
        <v>0</v>
      </c>
      <c r="N337" s="78">
        <v>4.0000000000000001E-3</v>
      </c>
      <c r="O337" s="78">
        <v>8.0000000000000004E-4</v>
      </c>
    </row>
    <row r="338" spans="2:15">
      <c r="B338" t="s">
        <v>2720</v>
      </c>
      <c r="C338" t="s">
        <v>2721</v>
      </c>
      <c r="D338" t="s">
        <v>2518</v>
      </c>
      <c r="E338" t="s">
        <v>1651</v>
      </c>
      <c r="F338" t="s">
        <v>2722</v>
      </c>
      <c r="G338" t="s">
        <v>2560</v>
      </c>
      <c r="H338" t="s">
        <v>106</v>
      </c>
      <c r="I338" s="77">
        <v>2250</v>
      </c>
      <c r="J338" s="77">
        <v>15231</v>
      </c>
      <c r="K338" s="77">
        <v>0</v>
      </c>
      <c r="L338" s="77">
        <v>1065.789225</v>
      </c>
      <c r="M338" s="78">
        <v>0</v>
      </c>
      <c r="N338" s="78">
        <v>2.0000000000000001E-4</v>
      </c>
      <c r="O338" s="78">
        <v>0</v>
      </c>
    </row>
    <row r="339" spans="2:15">
      <c r="B339" t="s">
        <v>2723</v>
      </c>
      <c r="C339" t="s">
        <v>2724</v>
      </c>
      <c r="D339" t="s">
        <v>375</v>
      </c>
      <c r="E339" t="s">
        <v>1651</v>
      </c>
      <c r="F339" t="s">
        <v>1683</v>
      </c>
      <c r="G339" t="s">
        <v>2560</v>
      </c>
      <c r="H339" t="s">
        <v>106</v>
      </c>
      <c r="I339" s="77">
        <v>101282</v>
      </c>
      <c r="J339" s="77">
        <v>33632</v>
      </c>
      <c r="K339" s="77">
        <v>0</v>
      </c>
      <c r="L339" s="77">
        <v>105936.4345664</v>
      </c>
      <c r="M339" s="78">
        <v>0</v>
      </c>
      <c r="N339" s="78">
        <v>2.3E-2</v>
      </c>
      <c r="O339" s="78">
        <v>4.3E-3</v>
      </c>
    </row>
    <row r="340" spans="2:15">
      <c r="B340" t="s">
        <v>2725</v>
      </c>
      <c r="C340" t="s">
        <v>2726</v>
      </c>
      <c r="D340" t="s">
        <v>2518</v>
      </c>
      <c r="E340" t="s">
        <v>123</v>
      </c>
      <c r="F340" t="s">
        <v>2727</v>
      </c>
      <c r="G340" t="s">
        <v>2560</v>
      </c>
      <c r="H340" t="s">
        <v>106</v>
      </c>
      <c r="I340" s="77">
        <v>12000</v>
      </c>
      <c r="J340" s="77">
        <v>2115</v>
      </c>
      <c r="K340" s="77">
        <v>0</v>
      </c>
      <c r="L340" s="77">
        <v>789.31799999999998</v>
      </c>
      <c r="M340" s="78">
        <v>1E-4</v>
      </c>
      <c r="N340" s="78">
        <v>2.0000000000000001E-4</v>
      </c>
      <c r="O340" s="78">
        <v>0</v>
      </c>
    </row>
    <row r="341" spans="2:15">
      <c r="B341" t="s">
        <v>2728</v>
      </c>
      <c r="C341" t="s">
        <v>2729</v>
      </c>
      <c r="D341" t="s">
        <v>123</v>
      </c>
      <c r="E341" t="s">
        <v>1651</v>
      </c>
      <c r="F341" t="s">
        <v>2730</v>
      </c>
      <c r="G341" t="s">
        <v>1679</v>
      </c>
      <c r="H341" t="s">
        <v>110</v>
      </c>
      <c r="I341" s="77">
        <v>5837</v>
      </c>
      <c r="J341" s="77">
        <v>5964</v>
      </c>
      <c r="K341" s="77">
        <v>0</v>
      </c>
      <c r="L341" s="77">
        <v>1225.3429417320001</v>
      </c>
      <c r="M341" s="78">
        <v>0</v>
      </c>
      <c r="N341" s="78">
        <v>2.9999999999999997E-4</v>
      </c>
      <c r="O341" s="78">
        <v>0</v>
      </c>
    </row>
    <row r="342" spans="2:15">
      <c r="B342" t="s">
        <v>2731</v>
      </c>
      <c r="C342" t="s">
        <v>2732</v>
      </c>
      <c r="D342" t="s">
        <v>375</v>
      </c>
      <c r="E342" t="s">
        <v>1651</v>
      </c>
      <c r="F342" t="s">
        <v>1688</v>
      </c>
      <c r="G342" t="s">
        <v>1679</v>
      </c>
      <c r="H342" t="s">
        <v>106</v>
      </c>
      <c r="I342" s="77">
        <v>50111</v>
      </c>
      <c r="J342" s="77">
        <v>17757</v>
      </c>
      <c r="K342" s="77">
        <v>0</v>
      </c>
      <c r="L342" s="77">
        <v>27673.4339397</v>
      </c>
      <c r="M342" s="78">
        <v>0</v>
      </c>
      <c r="N342" s="78">
        <v>6.0000000000000001E-3</v>
      </c>
      <c r="O342" s="78">
        <v>1.1000000000000001E-3</v>
      </c>
    </row>
    <row r="343" spans="2:15">
      <c r="B343" t="s">
        <v>2733</v>
      </c>
      <c r="C343" t="s">
        <v>2734</v>
      </c>
      <c r="D343" t="s">
        <v>375</v>
      </c>
      <c r="E343" t="s">
        <v>1651</v>
      </c>
      <c r="F343" t="s">
        <v>2735</v>
      </c>
      <c r="G343" t="s">
        <v>1679</v>
      </c>
      <c r="H343" t="s">
        <v>106</v>
      </c>
      <c r="I343" s="77">
        <v>7988</v>
      </c>
      <c r="J343" s="77">
        <v>289359</v>
      </c>
      <c r="K343" s="77">
        <v>0</v>
      </c>
      <c r="L343" s="77">
        <v>71884.530421200005</v>
      </c>
      <c r="M343" s="78">
        <v>0</v>
      </c>
      <c r="N343" s="78">
        <v>1.5599999999999999E-2</v>
      </c>
      <c r="O343" s="78">
        <v>2.8999999999999998E-3</v>
      </c>
    </row>
    <row r="344" spans="2:15">
      <c r="B344" t="s">
        <v>2736</v>
      </c>
      <c r="C344" t="s">
        <v>2737</v>
      </c>
      <c r="D344" t="s">
        <v>2518</v>
      </c>
      <c r="E344" t="s">
        <v>1651</v>
      </c>
      <c r="F344" t="s">
        <v>2735</v>
      </c>
      <c r="G344" t="s">
        <v>1679</v>
      </c>
      <c r="H344" t="s">
        <v>106</v>
      </c>
      <c r="I344" s="77">
        <v>1051</v>
      </c>
      <c r="J344" s="77">
        <v>289704</v>
      </c>
      <c r="K344" s="77">
        <v>0</v>
      </c>
      <c r="L344" s="77">
        <v>9469.2939143999993</v>
      </c>
      <c r="M344" s="78">
        <v>0</v>
      </c>
      <c r="N344" s="78">
        <v>2.0999999999999999E-3</v>
      </c>
      <c r="O344" s="78">
        <v>4.0000000000000002E-4</v>
      </c>
    </row>
    <row r="345" spans="2:15">
      <c r="B345" t="s">
        <v>2738</v>
      </c>
      <c r="C345" t="s">
        <v>2739</v>
      </c>
      <c r="D345" t="s">
        <v>375</v>
      </c>
      <c r="E345" t="s">
        <v>1651</v>
      </c>
      <c r="F345" t="s">
        <v>2740</v>
      </c>
      <c r="G345" t="s">
        <v>1679</v>
      </c>
      <c r="H345" t="s">
        <v>106</v>
      </c>
      <c r="I345" s="77">
        <v>82327</v>
      </c>
      <c r="J345" s="77">
        <v>12640</v>
      </c>
      <c r="K345" s="77">
        <v>0</v>
      </c>
      <c r="L345" s="77">
        <v>32363.073007999999</v>
      </c>
      <c r="M345" s="78">
        <v>1E-4</v>
      </c>
      <c r="N345" s="78">
        <v>7.0000000000000001E-3</v>
      </c>
      <c r="O345" s="78">
        <v>1.2999999999999999E-3</v>
      </c>
    </row>
    <row r="346" spans="2:15">
      <c r="B346" t="s">
        <v>2741</v>
      </c>
      <c r="C346" t="s">
        <v>2742</v>
      </c>
      <c r="D346" t="s">
        <v>2518</v>
      </c>
      <c r="E346" t="s">
        <v>1651</v>
      </c>
      <c r="F346" t="s">
        <v>2743</v>
      </c>
      <c r="G346" t="s">
        <v>1776</v>
      </c>
      <c r="H346" t="s">
        <v>106</v>
      </c>
      <c r="I346" s="77">
        <v>900</v>
      </c>
      <c r="J346" s="77">
        <v>4716</v>
      </c>
      <c r="K346" s="77">
        <v>0</v>
      </c>
      <c r="L346" s="77">
        <v>132.00084000000001</v>
      </c>
      <c r="M346" s="78">
        <v>0</v>
      </c>
      <c r="N346" s="78">
        <v>0</v>
      </c>
      <c r="O346" s="78">
        <v>0</v>
      </c>
    </row>
    <row r="347" spans="2:15">
      <c r="B347" t="s">
        <v>2744</v>
      </c>
      <c r="C347" t="s">
        <v>2745</v>
      </c>
      <c r="D347" t="s">
        <v>123</v>
      </c>
      <c r="E347" t="s">
        <v>1651</v>
      </c>
      <c r="F347" t="s">
        <v>2746</v>
      </c>
      <c r="G347" t="s">
        <v>1653</v>
      </c>
      <c r="H347" t="s">
        <v>110</v>
      </c>
      <c r="I347" s="77">
        <v>50000</v>
      </c>
      <c r="J347" s="77">
        <v>704.6</v>
      </c>
      <c r="K347" s="77">
        <v>0</v>
      </c>
      <c r="L347" s="77">
        <v>1240.06077</v>
      </c>
      <c r="M347" s="78">
        <v>0</v>
      </c>
      <c r="N347" s="78">
        <v>2.9999999999999997E-4</v>
      </c>
      <c r="O347" s="78">
        <v>1E-4</v>
      </c>
    </row>
    <row r="348" spans="2:15">
      <c r="B348" t="s">
        <v>261</v>
      </c>
    </row>
    <row r="349" spans="2:15">
      <c r="B349" t="s">
        <v>393</v>
      </c>
    </row>
    <row r="350" spans="2:15">
      <c r="B350" t="s">
        <v>394</v>
      </c>
    </row>
    <row r="351" spans="2:15">
      <c r="B351" t="s">
        <v>395</v>
      </c>
    </row>
    <row r="352" spans="2:15">
      <c r="B352" t="s">
        <v>396</v>
      </c>
    </row>
  </sheetData>
  <autoFilter ref="B12:BJ352"/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1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11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  <c r="BK6" s="19"/>
    </row>
    <row r="7" spans="2:63" ht="26.25" customHeight="1">
      <c r="B7" s="115" t="s">
        <v>194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66601132.859999999</v>
      </c>
      <c r="I11" s="7"/>
      <c r="J11" s="75">
        <v>2054.7361375999999</v>
      </c>
      <c r="K11" s="75">
        <v>3804217.104744853</v>
      </c>
      <c r="L11" s="7"/>
      <c r="M11" s="76">
        <v>1</v>
      </c>
      <c r="N11" s="76">
        <v>0.15379999999999999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57103128.039999999</v>
      </c>
      <c r="J12" s="81">
        <v>0</v>
      </c>
      <c r="K12" s="81">
        <v>1528604.084100344</v>
      </c>
      <c r="M12" s="80">
        <v>0.40179999999999999</v>
      </c>
      <c r="N12" s="80">
        <v>6.1800000000000001E-2</v>
      </c>
    </row>
    <row r="13" spans="2:63">
      <c r="B13" s="79" t="s">
        <v>2747</v>
      </c>
      <c r="D13" s="16"/>
      <c r="E13" s="16"/>
      <c r="F13" s="16"/>
      <c r="G13" s="16"/>
      <c r="H13" s="81">
        <v>7742177</v>
      </c>
      <c r="J13" s="81">
        <v>0</v>
      </c>
      <c r="K13" s="81">
        <v>213211.05841</v>
      </c>
      <c r="M13" s="80">
        <v>5.6000000000000001E-2</v>
      </c>
      <c r="N13" s="80">
        <v>8.6E-3</v>
      </c>
    </row>
    <row r="14" spans="2:63">
      <c r="B14" t="s">
        <v>2748</v>
      </c>
      <c r="C14" t="s">
        <v>2749</v>
      </c>
      <c r="D14" t="s">
        <v>100</v>
      </c>
      <c r="E14" t="s">
        <v>2750</v>
      </c>
      <c r="F14" t="s">
        <v>2751</v>
      </c>
      <c r="G14" t="s">
        <v>102</v>
      </c>
      <c r="H14" s="77">
        <v>2354036</v>
      </c>
      <c r="I14" s="77">
        <v>2187</v>
      </c>
      <c r="J14" s="77">
        <v>0</v>
      </c>
      <c r="K14" s="77">
        <v>51482.767319999999</v>
      </c>
      <c r="L14" s="78">
        <v>9.4000000000000004E-3</v>
      </c>
      <c r="M14" s="78">
        <v>1.35E-2</v>
      </c>
      <c r="N14" s="78">
        <v>2.0999999999999999E-3</v>
      </c>
    </row>
    <row r="15" spans="2:63">
      <c r="B15" t="s">
        <v>2752</v>
      </c>
      <c r="C15" t="s">
        <v>2753</v>
      </c>
      <c r="D15" t="s">
        <v>100</v>
      </c>
      <c r="E15" t="s">
        <v>2750</v>
      </c>
      <c r="F15" t="s">
        <v>2751</v>
      </c>
      <c r="G15" t="s">
        <v>102</v>
      </c>
      <c r="H15" s="77">
        <v>42866</v>
      </c>
      <c r="I15" s="77">
        <v>1790</v>
      </c>
      <c r="J15" s="77">
        <v>0</v>
      </c>
      <c r="K15" s="77">
        <v>767.30139999999994</v>
      </c>
      <c r="L15" s="78">
        <v>1.2999999999999999E-3</v>
      </c>
      <c r="M15" s="78">
        <v>2.0000000000000001E-4</v>
      </c>
      <c r="N15" s="78">
        <v>0</v>
      </c>
    </row>
    <row r="16" spans="2:63">
      <c r="B16" t="s">
        <v>2754</v>
      </c>
      <c r="C16" t="s">
        <v>2755</v>
      </c>
      <c r="D16" t="s">
        <v>100</v>
      </c>
      <c r="E16" t="s">
        <v>2750</v>
      </c>
      <c r="F16" t="s">
        <v>2751</v>
      </c>
      <c r="G16" t="s">
        <v>102</v>
      </c>
      <c r="H16" s="77">
        <v>1081500</v>
      </c>
      <c r="I16" s="77">
        <v>1199</v>
      </c>
      <c r="J16" s="77">
        <v>0</v>
      </c>
      <c r="K16" s="77">
        <v>12967.184999999999</v>
      </c>
      <c r="L16" s="78">
        <v>0.02</v>
      </c>
      <c r="M16" s="78">
        <v>3.3999999999999998E-3</v>
      </c>
      <c r="N16" s="78">
        <v>5.0000000000000001E-4</v>
      </c>
    </row>
    <row r="17" spans="2:14">
      <c r="B17" t="s">
        <v>2756</v>
      </c>
      <c r="C17" t="s">
        <v>2757</v>
      </c>
      <c r="D17" t="s">
        <v>100</v>
      </c>
      <c r="E17" t="s">
        <v>2758</v>
      </c>
      <c r="F17" t="s">
        <v>2751</v>
      </c>
      <c r="G17" t="s">
        <v>102</v>
      </c>
      <c r="H17" s="77">
        <v>704508</v>
      </c>
      <c r="I17" s="77">
        <v>3137</v>
      </c>
      <c r="J17" s="77">
        <v>0</v>
      </c>
      <c r="K17" s="77">
        <v>22100.415959999998</v>
      </c>
      <c r="L17" s="78">
        <v>2.8999999999999998E-3</v>
      </c>
      <c r="M17" s="78">
        <v>5.7999999999999996E-3</v>
      </c>
      <c r="N17" s="78">
        <v>8.9999999999999998E-4</v>
      </c>
    </row>
    <row r="18" spans="2:14">
      <c r="B18" t="s">
        <v>2759</v>
      </c>
      <c r="C18" t="s">
        <v>2760</v>
      </c>
      <c r="D18" t="s">
        <v>100</v>
      </c>
      <c r="E18" t="s">
        <v>2758</v>
      </c>
      <c r="F18" t="s">
        <v>2751</v>
      </c>
      <c r="G18" t="s">
        <v>102</v>
      </c>
      <c r="H18" s="77">
        <v>1665084</v>
      </c>
      <c r="I18" s="77">
        <v>1966</v>
      </c>
      <c r="J18" s="77">
        <v>0</v>
      </c>
      <c r="K18" s="77">
        <v>32735.551439999999</v>
      </c>
      <c r="L18" s="78">
        <v>5.3E-3</v>
      </c>
      <c r="M18" s="78">
        <v>8.6E-3</v>
      </c>
      <c r="N18" s="78">
        <v>1.2999999999999999E-3</v>
      </c>
    </row>
    <row r="19" spans="2:14">
      <c r="B19" t="s">
        <v>2761</v>
      </c>
      <c r="C19" t="s">
        <v>2762</v>
      </c>
      <c r="D19" t="s">
        <v>100</v>
      </c>
      <c r="E19" t="s">
        <v>2763</v>
      </c>
      <c r="F19" t="s">
        <v>2751</v>
      </c>
      <c r="G19" t="s">
        <v>102</v>
      </c>
      <c r="H19" s="77">
        <v>894824</v>
      </c>
      <c r="I19" s="77">
        <v>2022</v>
      </c>
      <c r="J19" s="77">
        <v>0</v>
      </c>
      <c r="K19" s="77">
        <v>18093.341280000001</v>
      </c>
      <c r="L19" s="78">
        <v>2.2000000000000001E-3</v>
      </c>
      <c r="M19" s="78">
        <v>4.7999999999999996E-3</v>
      </c>
      <c r="N19" s="78">
        <v>6.9999999999999999E-4</v>
      </c>
    </row>
    <row r="20" spans="2:14">
      <c r="B20" t="s">
        <v>2764</v>
      </c>
      <c r="C20" t="s">
        <v>2765</v>
      </c>
      <c r="D20" t="s">
        <v>100</v>
      </c>
      <c r="E20" t="s">
        <v>2763</v>
      </c>
      <c r="F20" t="s">
        <v>2751</v>
      </c>
      <c r="G20" t="s">
        <v>102</v>
      </c>
      <c r="H20" s="77">
        <v>662132</v>
      </c>
      <c r="I20" s="77">
        <v>2141</v>
      </c>
      <c r="J20" s="77">
        <v>0</v>
      </c>
      <c r="K20" s="77">
        <v>14176.24612</v>
      </c>
      <c r="L20" s="78">
        <v>6.9999999999999999E-4</v>
      </c>
      <c r="M20" s="78">
        <v>3.7000000000000002E-3</v>
      </c>
      <c r="N20" s="78">
        <v>5.9999999999999995E-4</v>
      </c>
    </row>
    <row r="21" spans="2:14">
      <c r="B21" t="s">
        <v>2766</v>
      </c>
      <c r="C21" t="s">
        <v>2767</v>
      </c>
      <c r="D21" t="s">
        <v>100</v>
      </c>
      <c r="E21" t="s">
        <v>2763</v>
      </c>
      <c r="F21" t="s">
        <v>2751</v>
      </c>
      <c r="G21" t="s">
        <v>102</v>
      </c>
      <c r="H21" s="77">
        <v>39657</v>
      </c>
      <c r="I21" s="77">
        <v>1967</v>
      </c>
      <c r="J21" s="77">
        <v>0</v>
      </c>
      <c r="K21" s="77">
        <v>780.05318999999997</v>
      </c>
      <c r="L21" s="78">
        <v>0</v>
      </c>
      <c r="M21" s="78">
        <v>2.0000000000000001E-4</v>
      </c>
      <c r="N21" s="78">
        <v>0</v>
      </c>
    </row>
    <row r="22" spans="2:14">
      <c r="B22" t="s">
        <v>2768</v>
      </c>
      <c r="C22" t="s">
        <v>2769</v>
      </c>
      <c r="D22" t="s">
        <v>100</v>
      </c>
      <c r="E22" t="s">
        <v>2770</v>
      </c>
      <c r="F22" t="s">
        <v>2751</v>
      </c>
      <c r="G22" t="s">
        <v>102</v>
      </c>
      <c r="H22" s="77">
        <v>7855</v>
      </c>
      <c r="I22" s="77">
        <v>28230</v>
      </c>
      <c r="J22" s="77">
        <v>0</v>
      </c>
      <c r="K22" s="77">
        <v>2217.4665</v>
      </c>
      <c r="L22" s="78">
        <v>2.5000000000000001E-3</v>
      </c>
      <c r="M22" s="78">
        <v>5.9999999999999995E-4</v>
      </c>
      <c r="N22" s="78">
        <v>1E-4</v>
      </c>
    </row>
    <row r="23" spans="2:14">
      <c r="B23" t="s">
        <v>2771</v>
      </c>
      <c r="C23" t="s">
        <v>2772</v>
      </c>
      <c r="D23" t="s">
        <v>100</v>
      </c>
      <c r="E23" t="s">
        <v>2770</v>
      </c>
      <c r="F23" t="s">
        <v>2751</v>
      </c>
      <c r="G23" t="s">
        <v>102</v>
      </c>
      <c r="H23" s="77">
        <v>110225</v>
      </c>
      <c r="I23" s="77">
        <v>20290</v>
      </c>
      <c r="J23" s="77">
        <v>0</v>
      </c>
      <c r="K23" s="77">
        <v>22364.6525</v>
      </c>
      <c r="L23" s="78">
        <v>3.7000000000000002E-3</v>
      </c>
      <c r="M23" s="78">
        <v>5.8999999999999999E-3</v>
      </c>
      <c r="N23" s="78">
        <v>8.9999999999999998E-4</v>
      </c>
    </row>
    <row r="24" spans="2:14">
      <c r="B24" t="s">
        <v>2773</v>
      </c>
      <c r="C24" t="s">
        <v>2774</v>
      </c>
      <c r="D24" t="s">
        <v>100</v>
      </c>
      <c r="E24" t="s">
        <v>2770</v>
      </c>
      <c r="F24" t="s">
        <v>2751</v>
      </c>
      <c r="G24" t="s">
        <v>102</v>
      </c>
      <c r="H24" s="77">
        <v>154729</v>
      </c>
      <c r="I24" s="77">
        <v>19590</v>
      </c>
      <c r="J24" s="77">
        <v>0</v>
      </c>
      <c r="K24" s="77">
        <v>30311.411100000001</v>
      </c>
      <c r="L24" s="78">
        <v>5.5999999999999999E-3</v>
      </c>
      <c r="M24" s="78">
        <v>8.0000000000000002E-3</v>
      </c>
      <c r="N24" s="78">
        <v>1.1999999999999999E-3</v>
      </c>
    </row>
    <row r="25" spans="2:14">
      <c r="B25" t="s">
        <v>2775</v>
      </c>
      <c r="C25" t="s">
        <v>2776</v>
      </c>
      <c r="D25" t="s">
        <v>100</v>
      </c>
      <c r="E25" t="s">
        <v>2770</v>
      </c>
      <c r="F25" t="s">
        <v>2751</v>
      </c>
      <c r="G25" t="s">
        <v>102</v>
      </c>
      <c r="H25" s="77">
        <v>24761</v>
      </c>
      <c r="I25" s="77">
        <v>21060</v>
      </c>
      <c r="J25" s="77">
        <v>0</v>
      </c>
      <c r="K25" s="77">
        <v>5214.6665999999996</v>
      </c>
      <c r="L25" s="78">
        <v>1.2999999999999999E-3</v>
      </c>
      <c r="M25" s="78">
        <v>1.4E-3</v>
      </c>
      <c r="N25" s="78">
        <v>2.0000000000000001E-4</v>
      </c>
    </row>
    <row r="26" spans="2:14">
      <c r="B26" s="79" t="s">
        <v>2777</v>
      </c>
      <c r="D26" s="16"/>
      <c r="E26" s="16"/>
      <c r="F26" s="16"/>
      <c r="G26" s="16"/>
      <c r="H26" s="81">
        <v>17309873</v>
      </c>
      <c r="J26" s="81">
        <v>0</v>
      </c>
      <c r="K26" s="81">
        <v>1116289.1240399999</v>
      </c>
      <c r="M26" s="80">
        <v>0.29339999999999999</v>
      </c>
      <c r="N26" s="80">
        <v>4.5100000000000001E-2</v>
      </c>
    </row>
    <row r="27" spans="2:14">
      <c r="B27" t="s">
        <v>2778</v>
      </c>
      <c r="C27" t="s">
        <v>2779</v>
      </c>
      <c r="D27" t="s">
        <v>100</v>
      </c>
      <c r="E27" t="s">
        <v>2750</v>
      </c>
      <c r="F27" t="s">
        <v>2751</v>
      </c>
      <c r="G27" t="s">
        <v>102</v>
      </c>
      <c r="H27" s="77">
        <v>10628</v>
      </c>
      <c r="I27" s="77">
        <v>5426</v>
      </c>
      <c r="J27" s="77">
        <v>0</v>
      </c>
      <c r="K27" s="77">
        <v>576.67528000000004</v>
      </c>
      <c r="L27" s="78">
        <v>1E-4</v>
      </c>
      <c r="M27" s="78">
        <v>2.0000000000000001E-4</v>
      </c>
      <c r="N27" s="78">
        <v>0</v>
      </c>
    </row>
    <row r="28" spans="2:14">
      <c r="B28" t="s">
        <v>2780</v>
      </c>
      <c r="C28" t="s">
        <v>2781</v>
      </c>
      <c r="D28" t="s">
        <v>100</v>
      </c>
      <c r="E28" t="s">
        <v>2750</v>
      </c>
      <c r="F28" t="s">
        <v>2751</v>
      </c>
      <c r="G28" t="s">
        <v>102</v>
      </c>
      <c r="H28" s="77">
        <v>1333525</v>
      </c>
      <c r="I28" s="77">
        <v>4977</v>
      </c>
      <c r="J28" s="77">
        <v>0</v>
      </c>
      <c r="K28" s="77">
        <v>66369.539250000002</v>
      </c>
      <c r="L28" s="78">
        <v>1.0999999999999999E-2</v>
      </c>
      <c r="M28" s="78">
        <v>1.7399999999999999E-2</v>
      </c>
      <c r="N28" s="78">
        <v>2.7000000000000001E-3</v>
      </c>
    </row>
    <row r="29" spans="2:14">
      <c r="B29" t="s">
        <v>2782</v>
      </c>
      <c r="C29" t="s">
        <v>2783</v>
      </c>
      <c r="D29" t="s">
        <v>100</v>
      </c>
      <c r="E29" t="s">
        <v>2750</v>
      </c>
      <c r="F29" t="s">
        <v>2751</v>
      </c>
      <c r="G29" t="s">
        <v>102</v>
      </c>
      <c r="H29" s="77">
        <v>350584</v>
      </c>
      <c r="I29" s="77">
        <v>13200</v>
      </c>
      <c r="J29" s="77">
        <v>0</v>
      </c>
      <c r="K29" s="77">
        <v>46277.088000000003</v>
      </c>
      <c r="L29" s="78">
        <v>4.7600000000000003E-2</v>
      </c>
      <c r="M29" s="78">
        <v>1.2200000000000001E-2</v>
      </c>
      <c r="N29" s="78">
        <v>1.9E-3</v>
      </c>
    </row>
    <row r="30" spans="2:14">
      <c r="B30" t="s">
        <v>2784</v>
      </c>
      <c r="C30" t="s">
        <v>2785</v>
      </c>
      <c r="D30" t="s">
        <v>100</v>
      </c>
      <c r="E30" t="s">
        <v>2750</v>
      </c>
      <c r="F30" t="s">
        <v>2751</v>
      </c>
      <c r="G30" t="s">
        <v>102</v>
      </c>
      <c r="H30" s="77">
        <v>1198178</v>
      </c>
      <c r="I30" s="77">
        <v>7084</v>
      </c>
      <c r="J30" s="77">
        <v>0</v>
      </c>
      <c r="K30" s="77">
        <v>84878.929520000005</v>
      </c>
      <c r="L30" s="78">
        <v>0.1515</v>
      </c>
      <c r="M30" s="78">
        <v>2.23E-2</v>
      </c>
      <c r="N30" s="78">
        <v>3.3999999999999998E-3</v>
      </c>
    </row>
    <row r="31" spans="2:14">
      <c r="B31" t="s">
        <v>2786</v>
      </c>
      <c r="C31" t="s">
        <v>2787</v>
      </c>
      <c r="D31" t="s">
        <v>100</v>
      </c>
      <c r="E31" t="s">
        <v>2750</v>
      </c>
      <c r="F31" t="s">
        <v>2751</v>
      </c>
      <c r="G31" t="s">
        <v>102</v>
      </c>
      <c r="H31" s="77">
        <v>1534161</v>
      </c>
      <c r="I31" s="77">
        <v>1805</v>
      </c>
      <c r="J31" s="77">
        <v>0</v>
      </c>
      <c r="K31" s="77">
        <v>27691.606049999999</v>
      </c>
      <c r="L31" s="78">
        <v>0.13220000000000001</v>
      </c>
      <c r="M31" s="78">
        <v>7.3000000000000001E-3</v>
      </c>
      <c r="N31" s="78">
        <v>1.1000000000000001E-3</v>
      </c>
    </row>
    <row r="32" spans="2:14">
      <c r="B32" t="s">
        <v>2788</v>
      </c>
      <c r="C32" t="s">
        <v>2789</v>
      </c>
      <c r="D32" t="s">
        <v>100</v>
      </c>
      <c r="E32" t="s">
        <v>2790</v>
      </c>
      <c r="F32" t="s">
        <v>2751</v>
      </c>
      <c r="G32" t="s">
        <v>102</v>
      </c>
      <c r="H32" s="77">
        <v>20399</v>
      </c>
      <c r="I32" s="77">
        <v>102040</v>
      </c>
      <c r="J32" s="77">
        <v>0</v>
      </c>
      <c r="K32" s="77">
        <v>20815.139599999999</v>
      </c>
      <c r="L32" s="78">
        <v>7.9399999999999998E-2</v>
      </c>
      <c r="M32" s="78">
        <v>5.4999999999999997E-3</v>
      </c>
      <c r="N32" s="78">
        <v>8.0000000000000004E-4</v>
      </c>
    </row>
    <row r="33" spans="2:14">
      <c r="B33" t="s">
        <v>2791</v>
      </c>
      <c r="C33" t="s">
        <v>2792</v>
      </c>
      <c r="D33" t="s">
        <v>100</v>
      </c>
      <c r="E33" t="s">
        <v>2793</v>
      </c>
      <c r="F33" t="s">
        <v>2751</v>
      </c>
      <c r="G33" t="s">
        <v>102</v>
      </c>
      <c r="H33" s="77">
        <v>1992500</v>
      </c>
      <c r="I33" s="77">
        <v>6440</v>
      </c>
      <c r="J33" s="77">
        <v>0</v>
      </c>
      <c r="K33" s="77">
        <v>128317</v>
      </c>
      <c r="L33" s="78">
        <v>8.1699999999999995E-2</v>
      </c>
      <c r="M33" s="78">
        <v>3.3700000000000001E-2</v>
      </c>
      <c r="N33" s="78">
        <v>5.1999999999999998E-3</v>
      </c>
    </row>
    <row r="34" spans="2:14">
      <c r="B34" t="s">
        <v>2794</v>
      </c>
      <c r="C34" t="s">
        <v>2795</v>
      </c>
      <c r="D34" t="s">
        <v>100</v>
      </c>
      <c r="E34" t="s">
        <v>2793</v>
      </c>
      <c r="F34" t="s">
        <v>2751</v>
      </c>
      <c r="G34" t="s">
        <v>102</v>
      </c>
      <c r="H34" s="77">
        <v>294117</v>
      </c>
      <c r="I34" s="77">
        <v>1025</v>
      </c>
      <c r="J34" s="77">
        <v>0</v>
      </c>
      <c r="K34" s="77">
        <v>3014.6992500000001</v>
      </c>
      <c r="L34" s="78">
        <v>1.09E-2</v>
      </c>
      <c r="M34" s="78">
        <v>8.0000000000000004E-4</v>
      </c>
      <c r="N34" s="78">
        <v>1E-4</v>
      </c>
    </row>
    <row r="35" spans="2:14">
      <c r="B35" t="s">
        <v>2796</v>
      </c>
      <c r="C35" t="s">
        <v>2797</v>
      </c>
      <c r="D35" t="s">
        <v>100</v>
      </c>
      <c r="E35" t="s">
        <v>2793</v>
      </c>
      <c r="F35" t="s">
        <v>2751</v>
      </c>
      <c r="G35" t="s">
        <v>102</v>
      </c>
      <c r="H35" s="77">
        <v>670443</v>
      </c>
      <c r="I35" s="77">
        <v>6042</v>
      </c>
      <c r="J35" s="77">
        <v>0</v>
      </c>
      <c r="K35" s="77">
        <v>40508.166060000003</v>
      </c>
      <c r="L35" s="78">
        <v>0.14899999999999999</v>
      </c>
      <c r="M35" s="78">
        <v>1.06E-2</v>
      </c>
      <c r="N35" s="78">
        <v>1.6000000000000001E-3</v>
      </c>
    </row>
    <row r="36" spans="2:14">
      <c r="B36" t="s">
        <v>2798</v>
      </c>
      <c r="C36" t="s">
        <v>2799</v>
      </c>
      <c r="D36" t="s">
        <v>100</v>
      </c>
      <c r="E36" t="s">
        <v>2793</v>
      </c>
      <c r="F36" t="s">
        <v>2751</v>
      </c>
      <c r="G36" t="s">
        <v>102</v>
      </c>
      <c r="H36" s="77">
        <v>951204</v>
      </c>
      <c r="I36" s="77">
        <v>6174</v>
      </c>
      <c r="J36" s="77">
        <v>0</v>
      </c>
      <c r="K36" s="77">
        <v>58727.33496</v>
      </c>
      <c r="L36" s="78">
        <v>2.7699999999999999E-2</v>
      </c>
      <c r="M36" s="78">
        <v>1.54E-2</v>
      </c>
      <c r="N36" s="78">
        <v>2.3999999999999998E-3</v>
      </c>
    </row>
    <row r="37" spans="2:14">
      <c r="B37" t="s">
        <v>2800</v>
      </c>
      <c r="C37" t="s">
        <v>2801</v>
      </c>
      <c r="D37" t="s">
        <v>100</v>
      </c>
      <c r="E37" t="s">
        <v>2802</v>
      </c>
      <c r="F37" t="s">
        <v>2751</v>
      </c>
      <c r="G37" t="s">
        <v>102</v>
      </c>
      <c r="H37" s="77">
        <v>420651</v>
      </c>
      <c r="I37" s="77">
        <v>7110</v>
      </c>
      <c r="J37" s="77">
        <v>0</v>
      </c>
      <c r="K37" s="77">
        <v>29908.286100000001</v>
      </c>
      <c r="L37" s="78">
        <v>2.98E-2</v>
      </c>
      <c r="M37" s="78">
        <v>7.9000000000000008E-3</v>
      </c>
      <c r="N37" s="78">
        <v>1.1999999999999999E-3</v>
      </c>
    </row>
    <row r="38" spans="2:14">
      <c r="B38" t="s">
        <v>2803</v>
      </c>
      <c r="C38" t="s">
        <v>2804</v>
      </c>
      <c r="D38" t="s">
        <v>100</v>
      </c>
      <c r="E38" t="s">
        <v>2802</v>
      </c>
      <c r="F38" t="s">
        <v>2751</v>
      </c>
      <c r="G38" t="s">
        <v>102</v>
      </c>
      <c r="H38" s="77">
        <v>414000</v>
      </c>
      <c r="I38" s="77">
        <v>8344</v>
      </c>
      <c r="J38" s="77">
        <v>0</v>
      </c>
      <c r="K38" s="77">
        <v>34544.160000000003</v>
      </c>
      <c r="L38" s="78">
        <v>3.1099999999999999E-2</v>
      </c>
      <c r="M38" s="78">
        <v>9.1000000000000004E-3</v>
      </c>
      <c r="N38" s="78">
        <v>1.4E-3</v>
      </c>
    </row>
    <row r="39" spans="2:14">
      <c r="B39" t="s">
        <v>2805</v>
      </c>
      <c r="C39" t="s">
        <v>2806</v>
      </c>
      <c r="D39" t="s">
        <v>100</v>
      </c>
      <c r="E39" t="s">
        <v>2802</v>
      </c>
      <c r="F39" t="s">
        <v>2751</v>
      </c>
      <c r="G39" t="s">
        <v>102</v>
      </c>
      <c r="H39" s="77">
        <v>1528618</v>
      </c>
      <c r="I39" s="77">
        <v>7849</v>
      </c>
      <c r="J39" s="77">
        <v>0</v>
      </c>
      <c r="K39" s="77">
        <v>119981.22682</v>
      </c>
      <c r="L39" s="78">
        <v>0.1132</v>
      </c>
      <c r="M39" s="78">
        <v>3.15E-2</v>
      </c>
      <c r="N39" s="78">
        <v>4.7999999999999996E-3</v>
      </c>
    </row>
    <row r="40" spans="2:14">
      <c r="B40" t="s">
        <v>2807</v>
      </c>
      <c r="C40" t="s">
        <v>2808</v>
      </c>
      <c r="D40" t="s">
        <v>100</v>
      </c>
      <c r="E40" t="s">
        <v>2758</v>
      </c>
      <c r="F40" t="s">
        <v>2751</v>
      </c>
      <c r="G40" t="s">
        <v>102</v>
      </c>
      <c r="H40" s="77">
        <v>136507</v>
      </c>
      <c r="I40" s="77">
        <v>26760</v>
      </c>
      <c r="J40" s="77">
        <v>0</v>
      </c>
      <c r="K40" s="77">
        <v>36529.273200000003</v>
      </c>
      <c r="L40" s="78">
        <v>8.0000000000000002E-3</v>
      </c>
      <c r="M40" s="78">
        <v>9.5999999999999992E-3</v>
      </c>
      <c r="N40" s="78">
        <v>1.5E-3</v>
      </c>
    </row>
    <row r="41" spans="2:14">
      <c r="B41" t="s">
        <v>2809</v>
      </c>
      <c r="C41" t="s">
        <v>2810</v>
      </c>
      <c r="D41" t="s">
        <v>100</v>
      </c>
      <c r="E41" t="s">
        <v>2758</v>
      </c>
      <c r="F41" t="s">
        <v>2751</v>
      </c>
      <c r="G41" t="s">
        <v>102</v>
      </c>
      <c r="H41" s="77">
        <v>485963</v>
      </c>
      <c r="I41" s="77">
        <v>7523</v>
      </c>
      <c r="J41" s="77">
        <v>0</v>
      </c>
      <c r="K41" s="77">
        <v>36558.996489999998</v>
      </c>
      <c r="L41" s="78">
        <v>5.1999999999999998E-2</v>
      </c>
      <c r="M41" s="78">
        <v>9.5999999999999992E-3</v>
      </c>
      <c r="N41" s="78">
        <v>1.5E-3</v>
      </c>
    </row>
    <row r="42" spans="2:14">
      <c r="B42" t="s">
        <v>2811</v>
      </c>
      <c r="C42" t="s">
        <v>2812</v>
      </c>
      <c r="D42" t="s">
        <v>100</v>
      </c>
      <c r="E42" t="s">
        <v>2758</v>
      </c>
      <c r="F42" t="s">
        <v>2751</v>
      </c>
      <c r="G42" t="s">
        <v>102</v>
      </c>
      <c r="H42" s="77">
        <v>314834</v>
      </c>
      <c r="I42" s="77">
        <v>17140</v>
      </c>
      <c r="J42" s="77">
        <v>0</v>
      </c>
      <c r="K42" s="77">
        <v>53962.547599999998</v>
      </c>
      <c r="L42" s="78">
        <v>1.21E-2</v>
      </c>
      <c r="M42" s="78">
        <v>1.4200000000000001E-2</v>
      </c>
      <c r="N42" s="78">
        <v>2.2000000000000001E-3</v>
      </c>
    </row>
    <row r="43" spans="2:14">
      <c r="B43" t="s">
        <v>2813</v>
      </c>
      <c r="C43" t="s">
        <v>2814</v>
      </c>
      <c r="D43" t="s">
        <v>100</v>
      </c>
      <c r="E43" t="s">
        <v>2763</v>
      </c>
      <c r="F43" t="s">
        <v>2751</v>
      </c>
      <c r="G43" t="s">
        <v>102</v>
      </c>
      <c r="H43" s="77">
        <v>21517</v>
      </c>
      <c r="I43" s="77">
        <v>15580</v>
      </c>
      <c r="J43" s="77">
        <v>0</v>
      </c>
      <c r="K43" s="77">
        <v>3352.3485999999998</v>
      </c>
      <c r="L43" s="78">
        <v>1.1000000000000001E-3</v>
      </c>
      <c r="M43" s="78">
        <v>8.9999999999999998E-4</v>
      </c>
      <c r="N43" s="78">
        <v>1E-4</v>
      </c>
    </row>
    <row r="44" spans="2:14">
      <c r="B44" t="s">
        <v>2815</v>
      </c>
      <c r="C44" t="s">
        <v>2816</v>
      </c>
      <c r="D44" t="s">
        <v>100</v>
      </c>
      <c r="E44" t="s">
        <v>2763</v>
      </c>
      <c r="F44" t="s">
        <v>2751</v>
      </c>
      <c r="G44" t="s">
        <v>102</v>
      </c>
      <c r="H44" s="77">
        <v>707510</v>
      </c>
      <c r="I44" s="77">
        <v>7930</v>
      </c>
      <c r="J44" s="77">
        <v>0</v>
      </c>
      <c r="K44" s="77">
        <v>56105.542999999998</v>
      </c>
      <c r="L44" s="78">
        <v>7.1999999999999998E-3</v>
      </c>
      <c r="M44" s="78">
        <v>1.47E-2</v>
      </c>
      <c r="N44" s="78">
        <v>2.3E-3</v>
      </c>
    </row>
    <row r="45" spans="2:14">
      <c r="B45" t="s">
        <v>2817</v>
      </c>
      <c r="C45" t="s">
        <v>2818</v>
      </c>
      <c r="D45" t="s">
        <v>100</v>
      </c>
      <c r="E45" t="s">
        <v>2763</v>
      </c>
      <c r="F45" t="s">
        <v>2751</v>
      </c>
      <c r="G45" t="s">
        <v>102</v>
      </c>
      <c r="H45" s="77">
        <v>95116</v>
      </c>
      <c r="I45" s="77">
        <v>14430</v>
      </c>
      <c r="J45" s="77">
        <v>0</v>
      </c>
      <c r="K45" s="77">
        <v>13725.238799999999</v>
      </c>
      <c r="L45" s="78">
        <v>1E-3</v>
      </c>
      <c r="M45" s="78">
        <v>3.5999999999999999E-3</v>
      </c>
      <c r="N45" s="78">
        <v>5.9999999999999995E-4</v>
      </c>
    </row>
    <row r="46" spans="2:14">
      <c r="B46" t="s">
        <v>2819</v>
      </c>
      <c r="C46" t="s">
        <v>2820</v>
      </c>
      <c r="D46" t="s">
        <v>100</v>
      </c>
      <c r="E46" t="s">
        <v>2770</v>
      </c>
      <c r="F46" t="s">
        <v>2751</v>
      </c>
      <c r="G46" t="s">
        <v>102</v>
      </c>
      <c r="H46" s="77">
        <v>118000</v>
      </c>
      <c r="I46" s="77">
        <v>4379</v>
      </c>
      <c r="J46" s="77">
        <v>0</v>
      </c>
      <c r="K46" s="77">
        <v>5167.22</v>
      </c>
      <c r="L46" s="78">
        <v>3.3700000000000001E-2</v>
      </c>
      <c r="M46" s="78">
        <v>1.4E-3</v>
      </c>
      <c r="N46" s="78">
        <v>2.0000000000000001E-4</v>
      </c>
    </row>
    <row r="47" spans="2:14">
      <c r="B47" t="s">
        <v>2821</v>
      </c>
      <c r="C47" t="s">
        <v>2822</v>
      </c>
      <c r="D47" t="s">
        <v>100</v>
      </c>
      <c r="E47" t="s">
        <v>2770</v>
      </c>
      <c r="F47" t="s">
        <v>2751</v>
      </c>
      <c r="G47" t="s">
        <v>102</v>
      </c>
      <c r="H47" s="77">
        <v>13439</v>
      </c>
      <c r="I47" s="77">
        <v>5014</v>
      </c>
      <c r="J47" s="77">
        <v>0</v>
      </c>
      <c r="K47" s="77">
        <v>673.83145999999999</v>
      </c>
      <c r="L47" s="78">
        <v>1E-3</v>
      </c>
      <c r="M47" s="78">
        <v>2.0000000000000001E-4</v>
      </c>
      <c r="N47" s="78">
        <v>0</v>
      </c>
    </row>
    <row r="48" spans="2:14">
      <c r="B48" t="s">
        <v>2823</v>
      </c>
      <c r="C48" t="s">
        <v>2824</v>
      </c>
      <c r="D48" t="s">
        <v>100</v>
      </c>
      <c r="E48" t="s">
        <v>2770</v>
      </c>
      <c r="F48" t="s">
        <v>2751</v>
      </c>
      <c r="G48" t="s">
        <v>102</v>
      </c>
      <c r="H48" s="77">
        <v>43000</v>
      </c>
      <c r="I48" s="77">
        <v>6328</v>
      </c>
      <c r="J48" s="77">
        <v>0</v>
      </c>
      <c r="K48" s="77">
        <v>2721.04</v>
      </c>
      <c r="L48" s="78">
        <v>1.2699999999999999E-2</v>
      </c>
      <c r="M48" s="78">
        <v>6.9999999999999999E-4</v>
      </c>
      <c r="N48" s="78">
        <v>1E-4</v>
      </c>
    </row>
    <row r="49" spans="2:14">
      <c r="B49" t="s">
        <v>2825</v>
      </c>
      <c r="C49" t="s">
        <v>2826</v>
      </c>
      <c r="D49" t="s">
        <v>100</v>
      </c>
      <c r="E49" t="s">
        <v>2770</v>
      </c>
      <c r="F49" t="s">
        <v>2751</v>
      </c>
      <c r="G49" t="s">
        <v>102</v>
      </c>
      <c r="H49" s="77">
        <v>82400</v>
      </c>
      <c r="I49" s="77">
        <v>9537</v>
      </c>
      <c r="J49" s="77">
        <v>0</v>
      </c>
      <c r="K49" s="77">
        <v>7858.4880000000003</v>
      </c>
      <c r="L49" s="78">
        <v>2.6100000000000002E-2</v>
      </c>
      <c r="M49" s="78">
        <v>2.0999999999999999E-3</v>
      </c>
      <c r="N49" s="78">
        <v>2.9999999999999997E-4</v>
      </c>
    </row>
    <row r="50" spans="2:14">
      <c r="B50" t="s">
        <v>2827</v>
      </c>
      <c r="C50" t="s">
        <v>2828</v>
      </c>
      <c r="D50" t="s">
        <v>100</v>
      </c>
      <c r="E50" t="s">
        <v>2770</v>
      </c>
      <c r="F50" t="s">
        <v>2751</v>
      </c>
      <c r="G50" t="s">
        <v>102</v>
      </c>
      <c r="H50" s="77">
        <v>70239</v>
      </c>
      <c r="I50" s="77">
        <v>19160</v>
      </c>
      <c r="J50" s="77">
        <v>0</v>
      </c>
      <c r="K50" s="77">
        <v>13457.7924</v>
      </c>
      <c r="L50" s="78">
        <v>5.8500000000000003E-2</v>
      </c>
      <c r="M50" s="78">
        <v>3.5000000000000001E-3</v>
      </c>
      <c r="N50" s="78">
        <v>5.0000000000000001E-4</v>
      </c>
    </row>
    <row r="51" spans="2:14">
      <c r="B51" t="s">
        <v>2829</v>
      </c>
      <c r="C51" t="s">
        <v>2830</v>
      </c>
      <c r="D51" t="s">
        <v>100</v>
      </c>
      <c r="E51" t="s">
        <v>2770</v>
      </c>
      <c r="F51" t="s">
        <v>2751</v>
      </c>
      <c r="G51" t="s">
        <v>102</v>
      </c>
      <c r="H51" s="77">
        <v>371500</v>
      </c>
      <c r="I51" s="77">
        <v>3543</v>
      </c>
      <c r="J51" s="77">
        <v>0</v>
      </c>
      <c r="K51" s="77">
        <v>13162.245000000001</v>
      </c>
      <c r="L51" s="78">
        <v>1.09E-2</v>
      </c>
      <c r="M51" s="78">
        <v>3.5000000000000001E-3</v>
      </c>
      <c r="N51" s="78">
        <v>5.0000000000000001E-4</v>
      </c>
    </row>
    <row r="52" spans="2:14">
      <c r="B52" t="s">
        <v>2831</v>
      </c>
      <c r="C52" t="s">
        <v>2832</v>
      </c>
      <c r="D52" t="s">
        <v>100</v>
      </c>
      <c r="E52" t="s">
        <v>2770</v>
      </c>
      <c r="F52" t="s">
        <v>2751</v>
      </c>
      <c r="G52" t="s">
        <v>102</v>
      </c>
      <c r="H52" s="77">
        <v>5655</v>
      </c>
      <c r="I52" s="77">
        <v>49210</v>
      </c>
      <c r="J52" s="77">
        <v>0</v>
      </c>
      <c r="K52" s="77">
        <v>2782.8254999999999</v>
      </c>
      <c r="L52" s="78">
        <v>1.6000000000000001E-3</v>
      </c>
      <c r="M52" s="78">
        <v>6.9999999999999999E-4</v>
      </c>
      <c r="N52" s="78">
        <v>1E-4</v>
      </c>
    </row>
    <row r="53" spans="2:14">
      <c r="B53" t="s">
        <v>2833</v>
      </c>
      <c r="C53" t="s">
        <v>2834</v>
      </c>
      <c r="D53" t="s">
        <v>100</v>
      </c>
      <c r="E53" t="s">
        <v>2770</v>
      </c>
      <c r="F53" t="s">
        <v>2751</v>
      </c>
      <c r="G53" t="s">
        <v>102</v>
      </c>
      <c r="H53" s="77">
        <v>19154</v>
      </c>
      <c r="I53" s="77">
        <v>15320</v>
      </c>
      <c r="J53" s="77">
        <v>0</v>
      </c>
      <c r="K53" s="77">
        <v>2934.3928000000001</v>
      </c>
      <c r="L53" s="78">
        <v>2.3999999999999998E-3</v>
      </c>
      <c r="M53" s="78">
        <v>8.0000000000000004E-4</v>
      </c>
      <c r="N53" s="78">
        <v>1E-4</v>
      </c>
    </row>
    <row r="54" spans="2:14">
      <c r="B54" t="s">
        <v>2835</v>
      </c>
      <c r="C54" t="s">
        <v>2836</v>
      </c>
      <c r="D54" t="s">
        <v>100</v>
      </c>
      <c r="E54" t="s">
        <v>2770</v>
      </c>
      <c r="F54" t="s">
        <v>2751</v>
      </c>
      <c r="G54" t="s">
        <v>102</v>
      </c>
      <c r="H54" s="77">
        <v>4087774</v>
      </c>
      <c r="I54" s="77">
        <v>4960</v>
      </c>
      <c r="J54" s="77">
        <v>0</v>
      </c>
      <c r="K54" s="77">
        <v>202753.59039999999</v>
      </c>
      <c r="L54" s="78">
        <v>5.8700000000000002E-2</v>
      </c>
      <c r="M54" s="78">
        <v>5.33E-2</v>
      </c>
      <c r="N54" s="78">
        <v>8.2000000000000007E-3</v>
      </c>
    </row>
    <row r="55" spans="2:14">
      <c r="B55" t="s">
        <v>2837</v>
      </c>
      <c r="C55" t="s">
        <v>2838</v>
      </c>
      <c r="D55" t="s">
        <v>100</v>
      </c>
      <c r="E55" t="s">
        <v>2770</v>
      </c>
      <c r="F55" t="s">
        <v>2751</v>
      </c>
      <c r="G55" t="s">
        <v>102</v>
      </c>
      <c r="H55" s="77">
        <v>18257</v>
      </c>
      <c r="I55" s="77">
        <v>16070</v>
      </c>
      <c r="J55" s="77">
        <v>0</v>
      </c>
      <c r="K55" s="77">
        <v>2933.8998999999999</v>
      </c>
      <c r="L55" s="78">
        <v>6.9999999999999999E-4</v>
      </c>
      <c r="M55" s="78">
        <v>8.0000000000000004E-4</v>
      </c>
      <c r="N55" s="78">
        <v>1E-4</v>
      </c>
    </row>
    <row r="56" spans="2:14">
      <c r="B56" s="79" t="s">
        <v>2839</v>
      </c>
      <c r="D56" s="16"/>
      <c r="E56" s="16"/>
      <c r="F56" s="16"/>
      <c r="G56" s="16"/>
      <c r="H56" s="81">
        <v>32051078.039999999</v>
      </c>
      <c r="J56" s="81">
        <v>0</v>
      </c>
      <c r="K56" s="81">
        <v>199103.90165034399</v>
      </c>
      <c r="M56" s="80">
        <v>5.2299999999999999E-2</v>
      </c>
      <c r="N56" s="80">
        <v>8.0000000000000002E-3</v>
      </c>
    </row>
    <row r="57" spans="2:14">
      <c r="B57" t="s">
        <v>2840</v>
      </c>
      <c r="C57" t="s">
        <v>2841</v>
      </c>
      <c r="D57" t="s">
        <v>100</v>
      </c>
      <c r="E57" t="s">
        <v>2750</v>
      </c>
      <c r="F57" t="s">
        <v>2842</v>
      </c>
      <c r="G57" t="s">
        <v>102</v>
      </c>
      <c r="H57" s="77">
        <v>814187</v>
      </c>
      <c r="I57" s="77">
        <v>392.11</v>
      </c>
      <c r="J57" s="77">
        <v>0</v>
      </c>
      <c r="K57" s="77">
        <v>3192.5086457000002</v>
      </c>
      <c r="L57" s="78">
        <v>3.5999999999999999E-3</v>
      </c>
      <c r="M57" s="78">
        <v>8.0000000000000004E-4</v>
      </c>
      <c r="N57" s="78">
        <v>1E-4</v>
      </c>
    </row>
    <row r="58" spans="2:14">
      <c r="B58" t="s">
        <v>2843</v>
      </c>
      <c r="C58" t="s">
        <v>2844</v>
      </c>
      <c r="D58" t="s">
        <v>100</v>
      </c>
      <c r="E58" t="s">
        <v>2793</v>
      </c>
      <c r="F58" t="s">
        <v>2842</v>
      </c>
      <c r="G58" t="s">
        <v>102</v>
      </c>
      <c r="H58" s="77">
        <v>924749</v>
      </c>
      <c r="I58" s="77">
        <v>472</v>
      </c>
      <c r="J58" s="77">
        <v>0</v>
      </c>
      <c r="K58" s="77">
        <v>4364.8152799999998</v>
      </c>
      <c r="L58" s="78">
        <v>6.4000000000000003E-3</v>
      </c>
      <c r="M58" s="78">
        <v>1.1000000000000001E-3</v>
      </c>
      <c r="N58" s="78">
        <v>2.0000000000000001E-4</v>
      </c>
    </row>
    <row r="59" spans="2:14">
      <c r="B59" t="s">
        <v>2845</v>
      </c>
      <c r="C59" t="s">
        <v>2846</v>
      </c>
      <c r="D59" t="s">
        <v>100</v>
      </c>
      <c r="E59" t="s">
        <v>2758</v>
      </c>
      <c r="F59" t="s">
        <v>2842</v>
      </c>
      <c r="G59" t="s">
        <v>102</v>
      </c>
      <c r="H59" s="77">
        <v>38359</v>
      </c>
      <c r="I59" s="77">
        <v>3793.97</v>
      </c>
      <c r="J59" s="77">
        <v>0</v>
      </c>
      <c r="K59" s="77">
        <v>1455.3289523000001</v>
      </c>
      <c r="L59" s="78">
        <v>1.6000000000000001E-3</v>
      </c>
      <c r="M59" s="78">
        <v>4.0000000000000002E-4</v>
      </c>
      <c r="N59" s="78">
        <v>1E-4</v>
      </c>
    </row>
    <row r="60" spans="2:14">
      <c r="B60" t="s">
        <v>2847</v>
      </c>
      <c r="C60" t="s">
        <v>2848</v>
      </c>
      <c r="D60" t="s">
        <v>100</v>
      </c>
      <c r="E60" t="s">
        <v>2758</v>
      </c>
      <c r="F60" t="s">
        <v>2842</v>
      </c>
      <c r="G60" t="s">
        <v>102</v>
      </c>
      <c r="H60" s="77">
        <v>152079</v>
      </c>
      <c r="I60" s="77">
        <v>393.15</v>
      </c>
      <c r="J60" s="77">
        <v>0</v>
      </c>
      <c r="K60" s="77">
        <v>597.89858849999996</v>
      </c>
      <c r="L60" s="78">
        <v>2.0000000000000001E-4</v>
      </c>
      <c r="M60" s="78">
        <v>2.0000000000000001E-4</v>
      </c>
      <c r="N60" s="78">
        <v>0</v>
      </c>
    </row>
    <row r="61" spans="2:14">
      <c r="B61" t="s">
        <v>2849</v>
      </c>
      <c r="C61" t="s">
        <v>2850</v>
      </c>
      <c r="D61" t="s">
        <v>100</v>
      </c>
      <c r="E61" t="s">
        <v>2763</v>
      </c>
      <c r="F61" t="s">
        <v>2842</v>
      </c>
      <c r="G61" t="s">
        <v>102</v>
      </c>
      <c r="H61" s="77">
        <v>3565684</v>
      </c>
      <c r="I61" s="77">
        <v>382.36</v>
      </c>
      <c r="J61" s="77">
        <v>0</v>
      </c>
      <c r="K61" s="77">
        <v>13633.7493424</v>
      </c>
      <c r="L61" s="78">
        <v>1.2999999999999999E-3</v>
      </c>
      <c r="M61" s="78">
        <v>3.5999999999999999E-3</v>
      </c>
      <c r="N61" s="78">
        <v>5.9999999999999995E-4</v>
      </c>
    </row>
    <row r="62" spans="2:14">
      <c r="B62" t="s">
        <v>2851</v>
      </c>
      <c r="C62" t="s">
        <v>2852</v>
      </c>
      <c r="D62" t="s">
        <v>100</v>
      </c>
      <c r="E62" t="s">
        <v>2763</v>
      </c>
      <c r="F62" t="s">
        <v>2842</v>
      </c>
      <c r="G62" t="s">
        <v>102</v>
      </c>
      <c r="H62" s="77">
        <v>33810</v>
      </c>
      <c r="I62" s="77">
        <v>3779.51</v>
      </c>
      <c r="J62" s="77">
        <v>0</v>
      </c>
      <c r="K62" s="77">
        <v>1277.852331</v>
      </c>
      <c r="L62" s="78">
        <v>1.5E-3</v>
      </c>
      <c r="M62" s="78">
        <v>2.9999999999999997E-4</v>
      </c>
      <c r="N62" s="78">
        <v>1E-4</v>
      </c>
    </row>
    <row r="63" spans="2:14">
      <c r="B63" t="s">
        <v>2853</v>
      </c>
      <c r="C63" t="s">
        <v>2854</v>
      </c>
      <c r="D63" t="s">
        <v>100</v>
      </c>
      <c r="E63" t="s">
        <v>2763</v>
      </c>
      <c r="F63" t="s">
        <v>2842</v>
      </c>
      <c r="G63" t="s">
        <v>102</v>
      </c>
      <c r="H63" s="77">
        <v>24251364.039999999</v>
      </c>
      <c r="I63" s="77">
        <v>371.11</v>
      </c>
      <c r="J63" s="77">
        <v>0</v>
      </c>
      <c r="K63" s="77">
        <v>89999.237088844005</v>
      </c>
      <c r="L63" s="78">
        <v>1.7600000000000001E-2</v>
      </c>
      <c r="M63" s="78">
        <v>2.3699999999999999E-2</v>
      </c>
      <c r="N63" s="78">
        <v>3.5999999999999999E-3</v>
      </c>
    </row>
    <row r="64" spans="2:14">
      <c r="B64" t="s">
        <v>2855</v>
      </c>
      <c r="C64" t="s">
        <v>2856</v>
      </c>
      <c r="D64" t="s">
        <v>100</v>
      </c>
      <c r="E64" t="s">
        <v>2763</v>
      </c>
      <c r="F64" t="s">
        <v>2842</v>
      </c>
      <c r="G64" t="s">
        <v>102</v>
      </c>
      <c r="H64" s="77">
        <v>532687</v>
      </c>
      <c r="I64" s="77">
        <v>3792.73</v>
      </c>
      <c r="J64" s="77">
        <v>0</v>
      </c>
      <c r="K64" s="77">
        <v>20203.379655100001</v>
      </c>
      <c r="L64" s="78">
        <v>2.6800000000000001E-2</v>
      </c>
      <c r="M64" s="78">
        <v>5.3E-3</v>
      </c>
      <c r="N64" s="78">
        <v>8.0000000000000004E-4</v>
      </c>
    </row>
    <row r="65" spans="2:14">
      <c r="B65" t="s">
        <v>2857</v>
      </c>
      <c r="C65" t="s">
        <v>2858</v>
      </c>
      <c r="D65" t="s">
        <v>100</v>
      </c>
      <c r="E65" t="s">
        <v>2770</v>
      </c>
      <c r="F65" t="s">
        <v>2842</v>
      </c>
      <c r="G65" t="s">
        <v>102</v>
      </c>
      <c r="H65" s="77">
        <v>48405</v>
      </c>
      <c r="I65" s="77">
        <v>3384.65</v>
      </c>
      <c r="J65" s="77">
        <v>0</v>
      </c>
      <c r="K65" s="77">
        <v>1638.3398325000001</v>
      </c>
      <c r="L65" s="78">
        <v>2.8999999999999998E-3</v>
      </c>
      <c r="M65" s="78">
        <v>4.0000000000000002E-4</v>
      </c>
      <c r="N65" s="78">
        <v>1E-4</v>
      </c>
    </row>
    <row r="66" spans="2:14">
      <c r="B66" t="s">
        <v>2859</v>
      </c>
      <c r="C66" t="s">
        <v>2860</v>
      </c>
      <c r="D66" t="s">
        <v>100</v>
      </c>
      <c r="E66" t="s">
        <v>2770</v>
      </c>
      <c r="F66" t="s">
        <v>2842</v>
      </c>
      <c r="G66" t="s">
        <v>102</v>
      </c>
      <c r="H66" s="77">
        <v>287346</v>
      </c>
      <c r="I66" s="77">
        <v>3830.7</v>
      </c>
      <c r="J66" s="77">
        <v>0</v>
      </c>
      <c r="K66" s="77">
        <v>11007.363222</v>
      </c>
      <c r="L66" s="78">
        <v>4.7000000000000002E-3</v>
      </c>
      <c r="M66" s="78">
        <v>2.8999999999999998E-3</v>
      </c>
      <c r="N66" s="78">
        <v>4.0000000000000002E-4</v>
      </c>
    </row>
    <row r="67" spans="2:14">
      <c r="B67" t="s">
        <v>2861</v>
      </c>
      <c r="C67" t="s">
        <v>2862</v>
      </c>
      <c r="D67" t="s">
        <v>100</v>
      </c>
      <c r="E67" t="s">
        <v>2770</v>
      </c>
      <c r="F67" t="s">
        <v>2842</v>
      </c>
      <c r="G67" t="s">
        <v>102</v>
      </c>
      <c r="H67" s="77">
        <v>1402408</v>
      </c>
      <c r="I67" s="77">
        <v>3688.9</v>
      </c>
      <c r="J67" s="77">
        <v>0</v>
      </c>
      <c r="K67" s="77">
        <v>51733.428712000001</v>
      </c>
      <c r="L67" s="78">
        <v>0.01</v>
      </c>
      <c r="M67" s="78">
        <v>1.3599999999999999E-2</v>
      </c>
      <c r="N67" s="78">
        <v>2.0999999999999999E-3</v>
      </c>
    </row>
    <row r="68" spans="2:14">
      <c r="B68" s="79" t="s">
        <v>2863</v>
      </c>
      <c r="D68" s="16"/>
      <c r="E68" s="16"/>
      <c r="F68" s="16"/>
      <c r="G68" s="16"/>
      <c r="H68" s="81">
        <v>0</v>
      </c>
      <c r="J68" s="81">
        <v>0</v>
      </c>
      <c r="K68" s="81">
        <v>0</v>
      </c>
      <c r="M68" s="80">
        <v>0</v>
      </c>
      <c r="N68" s="80">
        <v>0</v>
      </c>
    </row>
    <row r="69" spans="2:14">
      <c r="B69" t="s">
        <v>217</v>
      </c>
      <c r="C69" t="s">
        <v>217</v>
      </c>
      <c r="D69" s="16"/>
      <c r="E69" s="16"/>
      <c r="F69" t="s">
        <v>217</v>
      </c>
      <c r="G69" t="s">
        <v>217</v>
      </c>
      <c r="H69" s="77">
        <v>0</v>
      </c>
      <c r="I69" s="77">
        <v>0</v>
      </c>
      <c r="K69" s="77">
        <v>0</v>
      </c>
      <c r="L69" s="78">
        <v>0</v>
      </c>
      <c r="M69" s="78">
        <v>0</v>
      </c>
      <c r="N69" s="78">
        <v>0</v>
      </c>
    </row>
    <row r="70" spans="2:14">
      <c r="B70" s="79" t="s">
        <v>1648</v>
      </c>
      <c r="D70" s="16"/>
      <c r="E70" s="16"/>
      <c r="F70" s="16"/>
      <c r="G70" s="16"/>
      <c r="H70" s="81">
        <v>0</v>
      </c>
      <c r="J70" s="81">
        <v>0</v>
      </c>
      <c r="K70" s="81">
        <v>0</v>
      </c>
      <c r="M70" s="80">
        <v>0</v>
      </c>
      <c r="N70" s="80">
        <v>0</v>
      </c>
    </row>
    <row r="71" spans="2:14">
      <c r="B71" t="s">
        <v>217</v>
      </c>
      <c r="C71" t="s">
        <v>217</v>
      </c>
      <c r="D71" s="16"/>
      <c r="E71" s="16"/>
      <c r="F71" t="s">
        <v>217</v>
      </c>
      <c r="G71" t="s">
        <v>217</v>
      </c>
      <c r="H71" s="77">
        <v>0</v>
      </c>
      <c r="I71" s="77">
        <v>0</v>
      </c>
      <c r="K71" s="77">
        <v>0</v>
      </c>
      <c r="L71" s="78">
        <v>0</v>
      </c>
      <c r="M71" s="78">
        <v>0</v>
      </c>
      <c r="N71" s="78">
        <v>0</v>
      </c>
    </row>
    <row r="72" spans="2:14">
      <c r="B72" s="79" t="s">
        <v>2864</v>
      </c>
      <c r="D72" s="16"/>
      <c r="E72" s="16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217</v>
      </c>
      <c r="C73" t="s">
        <v>217</v>
      </c>
      <c r="D73" s="16"/>
      <c r="E73" s="16"/>
      <c r="F73" t="s">
        <v>217</v>
      </c>
      <c r="G73" t="s">
        <v>217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s="79" t="s">
        <v>259</v>
      </c>
      <c r="D74" s="16"/>
      <c r="E74" s="16"/>
      <c r="F74" s="16"/>
      <c r="G74" s="16"/>
      <c r="H74" s="81">
        <v>9498004.8200000003</v>
      </c>
      <c r="J74" s="81">
        <v>2054.7361375999999</v>
      </c>
      <c r="K74" s="81">
        <v>2275613.0206445092</v>
      </c>
      <c r="M74" s="80">
        <v>0.59819999999999995</v>
      </c>
      <c r="N74" s="80">
        <v>9.1999999999999998E-2</v>
      </c>
    </row>
    <row r="75" spans="2:14">
      <c r="B75" s="79" t="s">
        <v>2865</v>
      </c>
      <c r="D75" s="16"/>
      <c r="E75" s="16"/>
      <c r="F75" s="16"/>
      <c r="G75" s="16"/>
      <c r="H75" s="81">
        <v>9486179.8200000003</v>
      </c>
      <c r="J75" s="81">
        <v>2054.7361375999999</v>
      </c>
      <c r="K75" s="81">
        <v>2271371.881549309</v>
      </c>
      <c r="M75" s="80">
        <v>0.59709999999999996</v>
      </c>
      <c r="N75" s="80">
        <v>9.1800000000000007E-2</v>
      </c>
    </row>
    <row r="76" spans="2:14">
      <c r="B76" t="s">
        <v>2866</v>
      </c>
      <c r="C76" t="s">
        <v>2867</v>
      </c>
      <c r="D76" t="s">
        <v>1749</v>
      </c>
      <c r="E76" t="s">
        <v>2868</v>
      </c>
      <c r="F76" t="s">
        <v>2869</v>
      </c>
      <c r="G76" t="s">
        <v>110</v>
      </c>
      <c r="H76" s="77">
        <v>27579</v>
      </c>
      <c r="I76" s="77">
        <v>13462</v>
      </c>
      <c r="J76" s="77">
        <v>0</v>
      </c>
      <c r="K76" s="77">
        <v>13068.279861102001</v>
      </c>
      <c r="L76" s="78">
        <v>0</v>
      </c>
      <c r="M76" s="78">
        <v>3.3999999999999998E-3</v>
      </c>
      <c r="N76" s="78">
        <v>5.0000000000000001E-4</v>
      </c>
    </row>
    <row r="77" spans="2:14">
      <c r="B77" t="s">
        <v>2870</v>
      </c>
      <c r="C77" t="s">
        <v>2871</v>
      </c>
      <c r="D77" t="s">
        <v>375</v>
      </c>
      <c r="E77" t="s">
        <v>2868</v>
      </c>
      <c r="F77" t="s">
        <v>2869</v>
      </c>
      <c r="G77" t="s">
        <v>106</v>
      </c>
      <c r="H77" s="77">
        <v>110087</v>
      </c>
      <c r="I77" s="77">
        <v>22245</v>
      </c>
      <c r="J77" s="77">
        <v>0</v>
      </c>
      <c r="K77" s="77">
        <v>76160.333296500001</v>
      </c>
      <c r="L77" s="78">
        <v>0</v>
      </c>
      <c r="M77" s="78">
        <v>0.02</v>
      </c>
      <c r="N77" s="78">
        <v>3.0999999999999999E-3</v>
      </c>
    </row>
    <row r="78" spans="2:14">
      <c r="B78" t="s">
        <v>2872</v>
      </c>
      <c r="C78" t="s">
        <v>2873</v>
      </c>
      <c r="D78" t="s">
        <v>375</v>
      </c>
      <c r="E78" t="s">
        <v>2874</v>
      </c>
      <c r="F78" t="s">
        <v>2869</v>
      </c>
      <c r="G78" t="s">
        <v>106</v>
      </c>
      <c r="H78" s="77">
        <v>168303</v>
      </c>
      <c r="I78" s="77">
        <v>9061</v>
      </c>
      <c r="J78" s="77">
        <v>0</v>
      </c>
      <c r="K78" s="77">
        <v>47427.2973213</v>
      </c>
      <c r="L78" s="78">
        <v>0</v>
      </c>
      <c r="M78" s="78">
        <v>1.2500000000000001E-2</v>
      </c>
      <c r="N78" s="78">
        <v>1.9E-3</v>
      </c>
    </row>
    <row r="79" spans="2:14">
      <c r="B79" t="s">
        <v>2875</v>
      </c>
      <c r="C79" t="s">
        <v>2876</v>
      </c>
      <c r="D79" t="s">
        <v>123</v>
      </c>
      <c r="E79" t="s">
        <v>2877</v>
      </c>
      <c r="F79" t="s">
        <v>2751</v>
      </c>
      <c r="G79" t="s">
        <v>106</v>
      </c>
      <c r="H79" s="77">
        <v>250402</v>
      </c>
      <c r="I79" s="77">
        <v>1983</v>
      </c>
      <c r="J79" s="77">
        <v>0</v>
      </c>
      <c r="K79" s="77">
        <v>15442.6168626</v>
      </c>
      <c r="L79" s="78">
        <v>1E-4</v>
      </c>
      <c r="M79" s="78">
        <v>4.1000000000000003E-3</v>
      </c>
      <c r="N79" s="78">
        <v>5.9999999999999995E-4</v>
      </c>
    </row>
    <row r="80" spans="2:14">
      <c r="B80" t="s">
        <v>2878</v>
      </c>
      <c r="C80" t="s">
        <v>2879</v>
      </c>
      <c r="D80" t="s">
        <v>375</v>
      </c>
      <c r="E80" t="s">
        <v>2880</v>
      </c>
      <c r="F80" t="s">
        <v>2751</v>
      </c>
      <c r="G80" t="s">
        <v>106</v>
      </c>
      <c r="H80" s="77">
        <v>237000</v>
      </c>
      <c r="I80" s="77">
        <v>7787</v>
      </c>
      <c r="J80" s="77">
        <v>0</v>
      </c>
      <c r="K80" s="77">
        <v>57395.640899999999</v>
      </c>
      <c r="L80" s="78">
        <v>1E-4</v>
      </c>
      <c r="M80" s="78">
        <v>1.5100000000000001E-2</v>
      </c>
      <c r="N80" s="78">
        <v>2.3E-3</v>
      </c>
    </row>
    <row r="81" spans="2:14">
      <c r="B81" t="s">
        <v>2881</v>
      </c>
      <c r="C81" t="s">
        <v>2882</v>
      </c>
      <c r="D81" t="s">
        <v>375</v>
      </c>
      <c r="E81" t="s">
        <v>2880</v>
      </c>
      <c r="F81" t="s">
        <v>2751</v>
      </c>
      <c r="G81" t="s">
        <v>106</v>
      </c>
      <c r="H81" s="77">
        <v>40591</v>
      </c>
      <c r="I81" s="77">
        <v>54232</v>
      </c>
      <c r="J81" s="77">
        <v>19.509962999999999</v>
      </c>
      <c r="K81" s="77">
        <v>68480.907546200004</v>
      </c>
      <c r="L81" s="78">
        <v>0</v>
      </c>
      <c r="M81" s="78">
        <v>1.7999999999999999E-2</v>
      </c>
      <c r="N81" s="78">
        <v>2.8E-3</v>
      </c>
    </row>
    <row r="82" spans="2:14">
      <c r="B82" t="s">
        <v>2883</v>
      </c>
      <c r="C82" t="s">
        <v>2884</v>
      </c>
      <c r="D82" t="s">
        <v>2518</v>
      </c>
      <c r="E82" t="s">
        <v>2885</v>
      </c>
      <c r="F82" t="s">
        <v>2751</v>
      </c>
      <c r="G82" t="s">
        <v>106</v>
      </c>
      <c r="H82" s="77">
        <v>189339</v>
      </c>
      <c r="I82" s="77">
        <v>5279</v>
      </c>
      <c r="J82" s="77">
        <v>0</v>
      </c>
      <c r="K82" s="77">
        <v>31085.090069099999</v>
      </c>
      <c r="L82" s="78">
        <v>0</v>
      </c>
      <c r="M82" s="78">
        <v>8.2000000000000007E-3</v>
      </c>
      <c r="N82" s="78">
        <v>1.2999999999999999E-3</v>
      </c>
    </row>
    <row r="83" spans="2:14">
      <c r="B83" t="s">
        <v>2886</v>
      </c>
      <c r="C83" t="s">
        <v>2887</v>
      </c>
      <c r="D83" t="s">
        <v>123</v>
      </c>
      <c r="E83" t="s">
        <v>2888</v>
      </c>
      <c r="F83" t="s">
        <v>2751</v>
      </c>
      <c r="G83" t="s">
        <v>106</v>
      </c>
      <c r="H83" s="77">
        <v>763575</v>
      </c>
      <c r="I83" s="77">
        <v>2879</v>
      </c>
      <c r="J83" s="77">
        <v>235.5340151</v>
      </c>
      <c r="K83" s="77">
        <v>68603.672432599997</v>
      </c>
      <c r="L83" s="78">
        <v>1E-4</v>
      </c>
      <c r="M83" s="78">
        <v>1.7999999999999999E-2</v>
      </c>
      <c r="N83" s="78">
        <v>2.8E-3</v>
      </c>
    </row>
    <row r="84" spans="2:14">
      <c r="B84" t="s">
        <v>2889</v>
      </c>
      <c r="C84" t="s">
        <v>2890</v>
      </c>
      <c r="D84" t="s">
        <v>2518</v>
      </c>
      <c r="E84" t="s">
        <v>2888</v>
      </c>
      <c r="F84" t="s">
        <v>2751</v>
      </c>
      <c r="G84" t="s">
        <v>106</v>
      </c>
      <c r="H84" s="77">
        <v>208452</v>
      </c>
      <c r="I84" s="77">
        <v>2652</v>
      </c>
      <c r="J84" s="77">
        <v>302.7526843</v>
      </c>
      <c r="K84" s="77">
        <v>17495.289978699999</v>
      </c>
      <c r="L84" s="78">
        <v>2.0000000000000001E-4</v>
      </c>
      <c r="M84" s="78">
        <v>4.5999999999999999E-3</v>
      </c>
      <c r="N84" s="78">
        <v>6.9999999999999999E-4</v>
      </c>
    </row>
    <row r="85" spans="2:14">
      <c r="B85" t="s">
        <v>2891</v>
      </c>
      <c r="C85" t="s">
        <v>2892</v>
      </c>
      <c r="D85" t="s">
        <v>375</v>
      </c>
      <c r="E85" t="s">
        <v>2888</v>
      </c>
      <c r="F85" t="s">
        <v>2751</v>
      </c>
      <c r="G85" t="s">
        <v>106</v>
      </c>
      <c r="H85" s="77">
        <v>680000</v>
      </c>
      <c r="I85" s="77">
        <v>3691</v>
      </c>
      <c r="J85" s="77">
        <v>814.61884520000001</v>
      </c>
      <c r="K85" s="77">
        <v>78871.886845200002</v>
      </c>
      <c r="L85" s="78">
        <v>4.0000000000000002E-4</v>
      </c>
      <c r="M85" s="78">
        <v>2.07E-2</v>
      </c>
      <c r="N85" s="78">
        <v>3.2000000000000002E-3</v>
      </c>
    </row>
    <row r="86" spans="2:14">
      <c r="B86" t="s">
        <v>2893</v>
      </c>
      <c r="C86" t="s">
        <v>2894</v>
      </c>
      <c r="D86" t="s">
        <v>375</v>
      </c>
      <c r="E86" t="s">
        <v>2895</v>
      </c>
      <c r="F86" t="s">
        <v>2751</v>
      </c>
      <c r="G86" t="s">
        <v>106</v>
      </c>
      <c r="H86" s="77">
        <v>208344</v>
      </c>
      <c r="I86" s="77">
        <v>16275</v>
      </c>
      <c r="J86" s="77">
        <v>0</v>
      </c>
      <c r="K86" s="77">
        <v>105453.83646000001</v>
      </c>
      <c r="L86" s="78">
        <v>0</v>
      </c>
      <c r="M86" s="78">
        <v>2.7699999999999999E-2</v>
      </c>
      <c r="N86" s="78">
        <v>4.3E-3</v>
      </c>
    </row>
    <row r="87" spans="2:14">
      <c r="B87" t="s">
        <v>2896</v>
      </c>
      <c r="C87" t="s">
        <v>2897</v>
      </c>
      <c r="D87" t="s">
        <v>1784</v>
      </c>
      <c r="E87" t="s">
        <v>2898</v>
      </c>
      <c r="F87" t="s">
        <v>2751</v>
      </c>
      <c r="G87" t="s">
        <v>106</v>
      </c>
      <c r="H87" s="77">
        <v>157003.82</v>
      </c>
      <c r="I87" s="77">
        <v>1524</v>
      </c>
      <c r="J87" s="77">
        <v>0</v>
      </c>
      <c r="K87" s="77">
        <v>7441.415854248</v>
      </c>
      <c r="L87" s="78">
        <v>2.0000000000000001E-4</v>
      </c>
      <c r="M87" s="78">
        <v>2E-3</v>
      </c>
      <c r="N87" s="78">
        <v>2.9999999999999997E-4</v>
      </c>
    </row>
    <row r="88" spans="2:14">
      <c r="B88" t="s">
        <v>2899</v>
      </c>
      <c r="C88" t="s">
        <v>2900</v>
      </c>
      <c r="D88" t="s">
        <v>375</v>
      </c>
      <c r="E88" t="s">
        <v>2898</v>
      </c>
      <c r="F88" t="s">
        <v>2751</v>
      </c>
      <c r="G88" t="s">
        <v>106</v>
      </c>
      <c r="H88" s="77">
        <v>6043</v>
      </c>
      <c r="I88" s="77">
        <v>6213</v>
      </c>
      <c r="J88" s="77">
        <v>0</v>
      </c>
      <c r="K88" s="77">
        <v>1167.6544449</v>
      </c>
      <c r="L88" s="78">
        <v>0</v>
      </c>
      <c r="M88" s="78">
        <v>2.9999999999999997E-4</v>
      </c>
      <c r="N88" s="78">
        <v>0</v>
      </c>
    </row>
    <row r="89" spans="2:14">
      <c r="B89" t="s">
        <v>2901</v>
      </c>
      <c r="C89" t="s">
        <v>2902</v>
      </c>
      <c r="D89" t="s">
        <v>2518</v>
      </c>
      <c r="E89" t="s">
        <v>2898</v>
      </c>
      <c r="F89" t="s">
        <v>2751</v>
      </c>
      <c r="G89" t="s">
        <v>106</v>
      </c>
      <c r="H89" s="77">
        <v>350355</v>
      </c>
      <c r="I89" s="77">
        <v>39785</v>
      </c>
      <c r="J89" s="77">
        <v>0</v>
      </c>
      <c r="K89" s="77">
        <v>433498.97129249998</v>
      </c>
      <c r="L89" s="78">
        <v>0</v>
      </c>
      <c r="M89" s="78">
        <v>0.114</v>
      </c>
      <c r="N89" s="78">
        <v>1.7500000000000002E-2</v>
      </c>
    </row>
    <row r="90" spans="2:14">
      <c r="B90" t="s">
        <v>2903</v>
      </c>
      <c r="C90" t="s">
        <v>2904</v>
      </c>
      <c r="D90" t="s">
        <v>123</v>
      </c>
      <c r="E90" t="s">
        <v>2868</v>
      </c>
      <c r="F90" t="s">
        <v>2751</v>
      </c>
      <c r="G90" t="s">
        <v>106</v>
      </c>
      <c r="H90" s="77">
        <v>159364</v>
      </c>
      <c r="I90" s="77">
        <v>3658</v>
      </c>
      <c r="J90" s="77">
        <v>0</v>
      </c>
      <c r="K90" s="77">
        <v>18129.8542232</v>
      </c>
      <c r="L90" s="78">
        <v>0</v>
      </c>
      <c r="M90" s="78">
        <v>4.7999999999999996E-3</v>
      </c>
      <c r="N90" s="78">
        <v>6.9999999999999999E-4</v>
      </c>
    </row>
    <row r="91" spans="2:14">
      <c r="B91" t="s">
        <v>2905</v>
      </c>
      <c r="C91" t="s">
        <v>2906</v>
      </c>
      <c r="D91" t="s">
        <v>123</v>
      </c>
      <c r="E91" t="s">
        <v>2868</v>
      </c>
      <c r="F91" t="s">
        <v>2751</v>
      </c>
      <c r="G91" t="s">
        <v>106</v>
      </c>
      <c r="H91" s="77">
        <v>347888</v>
      </c>
      <c r="I91" s="77">
        <v>3565.5</v>
      </c>
      <c r="J91" s="77">
        <v>0</v>
      </c>
      <c r="K91" s="77">
        <v>38576.274050400003</v>
      </c>
      <c r="L91" s="78">
        <v>0</v>
      </c>
      <c r="M91" s="78">
        <v>1.01E-2</v>
      </c>
      <c r="N91" s="78">
        <v>1.6000000000000001E-3</v>
      </c>
    </row>
    <row r="92" spans="2:14">
      <c r="B92" t="s">
        <v>2907</v>
      </c>
      <c r="C92" t="s">
        <v>2908</v>
      </c>
      <c r="D92" t="s">
        <v>1749</v>
      </c>
      <c r="E92" t="s">
        <v>2868</v>
      </c>
      <c r="F92" t="s">
        <v>2751</v>
      </c>
      <c r="G92" t="s">
        <v>110</v>
      </c>
      <c r="H92" s="77">
        <v>539496</v>
      </c>
      <c r="I92" s="77">
        <v>1000.8</v>
      </c>
      <c r="J92" s="77">
        <v>0</v>
      </c>
      <c r="K92" s="77">
        <v>19004.911479763199</v>
      </c>
      <c r="L92" s="78">
        <v>2.9999999999999997E-4</v>
      </c>
      <c r="M92" s="78">
        <v>5.0000000000000001E-3</v>
      </c>
      <c r="N92" s="78">
        <v>8.0000000000000004E-4</v>
      </c>
    </row>
    <row r="93" spans="2:14">
      <c r="B93" t="s">
        <v>2909</v>
      </c>
      <c r="C93" t="s">
        <v>2910</v>
      </c>
      <c r="D93" t="s">
        <v>2624</v>
      </c>
      <c r="E93" t="s">
        <v>2868</v>
      </c>
      <c r="F93" t="s">
        <v>2751</v>
      </c>
      <c r="G93" t="s">
        <v>106</v>
      </c>
      <c r="H93" s="77">
        <v>435257</v>
      </c>
      <c r="I93" s="77">
        <v>962.13</v>
      </c>
      <c r="J93" s="77">
        <v>0</v>
      </c>
      <c r="K93" s="77">
        <v>13023.865721451</v>
      </c>
      <c r="L93" s="78">
        <v>2.0000000000000001E-4</v>
      </c>
      <c r="M93" s="78">
        <v>3.3999999999999998E-3</v>
      </c>
      <c r="N93" s="78">
        <v>5.0000000000000001E-4</v>
      </c>
    </row>
    <row r="94" spans="2:14">
      <c r="B94" t="s">
        <v>2911</v>
      </c>
      <c r="C94" t="s">
        <v>2912</v>
      </c>
      <c r="D94" t="s">
        <v>123</v>
      </c>
      <c r="E94" t="s">
        <v>2868</v>
      </c>
      <c r="F94" t="s">
        <v>2751</v>
      </c>
      <c r="G94" t="s">
        <v>110</v>
      </c>
      <c r="H94" s="77">
        <v>2049</v>
      </c>
      <c r="I94" s="77">
        <v>29375</v>
      </c>
      <c r="J94" s="77">
        <v>0</v>
      </c>
      <c r="K94" s="77">
        <v>2118.6058106249998</v>
      </c>
      <c r="L94" s="78">
        <v>0</v>
      </c>
      <c r="M94" s="78">
        <v>5.9999999999999995E-4</v>
      </c>
      <c r="N94" s="78">
        <v>1E-4</v>
      </c>
    </row>
    <row r="95" spans="2:14">
      <c r="B95" t="s">
        <v>2913</v>
      </c>
      <c r="C95" t="s">
        <v>2914</v>
      </c>
      <c r="D95" t="s">
        <v>375</v>
      </c>
      <c r="E95" t="s">
        <v>2868</v>
      </c>
      <c r="F95" t="s">
        <v>2751</v>
      </c>
      <c r="G95" t="s">
        <v>106</v>
      </c>
      <c r="H95" s="77">
        <v>2158</v>
      </c>
      <c r="I95" s="77">
        <v>47699</v>
      </c>
      <c r="J95" s="77">
        <v>0</v>
      </c>
      <c r="K95" s="77">
        <v>3201.2611462</v>
      </c>
      <c r="L95" s="78">
        <v>0</v>
      </c>
      <c r="M95" s="78">
        <v>8.0000000000000004E-4</v>
      </c>
      <c r="N95" s="78">
        <v>1E-4</v>
      </c>
    </row>
    <row r="96" spans="2:14">
      <c r="B96" t="s">
        <v>2915</v>
      </c>
      <c r="C96" t="s">
        <v>2916</v>
      </c>
      <c r="D96" t="s">
        <v>375</v>
      </c>
      <c r="E96" t="s">
        <v>2917</v>
      </c>
      <c r="F96" t="s">
        <v>2751</v>
      </c>
      <c r="G96" t="s">
        <v>106</v>
      </c>
      <c r="H96" s="77">
        <v>4635</v>
      </c>
      <c r="I96" s="77">
        <v>6321</v>
      </c>
      <c r="J96" s="77">
        <v>0</v>
      </c>
      <c r="K96" s="77">
        <v>911.1626685</v>
      </c>
      <c r="L96" s="78">
        <v>0</v>
      </c>
      <c r="M96" s="78">
        <v>2.0000000000000001E-4</v>
      </c>
      <c r="N96" s="78">
        <v>0</v>
      </c>
    </row>
    <row r="97" spans="2:14">
      <c r="B97" t="s">
        <v>2918</v>
      </c>
      <c r="C97" t="s">
        <v>2919</v>
      </c>
      <c r="D97" t="s">
        <v>375</v>
      </c>
      <c r="E97" t="s">
        <v>2920</v>
      </c>
      <c r="F97" t="s">
        <v>2751</v>
      </c>
      <c r="G97" t="s">
        <v>106</v>
      </c>
      <c r="H97" s="77">
        <v>911290</v>
      </c>
      <c r="I97" s="77">
        <v>3649</v>
      </c>
      <c r="J97" s="77">
        <v>0</v>
      </c>
      <c r="K97" s="77">
        <v>103416.743231</v>
      </c>
      <c r="L97" s="78">
        <v>1E-4</v>
      </c>
      <c r="M97" s="78">
        <v>2.7199999999999998E-2</v>
      </c>
      <c r="N97" s="78">
        <v>4.1999999999999997E-3</v>
      </c>
    </row>
    <row r="98" spans="2:14">
      <c r="B98" t="s">
        <v>2921</v>
      </c>
      <c r="C98" t="s">
        <v>2922</v>
      </c>
      <c r="D98" t="s">
        <v>2624</v>
      </c>
      <c r="E98" t="s">
        <v>2923</v>
      </c>
      <c r="F98" t="s">
        <v>2751</v>
      </c>
      <c r="G98" t="s">
        <v>106</v>
      </c>
      <c r="H98" s="77">
        <v>46627</v>
      </c>
      <c r="I98" s="77">
        <v>5441.5</v>
      </c>
      <c r="J98" s="77">
        <v>0</v>
      </c>
      <c r="K98" s="77">
        <v>7890.7175175499997</v>
      </c>
      <c r="L98" s="78">
        <v>1E-4</v>
      </c>
      <c r="M98" s="78">
        <v>2.0999999999999999E-3</v>
      </c>
      <c r="N98" s="78">
        <v>2.9999999999999997E-4</v>
      </c>
    </row>
    <row r="99" spans="2:14">
      <c r="B99" t="s">
        <v>2924</v>
      </c>
      <c r="C99" t="s">
        <v>2925</v>
      </c>
      <c r="D99" t="s">
        <v>123</v>
      </c>
      <c r="E99" t="s">
        <v>2923</v>
      </c>
      <c r="F99" t="s">
        <v>2751</v>
      </c>
      <c r="G99" t="s">
        <v>110</v>
      </c>
      <c r="H99" s="77">
        <v>85730</v>
      </c>
      <c r="I99" s="77">
        <v>20951</v>
      </c>
      <c r="J99" s="77">
        <v>0</v>
      </c>
      <c r="K99" s="77">
        <v>63221.952766770002</v>
      </c>
      <c r="L99" s="78">
        <v>0</v>
      </c>
      <c r="M99" s="78">
        <v>1.66E-2</v>
      </c>
      <c r="N99" s="78">
        <v>2.5999999999999999E-3</v>
      </c>
    </row>
    <row r="100" spans="2:14">
      <c r="B100" t="s">
        <v>2926</v>
      </c>
      <c r="C100" t="s">
        <v>2927</v>
      </c>
      <c r="D100" t="s">
        <v>375</v>
      </c>
      <c r="E100" t="s">
        <v>2874</v>
      </c>
      <c r="F100" t="s">
        <v>2751</v>
      </c>
      <c r="G100" t="s">
        <v>106</v>
      </c>
      <c r="H100" s="77">
        <v>70909</v>
      </c>
      <c r="I100" s="77">
        <v>14089</v>
      </c>
      <c r="J100" s="77">
        <v>0</v>
      </c>
      <c r="K100" s="77">
        <v>31070.047621099999</v>
      </c>
      <c r="L100" s="78">
        <v>0</v>
      </c>
      <c r="M100" s="78">
        <v>8.2000000000000007E-3</v>
      </c>
      <c r="N100" s="78">
        <v>1.2999999999999999E-3</v>
      </c>
    </row>
    <row r="101" spans="2:14">
      <c r="B101" t="s">
        <v>2928</v>
      </c>
      <c r="C101" t="s">
        <v>2929</v>
      </c>
      <c r="D101" t="s">
        <v>375</v>
      </c>
      <c r="E101" t="s">
        <v>2874</v>
      </c>
      <c r="F101" t="s">
        <v>2751</v>
      </c>
      <c r="G101" t="s">
        <v>106</v>
      </c>
      <c r="H101" s="77">
        <v>179392</v>
      </c>
      <c r="I101" s="77">
        <v>47496</v>
      </c>
      <c r="J101" s="77">
        <v>682.32063000000005</v>
      </c>
      <c r="K101" s="77">
        <v>265666.83626519999</v>
      </c>
      <c r="L101" s="78">
        <v>0</v>
      </c>
      <c r="M101" s="78">
        <v>6.9800000000000001E-2</v>
      </c>
      <c r="N101" s="78">
        <v>1.0699999999999999E-2</v>
      </c>
    </row>
    <row r="102" spans="2:14">
      <c r="B102" t="s">
        <v>2930</v>
      </c>
      <c r="C102" t="s">
        <v>2931</v>
      </c>
      <c r="D102" t="s">
        <v>375</v>
      </c>
      <c r="E102" t="s">
        <v>2874</v>
      </c>
      <c r="F102" t="s">
        <v>2751</v>
      </c>
      <c r="G102" t="s">
        <v>106</v>
      </c>
      <c r="H102" s="77">
        <v>174630</v>
      </c>
      <c r="I102" s="77">
        <v>5550</v>
      </c>
      <c r="J102" s="77">
        <v>0</v>
      </c>
      <c r="K102" s="77">
        <v>30142.011149999998</v>
      </c>
      <c r="L102" s="78">
        <v>0</v>
      </c>
      <c r="M102" s="78">
        <v>7.9000000000000008E-3</v>
      </c>
      <c r="N102" s="78">
        <v>1.1999999999999999E-3</v>
      </c>
    </row>
    <row r="103" spans="2:14">
      <c r="B103" t="s">
        <v>2932</v>
      </c>
      <c r="C103" t="s">
        <v>2933</v>
      </c>
      <c r="D103" t="s">
        <v>375</v>
      </c>
      <c r="E103" t="s">
        <v>2874</v>
      </c>
      <c r="F103" t="s">
        <v>2751</v>
      </c>
      <c r="G103" t="s">
        <v>106</v>
      </c>
      <c r="H103" s="77">
        <v>2158468</v>
      </c>
      <c r="I103" s="77">
        <v>3905</v>
      </c>
      <c r="J103" s="77">
        <v>0</v>
      </c>
      <c r="K103" s="77">
        <v>262136.22549400001</v>
      </c>
      <c r="L103" s="78">
        <v>0</v>
      </c>
      <c r="M103" s="78">
        <v>6.8900000000000003E-2</v>
      </c>
      <c r="N103" s="78">
        <v>1.06E-2</v>
      </c>
    </row>
    <row r="104" spans="2:14">
      <c r="B104" t="s">
        <v>2934</v>
      </c>
      <c r="C104" t="s">
        <v>2935</v>
      </c>
      <c r="D104" t="s">
        <v>375</v>
      </c>
      <c r="E104" t="s">
        <v>2874</v>
      </c>
      <c r="F104" t="s">
        <v>2751</v>
      </c>
      <c r="G104" t="s">
        <v>106</v>
      </c>
      <c r="H104" s="77">
        <v>259905</v>
      </c>
      <c r="I104" s="77">
        <v>10581</v>
      </c>
      <c r="J104" s="77">
        <v>0</v>
      </c>
      <c r="K104" s="77">
        <v>85526.704435499996</v>
      </c>
      <c r="L104" s="78">
        <v>0</v>
      </c>
      <c r="M104" s="78">
        <v>2.2499999999999999E-2</v>
      </c>
      <c r="N104" s="78">
        <v>3.5000000000000001E-3</v>
      </c>
    </row>
    <row r="105" spans="2:14">
      <c r="B105" t="s">
        <v>2936</v>
      </c>
      <c r="C105" t="s">
        <v>2937</v>
      </c>
      <c r="D105" t="s">
        <v>375</v>
      </c>
      <c r="E105" t="s">
        <v>2874</v>
      </c>
      <c r="F105" t="s">
        <v>2751</v>
      </c>
      <c r="G105" t="s">
        <v>106</v>
      </c>
      <c r="H105" s="77">
        <v>48148</v>
      </c>
      <c r="I105" s="77">
        <v>7711</v>
      </c>
      <c r="J105" s="77">
        <v>0</v>
      </c>
      <c r="K105" s="77">
        <v>11546.472990800001</v>
      </c>
      <c r="L105" s="78">
        <v>0</v>
      </c>
      <c r="M105" s="78">
        <v>3.0000000000000001E-3</v>
      </c>
      <c r="N105" s="78">
        <v>5.0000000000000001E-4</v>
      </c>
    </row>
    <row r="106" spans="2:14">
      <c r="B106" t="s">
        <v>2938</v>
      </c>
      <c r="C106" t="s">
        <v>2939</v>
      </c>
      <c r="D106" t="s">
        <v>375</v>
      </c>
      <c r="E106" t="s">
        <v>2940</v>
      </c>
      <c r="F106" t="s">
        <v>2751</v>
      </c>
      <c r="G106" t="s">
        <v>106</v>
      </c>
      <c r="H106" s="77">
        <v>28051</v>
      </c>
      <c r="I106" s="77">
        <v>45817</v>
      </c>
      <c r="J106" s="77">
        <v>0</v>
      </c>
      <c r="K106" s="77">
        <v>39970.113943700002</v>
      </c>
      <c r="L106" s="78">
        <v>0</v>
      </c>
      <c r="M106" s="78">
        <v>1.0500000000000001E-2</v>
      </c>
      <c r="N106" s="78">
        <v>1.6000000000000001E-3</v>
      </c>
    </row>
    <row r="107" spans="2:14">
      <c r="B107" t="s">
        <v>2941</v>
      </c>
      <c r="C107" t="s">
        <v>2942</v>
      </c>
      <c r="D107" t="s">
        <v>375</v>
      </c>
      <c r="E107" t="s">
        <v>2940</v>
      </c>
      <c r="F107" t="s">
        <v>2751</v>
      </c>
      <c r="G107" t="s">
        <v>106</v>
      </c>
      <c r="H107" s="77">
        <v>157800</v>
      </c>
      <c r="I107" s="77">
        <v>43657</v>
      </c>
      <c r="J107" s="77">
        <v>0</v>
      </c>
      <c r="K107" s="77">
        <v>214250.22005999999</v>
      </c>
      <c r="L107" s="78">
        <v>0</v>
      </c>
      <c r="M107" s="78">
        <v>5.6300000000000003E-2</v>
      </c>
      <c r="N107" s="78">
        <v>8.6999999999999994E-3</v>
      </c>
    </row>
    <row r="108" spans="2:14">
      <c r="B108" t="s">
        <v>2943</v>
      </c>
      <c r="C108" t="s">
        <v>2944</v>
      </c>
      <c r="D108" t="s">
        <v>375</v>
      </c>
      <c r="E108" t="s">
        <v>2945</v>
      </c>
      <c r="F108" t="s">
        <v>2751</v>
      </c>
      <c r="G108" t="s">
        <v>106</v>
      </c>
      <c r="H108" s="77">
        <v>212201</v>
      </c>
      <c r="I108" s="77">
        <v>3648</v>
      </c>
      <c r="J108" s="77">
        <v>0</v>
      </c>
      <c r="K108" s="77">
        <v>24074.797612800001</v>
      </c>
      <c r="L108" s="78">
        <v>2.0000000000000001E-4</v>
      </c>
      <c r="M108" s="78">
        <v>6.3E-3</v>
      </c>
      <c r="N108" s="78">
        <v>1E-3</v>
      </c>
    </row>
    <row r="109" spans="2:14">
      <c r="B109" t="s">
        <v>2946</v>
      </c>
      <c r="C109" t="s">
        <v>2947</v>
      </c>
      <c r="D109" t="s">
        <v>2624</v>
      </c>
      <c r="E109" t="s">
        <v>2948</v>
      </c>
      <c r="F109" t="s">
        <v>2751</v>
      </c>
      <c r="G109" t="s">
        <v>106</v>
      </c>
      <c r="H109" s="77">
        <v>265108</v>
      </c>
      <c r="I109" s="77">
        <v>1928.5</v>
      </c>
      <c r="J109" s="77">
        <v>0</v>
      </c>
      <c r="K109" s="77">
        <v>15900.2101958</v>
      </c>
      <c r="L109" s="78">
        <v>1E-4</v>
      </c>
      <c r="M109" s="78">
        <v>4.1999999999999997E-3</v>
      </c>
      <c r="N109" s="78">
        <v>5.9999999999999995E-4</v>
      </c>
    </row>
    <row r="110" spans="2:14">
      <c r="B110" s="79" t="s">
        <v>2949</v>
      </c>
      <c r="D110" s="16"/>
      <c r="E110" s="16"/>
      <c r="F110" s="16"/>
      <c r="G110" s="16"/>
      <c r="H110" s="81">
        <v>11825</v>
      </c>
      <c r="J110" s="81">
        <v>0</v>
      </c>
      <c r="K110" s="81">
        <v>4241.1390952000002</v>
      </c>
      <c r="M110" s="80">
        <v>1.1000000000000001E-3</v>
      </c>
      <c r="N110" s="80">
        <v>2.0000000000000001E-4</v>
      </c>
    </row>
    <row r="111" spans="2:14">
      <c r="B111" t="s">
        <v>2950</v>
      </c>
      <c r="C111" t="s">
        <v>2951</v>
      </c>
      <c r="D111" t="s">
        <v>375</v>
      </c>
      <c r="E111" t="s">
        <v>2868</v>
      </c>
      <c r="F111" t="s">
        <v>2869</v>
      </c>
      <c r="G111" t="s">
        <v>106</v>
      </c>
      <c r="H111" s="77">
        <v>7357</v>
      </c>
      <c r="I111" s="77">
        <v>13252</v>
      </c>
      <c r="J111" s="77">
        <v>0</v>
      </c>
      <c r="K111" s="77">
        <v>3032.0933804000001</v>
      </c>
      <c r="L111" s="78">
        <v>0</v>
      </c>
      <c r="M111" s="78">
        <v>8.0000000000000004E-4</v>
      </c>
      <c r="N111" s="78">
        <v>1E-4</v>
      </c>
    </row>
    <row r="112" spans="2:14">
      <c r="B112" t="s">
        <v>2952</v>
      </c>
      <c r="C112" t="s">
        <v>2953</v>
      </c>
      <c r="D112" t="s">
        <v>375</v>
      </c>
      <c r="E112" t="s">
        <v>2880</v>
      </c>
      <c r="F112" t="s">
        <v>2842</v>
      </c>
      <c r="G112" t="s">
        <v>106</v>
      </c>
      <c r="H112" s="77">
        <v>4468</v>
      </c>
      <c r="I112" s="77">
        <v>8701</v>
      </c>
      <c r="J112" s="77">
        <v>0</v>
      </c>
      <c r="K112" s="77">
        <v>1209.0457148</v>
      </c>
      <c r="L112" s="78">
        <v>0</v>
      </c>
      <c r="M112" s="78">
        <v>2.9999999999999997E-4</v>
      </c>
      <c r="N112" s="78">
        <v>0</v>
      </c>
    </row>
    <row r="113" spans="2:14">
      <c r="B113" s="79" t="s">
        <v>1648</v>
      </c>
      <c r="D113" s="16"/>
      <c r="E113" s="16"/>
      <c r="F113" s="16"/>
      <c r="G113" s="16"/>
      <c r="H113" s="81">
        <v>0</v>
      </c>
      <c r="J113" s="81">
        <v>0</v>
      </c>
      <c r="K113" s="81">
        <v>0</v>
      </c>
      <c r="M113" s="80">
        <v>0</v>
      </c>
      <c r="N113" s="80">
        <v>0</v>
      </c>
    </row>
    <row r="114" spans="2:14">
      <c r="B114" t="s">
        <v>217</v>
      </c>
      <c r="C114" t="s">
        <v>217</v>
      </c>
      <c r="D114" s="16"/>
      <c r="E114" s="16"/>
      <c r="F114" t="s">
        <v>217</v>
      </c>
      <c r="G114" t="s">
        <v>217</v>
      </c>
      <c r="H114" s="77">
        <v>0</v>
      </c>
      <c r="I114" s="77">
        <v>0</v>
      </c>
      <c r="K114" s="77">
        <v>0</v>
      </c>
      <c r="L114" s="78">
        <v>0</v>
      </c>
      <c r="M114" s="78">
        <v>0</v>
      </c>
      <c r="N114" s="78">
        <v>0</v>
      </c>
    </row>
    <row r="115" spans="2:14">
      <c r="B115" s="79" t="s">
        <v>2864</v>
      </c>
      <c r="D115" s="16"/>
      <c r="E115" s="16"/>
      <c r="F115" s="16"/>
      <c r="G115" s="16"/>
      <c r="H115" s="81">
        <v>0</v>
      </c>
      <c r="J115" s="81">
        <v>0</v>
      </c>
      <c r="K115" s="81">
        <v>0</v>
      </c>
      <c r="M115" s="80">
        <v>0</v>
      </c>
      <c r="N115" s="80">
        <v>0</v>
      </c>
    </row>
    <row r="116" spans="2:14">
      <c r="B116" t="s">
        <v>217</v>
      </c>
      <c r="C116" t="s">
        <v>217</v>
      </c>
      <c r="D116" s="16"/>
      <c r="E116" s="16"/>
      <c r="F116" t="s">
        <v>217</v>
      </c>
      <c r="G116" t="s">
        <v>217</v>
      </c>
      <c r="H116" s="77">
        <v>0</v>
      </c>
      <c r="I116" s="77">
        <v>0</v>
      </c>
      <c r="K116" s="77">
        <v>0</v>
      </c>
      <c r="L116" s="78">
        <v>0</v>
      </c>
      <c r="M116" s="78">
        <v>0</v>
      </c>
      <c r="N116" s="78">
        <v>0</v>
      </c>
    </row>
    <row r="117" spans="2:14">
      <c r="B117" t="s">
        <v>261</v>
      </c>
      <c r="D117" s="16"/>
      <c r="E117" s="16"/>
      <c r="F117" s="16"/>
      <c r="G117" s="16"/>
    </row>
    <row r="118" spans="2:14">
      <c r="B118" t="s">
        <v>393</v>
      </c>
      <c r="D118" s="16"/>
      <c r="E118" s="16"/>
      <c r="F118" s="16"/>
      <c r="G118" s="16"/>
    </row>
    <row r="119" spans="2:14">
      <c r="B119" t="s">
        <v>394</v>
      </c>
      <c r="D119" s="16"/>
      <c r="E119" s="16"/>
      <c r="F119" s="16"/>
      <c r="G119" s="16"/>
    </row>
    <row r="120" spans="2:14">
      <c r="B120" t="s">
        <v>395</v>
      </c>
      <c r="D120" s="16"/>
      <c r="E120" s="16"/>
      <c r="F120" s="16"/>
      <c r="G120" s="16"/>
    </row>
    <row r="121" spans="2:14">
      <c r="B121" t="s">
        <v>396</v>
      </c>
      <c r="D121" s="16"/>
      <c r="E121" s="16"/>
      <c r="F121" s="16"/>
      <c r="G121" s="16"/>
    </row>
    <row r="122" spans="2:14">
      <c r="D122" s="16"/>
      <c r="E122" s="16"/>
      <c r="F122" s="16"/>
      <c r="G122" s="16"/>
    </row>
    <row r="123" spans="2:14">
      <c r="D123" s="16"/>
      <c r="E123" s="16"/>
      <c r="F123" s="16"/>
      <c r="G123" s="16"/>
    </row>
    <row r="124" spans="2:14">
      <c r="D124" s="16"/>
      <c r="E124" s="16"/>
      <c r="F124" s="16"/>
      <c r="G124" s="16"/>
    </row>
    <row r="125" spans="2:14">
      <c r="D125" s="16"/>
      <c r="E125" s="16"/>
      <c r="F125" s="16"/>
      <c r="G125" s="16"/>
    </row>
    <row r="126" spans="2:14">
      <c r="D126" s="16"/>
      <c r="E126" s="16"/>
      <c r="F126" s="16"/>
      <c r="G126" s="16"/>
    </row>
    <row r="127" spans="2:14">
      <c r="D127" s="16"/>
      <c r="E127" s="16"/>
      <c r="F127" s="16"/>
      <c r="G127" s="16"/>
    </row>
    <row r="128" spans="2:14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85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2:65" ht="26.25" customHeight="1">
      <c r="B7" s="115" t="s">
        <v>93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44070875.240000002</v>
      </c>
      <c r="K11" s="7"/>
      <c r="L11" s="75">
        <v>545822.99132167024</v>
      </c>
      <c r="M11" s="7"/>
      <c r="N11" s="76">
        <v>1</v>
      </c>
      <c r="O11" s="76">
        <v>2.2100000000000002E-2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40990695.539999999</v>
      </c>
      <c r="L12" s="81">
        <v>71402.131629199997</v>
      </c>
      <c r="N12" s="80">
        <v>0.1308</v>
      </c>
      <c r="O12" s="80">
        <v>2.8999999999999998E-3</v>
      </c>
    </row>
    <row r="13" spans="2:65">
      <c r="B13" s="79" t="s">
        <v>2954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I14" t="s">
        <v>217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2955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I16" t="s">
        <v>217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40990695.539999999</v>
      </c>
      <c r="L17" s="81">
        <v>71402.131629199997</v>
      </c>
      <c r="N17" s="80">
        <v>0.1308</v>
      </c>
      <c r="O17" s="80">
        <v>2.8999999999999998E-3</v>
      </c>
    </row>
    <row r="18" spans="2:15">
      <c r="B18" t="s">
        <v>2956</v>
      </c>
      <c r="C18" t="s">
        <v>2957</v>
      </c>
      <c r="D18" t="s">
        <v>100</v>
      </c>
      <c r="E18" t="s">
        <v>2958</v>
      </c>
      <c r="F18" t="s">
        <v>2751</v>
      </c>
      <c r="G18" t="s">
        <v>483</v>
      </c>
      <c r="H18" t="s">
        <v>211</v>
      </c>
      <c r="I18" t="s">
        <v>102</v>
      </c>
      <c r="J18" s="77">
        <v>17240695.539999999</v>
      </c>
      <c r="K18" s="77">
        <v>98</v>
      </c>
      <c r="L18" s="77">
        <v>16895.881629200001</v>
      </c>
      <c r="M18" s="78">
        <v>4.7100000000000003E-2</v>
      </c>
      <c r="N18" s="78">
        <v>3.1E-2</v>
      </c>
      <c r="O18" s="78">
        <v>6.9999999999999999E-4</v>
      </c>
    </row>
    <row r="19" spans="2:15">
      <c r="B19" t="s">
        <v>2959</v>
      </c>
      <c r="C19" t="s">
        <v>2960</v>
      </c>
      <c r="D19" t="s">
        <v>100</v>
      </c>
      <c r="E19" t="s">
        <v>2770</v>
      </c>
      <c r="F19" t="s">
        <v>2751</v>
      </c>
      <c r="G19" t="s">
        <v>217</v>
      </c>
      <c r="H19" t="s">
        <v>218</v>
      </c>
      <c r="I19" t="s">
        <v>102</v>
      </c>
      <c r="J19" s="77">
        <v>23750000</v>
      </c>
      <c r="K19" s="77">
        <v>229.5</v>
      </c>
      <c r="L19" s="77">
        <v>54506.25</v>
      </c>
      <c r="M19" s="78">
        <v>0</v>
      </c>
      <c r="N19" s="78">
        <v>9.9900000000000003E-2</v>
      </c>
      <c r="O19" s="78">
        <v>2.2000000000000001E-3</v>
      </c>
    </row>
    <row r="20" spans="2:15">
      <c r="B20" s="79" t="s">
        <v>1648</v>
      </c>
      <c r="C20" s="16"/>
      <c r="D20" s="16"/>
      <c r="E20" s="16"/>
      <c r="J20" s="81">
        <v>0</v>
      </c>
      <c r="L20" s="81">
        <v>0</v>
      </c>
      <c r="N20" s="80">
        <v>0</v>
      </c>
      <c r="O20" s="80">
        <v>0</v>
      </c>
    </row>
    <row r="21" spans="2:15">
      <c r="B21" t="s">
        <v>217</v>
      </c>
      <c r="C21" t="s">
        <v>217</v>
      </c>
      <c r="D21" s="16"/>
      <c r="E21" s="16"/>
      <c r="F21" t="s">
        <v>217</v>
      </c>
      <c r="G21" t="s">
        <v>217</v>
      </c>
      <c r="I21" t="s">
        <v>217</v>
      </c>
      <c r="J21" s="77">
        <v>0</v>
      </c>
      <c r="K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259</v>
      </c>
      <c r="C22" s="16"/>
      <c r="D22" s="16"/>
      <c r="E22" s="16"/>
      <c r="J22" s="81">
        <v>3080179.7</v>
      </c>
      <c r="L22" s="81">
        <v>474420.85969247023</v>
      </c>
      <c r="N22" s="80">
        <v>0.86919999999999997</v>
      </c>
      <c r="O22" s="80">
        <v>1.9199999999999998E-2</v>
      </c>
    </row>
    <row r="23" spans="2:15">
      <c r="B23" s="79" t="s">
        <v>2954</v>
      </c>
      <c r="C23" s="16"/>
      <c r="D23" s="16"/>
      <c r="E23" s="16"/>
      <c r="J23" s="81">
        <v>0</v>
      </c>
      <c r="L23" s="81">
        <v>0</v>
      </c>
      <c r="N23" s="80">
        <v>0</v>
      </c>
      <c r="O23" s="80">
        <v>0</v>
      </c>
    </row>
    <row r="24" spans="2:15">
      <c r="B24" t="s">
        <v>217</v>
      </c>
      <c r="C24" t="s">
        <v>217</v>
      </c>
      <c r="D24" s="16"/>
      <c r="E24" s="16"/>
      <c r="F24" t="s">
        <v>217</v>
      </c>
      <c r="G24" t="s">
        <v>217</v>
      </c>
      <c r="I24" t="s">
        <v>217</v>
      </c>
      <c r="J24" s="77">
        <v>0</v>
      </c>
      <c r="K24" s="77">
        <v>0</v>
      </c>
      <c r="L24" s="77">
        <v>0</v>
      </c>
      <c r="M24" s="78">
        <v>0</v>
      </c>
      <c r="N24" s="78">
        <v>0</v>
      </c>
      <c r="O24" s="78">
        <v>0</v>
      </c>
    </row>
    <row r="25" spans="2:15">
      <c r="B25" s="79" t="s">
        <v>2955</v>
      </c>
      <c r="C25" s="16"/>
      <c r="D25" s="16"/>
      <c r="E25" s="16"/>
      <c r="J25" s="81">
        <v>0</v>
      </c>
      <c r="L25" s="81">
        <v>0</v>
      </c>
      <c r="N25" s="80">
        <v>0</v>
      </c>
      <c r="O25" s="80">
        <v>0</v>
      </c>
    </row>
    <row r="26" spans="2:15">
      <c r="B26" t="s">
        <v>217</v>
      </c>
      <c r="C26" t="s">
        <v>217</v>
      </c>
      <c r="D26" s="16"/>
      <c r="E26" s="16"/>
      <c r="F26" t="s">
        <v>217</v>
      </c>
      <c r="G26" t="s">
        <v>217</v>
      </c>
      <c r="I26" t="s">
        <v>217</v>
      </c>
      <c r="J26" s="77">
        <v>0</v>
      </c>
      <c r="K26" s="77">
        <v>0</v>
      </c>
      <c r="L26" s="77">
        <v>0</v>
      </c>
      <c r="M26" s="78">
        <v>0</v>
      </c>
      <c r="N26" s="78">
        <v>0</v>
      </c>
      <c r="O26" s="78">
        <v>0</v>
      </c>
    </row>
    <row r="27" spans="2:15">
      <c r="B27" s="79" t="s">
        <v>92</v>
      </c>
      <c r="C27" s="16"/>
      <c r="D27" s="16"/>
      <c r="E27" s="16"/>
      <c r="J27" s="81">
        <v>3080179.7</v>
      </c>
      <c r="L27" s="81">
        <v>474420.85969247023</v>
      </c>
      <c r="N27" s="80">
        <v>0.86919999999999997</v>
      </c>
      <c r="O27" s="80">
        <v>1.9199999999999998E-2</v>
      </c>
    </row>
    <row r="28" spans="2:15">
      <c r="B28" t="s">
        <v>2961</v>
      </c>
      <c r="C28" t="s">
        <v>2962</v>
      </c>
      <c r="D28" t="s">
        <v>123</v>
      </c>
      <c r="E28" t="s">
        <v>2963</v>
      </c>
      <c r="F28" t="s">
        <v>2751</v>
      </c>
      <c r="G28" t="s">
        <v>217</v>
      </c>
      <c r="H28" t="s">
        <v>218</v>
      </c>
      <c r="I28" t="s">
        <v>106</v>
      </c>
      <c r="J28" s="77">
        <v>148125</v>
      </c>
      <c r="K28" s="77">
        <v>3092</v>
      </c>
      <c r="L28" s="77">
        <v>14243.87775</v>
      </c>
      <c r="M28" s="78">
        <v>2.0000000000000001E-4</v>
      </c>
      <c r="N28" s="78">
        <v>2.6100000000000002E-2</v>
      </c>
      <c r="O28" s="78">
        <v>5.9999999999999995E-4</v>
      </c>
    </row>
    <row r="29" spans="2:15">
      <c r="B29" t="s">
        <v>2964</v>
      </c>
      <c r="C29" t="s">
        <v>2965</v>
      </c>
      <c r="D29" t="s">
        <v>123</v>
      </c>
      <c r="E29" t="s">
        <v>2966</v>
      </c>
      <c r="F29" t="s">
        <v>2751</v>
      </c>
      <c r="G29" t="s">
        <v>217</v>
      </c>
      <c r="H29" t="s">
        <v>218</v>
      </c>
      <c r="I29" t="s">
        <v>106</v>
      </c>
      <c r="J29" s="77">
        <v>64770</v>
      </c>
      <c r="K29" s="77">
        <v>22157</v>
      </c>
      <c r="L29" s="77">
        <v>44631.886479000001</v>
      </c>
      <c r="M29" s="78">
        <v>0</v>
      </c>
      <c r="N29" s="78">
        <v>8.1799999999999998E-2</v>
      </c>
      <c r="O29" s="78">
        <v>1.8E-3</v>
      </c>
    </row>
    <row r="30" spans="2:15">
      <c r="B30" t="s">
        <v>2967</v>
      </c>
      <c r="C30" t="s">
        <v>2968</v>
      </c>
      <c r="D30" t="s">
        <v>123</v>
      </c>
      <c r="E30" t="s">
        <v>2969</v>
      </c>
      <c r="F30" t="s">
        <v>2751</v>
      </c>
      <c r="G30" t="s">
        <v>217</v>
      </c>
      <c r="H30" t="s">
        <v>218</v>
      </c>
      <c r="I30" t="s">
        <v>106</v>
      </c>
      <c r="J30" s="77">
        <v>27000</v>
      </c>
      <c r="K30" s="77">
        <v>12431</v>
      </c>
      <c r="L30" s="77">
        <v>10438.3107</v>
      </c>
      <c r="M30" s="78">
        <v>1E-4</v>
      </c>
      <c r="N30" s="78">
        <v>1.9099999999999999E-2</v>
      </c>
      <c r="O30" s="78">
        <v>4.0000000000000002E-4</v>
      </c>
    </row>
    <row r="31" spans="2:15">
      <c r="B31" t="s">
        <v>2970</v>
      </c>
      <c r="C31" t="s">
        <v>2971</v>
      </c>
      <c r="D31" t="s">
        <v>123</v>
      </c>
      <c r="E31" t="s">
        <v>2972</v>
      </c>
      <c r="F31" t="s">
        <v>2751</v>
      </c>
      <c r="G31" t="s">
        <v>217</v>
      </c>
      <c r="H31" t="s">
        <v>218</v>
      </c>
      <c r="I31" t="s">
        <v>110</v>
      </c>
      <c r="J31" s="77">
        <v>158425</v>
      </c>
      <c r="K31" s="77">
        <v>6382</v>
      </c>
      <c r="L31" s="77">
        <v>35588.594851649999</v>
      </c>
      <c r="M31" s="78">
        <v>1E-4</v>
      </c>
      <c r="N31" s="78">
        <v>6.5199999999999994E-2</v>
      </c>
      <c r="O31" s="78">
        <v>1.4E-3</v>
      </c>
    </row>
    <row r="32" spans="2:15">
      <c r="B32" t="s">
        <v>2973</v>
      </c>
      <c r="C32" t="s">
        <v>2974</v>
      </c>
      <c r="D32" t="s">
        <v>123</v>
      </c>
      <c r="E32" t="s">
        <v>2972</v>
      </c>
      <c r="F32" t="s">
        <v>2751</v>
      </c>
      <c r="G32" t="s">
        <v>217</v>
      </c>
      <c r="H32" t="s">
        <v>218</v>
      </c>
      <c r="I32" t="s">
        <v>203</v>
      </c>
      <c r="J32" s="77">
        <v>303000</v>
      </c>
      <c r="K32" s="77">
        <v>191400</v>
      </c>
      <c r="L32" s="77">
        <v>15670.612782</v>
      </c>
      <c r="M32" s="78">
        <v>0</v>
      </c>
      <c r="N32" s="78">
        <v>2.87E-2</v>
      </c>
      <c r="O32" s="78">
        <v>5.9999999999999995E-4</v>
      </c>
    </row>
    <row r="33" spans="2:15">
      <c r="B33" t="s">
        <v>2975</v>
      </c>
      <c r="C33" t="s">
        <v>2976</v>
      </c>
      <c r="D33" t="s">
        <v>123</v>
      </c>
      <c r="E33" t="s">
        <v>2977</v>
      </c>
      <c r="F33" t="s">
        <v>2751</v>
      </c>
      <c r="G33" t="s">
        <v>217</v>
      </c>
      <c r="H33" t="s">
        <v>218</v>
      </c>
      <c r="I33" t="s">
        <v>106</v>
      </c>
      <c r="J33" s="77">
        <v>4175</v>
      </c>
      <c r="K33" s="77">
        <v>175328</v>
      </c>
      <c r="L33" s="77">
        <v>22765.025839999998</v>
      </c>
      <c r="M33" s="78">
        <v>0</v>
      </c>
      <c r="N33" s="78">
        <v>4.1700000000000001E-2</v>
      </c>
      <c r="O33" s="78">
        <v>8.9999999999999998E-4</v>
      </c>
    </row>
    <row r="34" spans="2:15">
      <c r="B34" t="s">
        <v>2978</v>
      </c>
      <c r="C34" t="s">
        <v>2979</v>
      </c>
      <c r="D34" t="s">
        <v>375</v>
      </c>
      <c r="E34" t="s">
        <v>2980</v>
      </c>
      <c r="F34" t="s">
        <v>2751</v>
      </c>
      <c r="G34" t="s">
        <v>217</v>
      </c>
      <c r="H34" t="s">
        <v>218</v>
      </c>
      <c r="I34" t="s">
        <v>200</v>
      </c>
      <c r="J34" s="77">
        <v>10275</v>
      </c>
      <c r="K34" s="77">
        <v>33900</v>
      </c>
      <c r="L34" s="77">
        <v>11858.6395125</v>
      </c>
      <c r="M34" s="78">
        <v>0</v>
      </c>
      <c r="N34" s="78">
        <v>2.1700000000000001E-2</v>
      </c>
      <c r="O34" s="78">
        <v>5.0000000000000001E-4</v>
      </c>
    </row>
    <row r="35" spans="2:15">
      <c r="B35" t="s">
        <v>2981</v>
      </c>
      <c r="C35" t="s">
        <v>2982</v>
      </c>
      <c r="D35" t="s">
        <v>123</v>
      </c>
      <c r="E35" t="s">
        <v>2983</v>
      </c>
      <c r="F35" t="s">
        <v>2751</v>
      </c>
      <c r="G35" t="s">
        <v>217</v>
      </c>
      <c r="H35" t="s">
        <v>218</v>
      </c>
      <c r="I35" t="s">
        <v>106</v>
      </c>
      <c r="J35" s="77">
        <v>6500</v>
      </c>
      <c r="K35" s="77">
        <v>25359.3</v>
      </c>
      <c r="L35" s="77">
        <v>5126.3824949999998</v>
      </c>
      <c r="M35" s="78">
        <v>0</v>
      </c>
      <c r="N35" s="78">
        <v>9.4000000000000004E-3</v>
      </c>
      <c r="O35" s="78">
        <v>2.0000000000000001E-4</v>
      </c>
    </row>
    <row r="36" spans="2:15">
      <c r="B36" t="s">
        <v>2984</v>
      </c>
      <c r="C36" t="s">
        <v>2985</v>
      </c>
      <c r="D36" t="s">
        <v>123</v>
      </c>
      <c r="E36" t="s">
        <v>2986</v>
      </c>
      <c r="F36" t="s">
        <v>2751</v>
      </c>
      <c r="G36" t="s">
        <v>217</v>
      </c>
      <c r="H36" t="s">
        <v>218</v>
      </c>
      <c r="I36" t="s">
        <v>106</v>
      </c>
      <c r="J36" s="77">
        <v>50500</v>
      </c>
      <c r="K36" s="77">
        <v>14321</v>
      </c>
      <c r="L36" s="77">
        <v>22491.846549999998</v>
      </c>
      <c r="M36" s="78">
        <v>1E-4</v>
      </c>
      <c r="N36" s="78">
        <v>4.1200000000000001E-2</v>
      </c>
      <c r="O36" s="78">
        <v>8.9999999999999998E-4</v>
      </c>
    </row>
    <row r="37" spans="2:15">
      <c r="B37" t="s">
        <v>2987</v>
      </c>
      <c r="C37" t="s">
        <v>2988</v>
      </c>
      <c r="D37" t="s">
        <v>123</v>
      </c>
      <c r="E37" t="s">
        <v>2989</v>
      </c>
      <c r="F37" t="s">
        <v>2751</v>
      </c>
      <c r="G37" t="s">
        <v>217</v>
      </c>
      <c r="H37" t="s">
        <v>218</v>
      </c>
      <c r="I37" t="s">
        <v>106</v>
      </c>
      <c r="J37" s="77">
        <v>463905.81</v>
      </c>
      <c r="K37" s="77">
        <v>2587.3900000000035</v>
      </c>
      <c r="L37" s="77">
        <v>37329.493391186501</v>
      </c>
      <c r="M37" s="78">
        <v>2.9999999999999997E-4</v>
      </c>
      <c r="N37" s="78">
        <v>6.8400000000000002E-2</v>
      </c>
      <c r="O37" s="78">
        <v>1.5E-3</v>
      </c>
    </row>
    <row r="38" spans="2:15">
      <c r="B38" t="s">
        <v>2990</v>
      </c>
      <c r="C38" t="s">
        <v>2991</v>
      </c>
      <c r="D38" t="s">
        <v>123</v>
      </c>
      <c r="E38" t="s">
        <v>2992</v>
      </c>
      <c r="F38" t="s">
        <v>2751</v>
      </c>
      <c r="G38" t="s">
        <v>217</v>
      </c>
      <c r="H38" t="s">
        <v>218</v>
      </c>
      <c r="I38" t="s">
        <v>113</v>
      </c>
      <c r="J38" s="77">
        <v>600000</v>
      </c>
      <c r="K38" s="77">
        <v>555.79999999999995</v>
      </c>
      <c r="L38" s="77">
        <v>14016.497880000001</v>
      </c>
      <c r="M38" s="78">
        <v>5.0000000000000001E-4</v>
      </c>
      <c r="N38" s="78">
        <v>2.5700000000000001E-2</v>
      </c>
      <c r="O38" s="78">
        <v>5.9999999999999995E-4</v>
      </c>
    </row>
    <row r="39" spans="2:15">
      <c r="B39" t="s">
        <v>2993</v>
      </c>
      <c r="C39" t="s">
        <v>2994</v>
      </c>
      <c r="D39" t="s">
        <v>123</v>
      </c>
      <c r="E39" s="16"/>
      <c r="F39" t="s">
        <v>2869</v>
      </c>
      <c r="G39" t="s">
        <v>217</v>
      </c>
      <c r="H39" t="s">
        <v>218</v>
      </c>
      <c r="I39" t="s">
        <v>106</v>
      </c>
      <c r="J39" s="77">
        <v>29150</v>
      </c>
      <c r="K39" s="77">
        <v>15061</v>
      </c>
      <c r="L39" s="77">
        <v>13653.775465000001</v>
      </c>
      <c r="M39" s="78">
        <v>1E-4</v>
      </c>
      <c r="N39" s="78">
        <v>2.5000000000000001E-2</v>
      </c>
      <c r="O39" s="78">
        <v>5.9999999999999995E-4</v>
      </c>
    </row>
    <row r="40" spans="2:15">
      <c r="B40" t="s">
        <v>2995</v>
      </c>
      <c r="C40" t="s">
        <v>2996</v>
      </c>
      <c r="D40" t="s">
        <v>123</v>
      </c>
      <c r="E40" t="s">
        <v>2997</v>
      </c>
      <c r="F40" t="s">
        <v>2751</v>
      </c>
      <c r="G40" t="s">
        <v>217</v>
      </c>
      <c r="H40" t="s">
        <v>218</v>
      </c>
      <c r="I40" t="s">
        <v>106</v>
      </c>
      <c r="J40" s="77">
        <v>92381</v>
      </c>
      <c r="K40" s="77">
        <v>10808.86</v>
      </c>
      <c r="L40" s="77">
        <v>31054.385495025999</v>
      </c>
      <c r="M40" s="78">
        <v>0</v>
      </c>
      <c r="N40" s="78">
        <v>5.6899999999999999E-2</v>
      </c>
      <c r="O40" s="78">
        <v>1.2999999999999999E-3</v>
      </c>
    </row>
    <row r="41" spans="2:15">
      <c r="B41" t="s">
        <v>2998</v>
      </c>
      <c r="C41" t="s">
        <v>2999</v>
      </c>
      <c r="D41" t="s">
        <v>123</v>
      </c>
      <c r="E41" t="s">
        <v>2997</v>
      </c>
      <c r="F41" t="s">
        <v>2751</v>
      </c>
      <c r="G41" t="s">
        <v>217</v>
      </c>
      <c r="H41" t="s">
        <v>218</v>
      </c>
      <c r="I41" t="s">
        <v>106</v>
      </c>
      <c r="J41" s="77">
        <v>65722.100000000006</v>
      </c>
      <c r="K41" s="77">
        <v>19735.259999999998</v>
      </c>
      <c r="L41" s="77">
        <v>40338.028941750599</v>
      </c>
      <c r="M41" s="78">
        <v>0</v>
      </c>
      <c r="N41" s="78">
        <v>7.3899999999999993E-2</v>
      </c>
      <c r="O41" s="78">
        <v>1.6000000000000001E-3</v>
      </c>
    </row>
    <row r="42" spans="2:15">
      <c r="B42" t="s">
        <v>3000</v>
      </c>
      <c r="C42" t="s">
        <v>3001</v>
      </c>
      <c r="D42" t="s">
        <v>123</v>
      </c>
      <c r="E42" t="s">
        <v>2997</v>
      </c>
      <c r="F42" t="s">
        <v>2751</v>
      </c>
      <c r="G42" t="s">
        <v>217</v>
      </c>
      <c r="H42" t="s">
        <v>218</v>
      </c>
      <c r="I42" t="s">
        <v>106</v>
      </c>
      <c r="J42" s="77">
        <v>119100</v>
      </c>
      <c r="K42" s="77">
        <v>13113.53</v>
      </c>
      <c r="L42" s="77">
        <v>48572.646255300002</v>
      </c>
      <c r="M42" s="78">
        <v>0</v>
      </c>
      <c r="N42" s="78">
        <v>8.8999999999999996E-2</v>
      </c>
      <c r="O42" s="78">
        <v>2E-3</v>
      </c>
    </row>
    <row r="43" spans="2:15">
      <c r="B43" t="s">
        <v>3002</v>
      </c>
      <c r="C43" t="s">
        <v>3003</v>
      </c>
      <c r="D43" t="s">
        <v>123</v>
      </c>
      <c r="E43" t="s">
        <v>3004</v>
      </c>
      <c r="F43" t="s">
        <v>2751</v>
      </c>
      <c r="G43" t="s">
        <v>217</v>
      </c>
      <c r="H43" t="s">
        <v>218</v>
      </c>
      <c r="I43" t="s">
        <v>106</v>
      </c>
      <c r="J43" s="77">
        <v>294000</v>
      </c>
      <c r="K43" s="77">
        <v>1672.9</v>
      </c>
      <c r="L43" s="77">
        <v>15295.99386</v>
      </c>
      <c r="M43" s="78">
        <v>2.9999999999999997E-4</v>
      </c>
      <c r="N43" s="78">
        <v>2.8000000000000001E-2</v>
      </c>
      <c r="O43" s="78">
        <v>5.9999999999999995E-4</v>
      </c>
    </row>
    <row r="44" spans="2:15">
      <c r="B44" t="s">
        <v>3005</v>
      </c>
      <c r="C44" t="s">
        <v>3006</v>
      </c>
      <c r="D44" t="s">
        <v>123</v>
      </c>
      <c r="E44" t="s">
        <v>3007</v>
      </c>
      <c r="F44" t="s">
        <v>2751</v>
      </c>
      <c r="G44" t="s">
        <v>217</v>
      </c>
      <c r="H44" t="s">
        <v>218</v>
      </c>
      <c r="I44" t="s">
        <v>110</v>
      </c>
      <c r="J44" s="77">
        <v>18250</v>
      </c>
      <c r="K44" s="77">
        <v>12145</v>
      </c>
      <c r="L44" s="77">
        <v>7801.7263537500003</v>
      </c>
      <c r="M44" s="78">
        <v>1E-4</v>
      </c>
      <c r="N44" s="78">
        <v>1.43E-2</v>
      </c>
      <c r="O44" s="78">
        <v>2.9999999999999997E-4</v>
      </c>
    </row>
    <row r="45" spans="2:15">
      <c r="B45" t="s">
        <v>3008</v>
      </c>
      <c r="C45" t="s">
        <v>3009</v>
      </c>
      <c r="D45" t="s">
        <v>123</v>
      </c>
      <c r="E45" t="s">
        <v>3010</v>
      </c>
      <c r="F45" t="s">
        <v>2751</v>
      </c>
      <c r="G45" t="s">
        <v>217</v>
      </c>
      <c r="H45" t="s">
        <v>218</v>
      </c>
      <c r="I45" t="s">
        <v>106</v>
      </c>
      <c r="J45" s="77">
        <v>97900</v>
      </c>
      <c r="K45" s="77">
        <v>14491</v>
      </c>
      <c r="L45" s="77">
        <v>44120.602789999997</v>
      </c>
      <c r="M45" s="78">
        <v>0</v>
      </c>
      <c r="N45" s="78">
        <v>8.0799999999999997E-2</v>
      </c>
      <c r="O45" s="78">
        <v>1.8E-3</v>
      </c>
    </row>
    <row r="46" spans="2:15">
      <c r="B46" t="s">
        <v>3011</v>
      </c>
      <c r="C46" t="s">
        <v>3012</v>
      </c>
      <c r="D46" t="s">
        <v>123</v>
      </c>
      <c r="E46" t="s">
        <v>3013</v>
      </c>
      <c r="F46" t="s">
        <v>2751</v>
      </c>
      <c r="G46" t="s">
        <v>217</v>
      </c>
      <c r="H46" t="s">
        <v>218</v>
      </c>
      <c r="I46" t="s">
        <v>106</v>
      </c>
      <c r="J46" s="77">
        <v>527000.79</v>
      </c>
      <c r="K46" s="77">
        <v>2405.3200000000002</v>
      </c>
      <c r="L46" s="77">
        <v>39422.532300307103</v>
      </c>
      <c r="M46" s="78">
        <v>4.0000000000000002E-4</v>
      </c>
      <c r="N46" s="78">
        <v>7.22E-2</v>
      </c>
      <c r="O46" s="78">
        <v>1.6000000000000001E-3</v>
      </c>
    </row>
    <row r="47" spans="2:15">
      <c r="B47" s="79" t="s">
        <v>1648</v>
      </c>
      <c r="C47" s="16"/>
      <c r="D47" s="16"/>
      <c r="E47" s="16"/>
      <c r="J47" s="81">
        <v>0</v>
      </c>
      <c r="L47" s="81">
        <v>0</v>
      </c>
      <c r="N47" s="80">
        <v>0</v>
      </c>
      <c r="O47" s="80">
        <v>0</v>
      </c>
    </row>
    <row r="48" spans="2:15">
      <c r="B48" t="s">
        <v>217</v>
      </c>
      <c r="C48" t="s">
        <v>217</v>
      </c>
      <c r="D48" s="16"/>
      <c r="E48" s="16"/>
      <c r="F48" t="s">
        <v>217</v>
      </c>
      <c r="G48" t="s">
        <v>217</v>
      </c>
      <c r="I48" t="s">
        <v>217</v>
      </c>
      <c r="J48" s="77">
        <v>0</v>
      </c>
      <c r="K48" s="77">
        <v>0</v>
      </c>
      <c r="L48" s="77">
        <v>0</v>
      </c>
      <c r="M48" s="78">
        <v>0</v>
      </c>
      <c r="N48" s="78">
        <v>0</v>
      </c>
      <c r="O48" s="78">
        <v>0</v>
      </c>
    </row>
    <row r="49" spans="2:5">
      <c r="B49" t="s">
        <v>261</v>
      </c>
      <c r="C49" s="16"/>
      <c r="D49" s="16"/>
      <c r="E49" s="16"/>
    </row>
    <row r="50" spans="2:5">
      <c r="B50" t="s">
        <v>393</v>
      </c>
      <c r="C50" s="16"/>
      <c r="D50" s="16"/>
      <c r="E50" s="16"/>
    </row>
    <row r="51" spans="2:5">
      <c r="B51" t="s">
        <v>394</v>
      </c>
      <c r="C51" s="16"/>
      <c r="D51" s="16"/>
      <c r="E51" s="16"/>
    </row>
    <row r="52" spans="2:5">
      <c r="B52" t="s">
        <v>395</v>
      </c>
      <c r="C52" s="16"/>
      <c r="D52" s="16"/>
      <c r="E52" s="16"/>
    </row>
    <row r="53" spans="2:5">
      <c r="C53" s="16"/>
      <c r="D53" s="16"/>
      <c r="E53" s="16"/>
    </row>
    <row r="54" spans="2:5">
      <c r="C54" s="16"/>
      <c r="D54" s="16"/>
      <c r="E54" s="16"/>
    </row>
    <row r="55" spans="2:5">
      <c r="C55" s="16"/>
      <c r="D55" s="16"/>
      <c r="E55" s="16"/>
    </row>
    <row r="56" spans="2:5">
      <c r="C56" s="16"/>
      <c r="D56" s="16"/>
      <c r="E56" s="16"/>
    </row>
    <row r="57" spans="2:5">
      <c r="C57" s="16"/>
      <c r="D57" s="16"/>
      <c r="E57" s="16"/>
    </row>
    <row r="58" spans="2:5">
      <c r="C58" s="16"/>
      <c r="D58" s="16"/>
      <c r="E58" s="16"/>
    </row>
    <row r="59" spans="2:5">
      <c r="C59" s="16"/>
      <c r="D59" s="16"/>
      <c r="E59" s="16"/>
    </row>
    <row r="60" spans="2:5">
      <c r="C60" s="16"/>
      <c r="D60" s="16"/>
      <c r="E60" s="16"/>
    </row>
    <row r="61" spans="2:5">
      <c r="C61" s="16"/>
      <c r="D61" s="16"/>
      <c r="E61" s="16"/>
    </row>
    <row r="62" spans="2:5">
      <c r="C62" s="16"/>
      <c r="D62" s="16"/>
      <c r="E62" s="16"/>
    </row>
    <row r="63" spans="2:5">
      <c r="C63" s="16"/>
      <c r="D63" s="16"/>
      <c r="E63" s="16"/>
    </row>
    <row r="64" spans="2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1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topLeftCell="A37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15" t="s">
        <v>68</v>
      </c>
      <c r="C6" s="116"/>
      <c r="D6" s="116"/>
      <c r="E6" s="116"/>
      <c r="F6" s="116"/>
      <c r="G6" s="116"/>
      <c r="H6" s="116"/>
      <c r="I6" s="116"/>
      <c r="J6" s="116"/>
      <c r="K6" s="116"/>
      <c r="L6" s="117"/>
    </row>
    <row r="7" spans="2:60" ht="26.25" customHeight="1">
      <c r="B7" s="115" t="s">
        <v>95</v>
      </c>
      <c r="C7" s="116"/>
      <c r="D7" s="116"/>
      <c r="E7" s="116"/>
      <c r="F7" s="116"/>
      <c r="G7" s="116"/>
      <c r="H7" s="116"/>
      <c r="I7" s="116"/>
      <c r="J7" s="116"/>
      <c r="K7" s="116"/>
      <c r="L7" s="11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4600961.95</v>
      </c>
      <c r="H11" s="7"/>
      <c r="I11" s="75">
        <v>11836.94876865</v>
      </c>
      <c r="J11" s="25"/>
      <c r="K11" s="76">
        <v>1</v>
      </c>
      <c r="L11" s="76">
        <v>5.0000000000000001E-4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4600961.95</v>
      </c>
      <c r="I12" s="81">
        <v>11836.94876865</v>
      </c>
      <c r="K12" s="80">
        <v>1</v>
      </c>
      <c r="L12" s="80">
        <v>5.0000000000000001E-4</v>
      </c>
    </row>
    <row r="13" spans="2:60">
      <c r="B13" s="79" t="s">
        <v>3014</v>
      </c>
      <c r="D13" s="16"/>
      <c r="E13" s="16"/>
      <c r="G13" s="81">
        <v>4600961.95</v>
      </c>
      <c r="I13" s="81">
        <v>11836.94876865</v>
      </c>
      <c r="K13" s="80">
        <v>1</v>
      </c>
      <c r="L13" s="80">
        <v>5.0000000000000001E-4</v>
      </c>
    </row>
    <row r="14" spans="2:60">
      <c r="B14" t="s">
        <v>3015</v>
      </c>
      <c r="C14" t="s">
        <v>3016</v>
      </c>
      <c r="D14" t="s">
        <v>100</v>
      </c>
      <c r="E14" t="s">
        <v>1945</v>
      </c>
      <c r="F14" t="s">
        <v>102</v>
      </c>
      <c r="G14" s="77">
        <v>88800</v>
      </c>
      <c r="H14" s="77">
        <v>65</v>
      </c>
      <c r="I14" s="77">
        <v>57.72</v>
      </c>
      <c r="J14" s="78">
        <v>1.7000000000000001E-2</v>
      </c>
      <c r="K14" s="78">
        <v>4.8999999999999998E-3</v>
      </c>
      <c r="L14" s="78">
        <v>0</v>
      </c>
    </row>
    <row r="15" spans="2:60">
      <c r="B15" t="s">
        <v>3017</v>
      </c>
      <c r="C15" t="s">
        <v>3018</v>
      </c>
      <c r="D15" t="s">
        <v>100</v>
      </c>
      <c r="E15" t="s">
        <v>849</v>
      </c>
      <c r="F15" t="s">
        <v>102</v>
      </c>
      <c r="G15" s="77">
        <v>4015</v>
      </c>
      <c r="H15" s="77">
        <v>572.6</v>
      </c>
      <c r="I15" s="77">
        <v>22.989889999999999</v>
      </c>
      <c r="J15" s="78">
        <v>1.04E-2</v>
      </c>
      <c r="K15" s="78">
        <v>1.9E-3</v>
      </c>
      <c r="L15" s="78">
        <v>0</v>
      </c>
    </row>
    <row r="16" spans="2:60">
      <c r="B16" t="s">
        <v>3019</v>
      </c>
      <c r="C16" t="s">
        <v>3020</v>
      </c>
      <c r="D16" t="s">
        <v>100</v>
      </c>
      <c r="E16" t="s">
        <v>757</v>
      </c>
      <c r="F16" t="s">
        <v>102</v>
      </c>
      <c r="G16" s="77">
        <v>219000</v>
      </c>
      <c r="H16" s="77">
        <v>1920</v>
      </c>
      <c r="I16" s="77">
        <v>4204.8</v>
      </c>
      <c r="J16" s="78">
        <v>0.1095</v>
      </c>
      <c r="K16" s="78">
        <v>0.35520000000000002</v>
      </c>
      <c r="L16" s="78">
        <v>2.0000000000000001E-4</v>
      </c>
    </row>
    <row r="17" spans="2:12">
      <c r="B17" t="s">
        <v>3021</v>
      </c>
      <c r="C17" t="s">
        <v>3022</v>
      </c>
      <c r="D17" t="s">
        <v>100</v>
      </c>
      <c r="E17" t="s">
        <v>757</v>
      </c>
      <c r="F17" t="s">
        <v>102</v>
      </c>
      <c r="G17" s="77">
        <v>100975</v>
      </c>
      <c r="H17" s="77">
        <v>201.6</v>
      </c>
      <c r="I17" s="77">
        <v>203.56559999999999</v>
      </c>
      <c r="J17" s="78">
        <v>8.2000000000000007E-3</v>
      </c>
      <c r="K17" s="78">
        <v>1.72E-2</v>
      </c>
      <c r="L17" s="78">
        <v>0</v>
      </c>
    </row>
    <row r="18" spans="2:12">
      <c r="B18" t="s">
        <v>3023</v>
      </c>
      <c r="C18" t="s">
        <v>3024</v>
      </c>
      <c r="D18" t="s">
        <v>100</v>
      </c>
      <c r="E18" t="s">
        <v>2013</v>
      </c>
      <c r="F18" t="s">
        <v>102</v>
      </c>
      <c r="G18" s="77">
        <v>66667</v>
      </c>
      <c r="H18" s="77">
        <v>29.6</v>
      </c>
      <c r="I18" s="77">
        <v>19.733432000000001</v>
      </c>
      <c r="J18" s="78">
        <v>2.8899999999999999E-2</v>
      </c>
      <c r="K18" s="78">
        <v>1.6999999999999999E-3</v>
      </c>
      <c r="L18" s="78">
        <v>0</v>
      </c>
    </row>
    <row r="19" spans="2:12">
      <c r="B19" t="s">
        <v>3025</v>
      </c>
      <c r="C19" t="s">
        <v>3026</v>
      </c>
      <c r="D19" t="s">
        <v>100</v>
      </c>
      <c r="E19" t="s">
        <v>2013</v>
      </c>
      <c r="F19" t="s">
        <v>102</v>
      </c>
      <c r="G19" s="77">
        <v>41449.199999999997</v>
      </c>
      <c r="H19" s="77">
        <v>27</v>
      </c>
      <c r="I19" s="77">
        <v>11.191284</v>
      </c>
      <c r="J19" s="78">
        <v>2.3E-2</v>
      </c>
      <c r="K19" s="78">
        <v>8.9999999999999998E-4</v>
      </c>
      <c r="L19" s="78">
        <v>0</v>
      </c>
    </row>
    <row r="20" spans="2:12">
      <c r="B20" t="s">
        <v>3027</v>
      </c>
      <c r="C20" t="s">
        <v>3028</v>
      </c>
      <c r="D20" t="s">
        <v>100</v>
      </c>
      <c r="E20" t="s">
        <v>2013</v>
      </c>
      <c r="F20" t="s">
        <v>102</v>
      </c>
      <c r="G20" s="77">
        <v>770000</v>
      </c>
      <c r="H20" s="77">
        <v>34.9</v>
      </c>
      <c r="I20" s="77">
        <v>268.73</v>
      </c>
      <c r="J20" s="78">
        <v>4.3999999999999997E-2</v>
      </c>
      <c r="K20" s="78">
        <v>2.2700000000000001E-2</v>
      </c>
      <c r="L20" s="78">
        <v>0</v>
      </c>
    </row>
    <row r="21" spans="2:12">
      <c r="B21" t="s">
        <v>3029</v>
      </c>
      <c r="C21" t="s">
        <v>3030</v>
      </c>
      <c r="D21" t="s">
        <v>100</v>
      </c>
      <c r="E21" t="s">
        <v>2013</v>
      </c>
      <c r="F21" t="s">
        <v>102</v>
      </c>
      <c r="G21" s="77">
        <v>969153.33</v>
      </c>
      <c r="H21" s="77">
        <v>10.5</v>
      </c>
      <c r="I21" s="77">
        <v>101.76109965000001</v>
      </c>
      <c r="J21" s="78">
        <v>4.1500000000000002E-2</v>
      </c>
      <c r="K21" s="78">
        <v>8.6E-3</v>
      </c>
      <c r="L21" s="78">
        <v>0</v>
      </c>
    </row>
    <row r="22" spans="2:12">
      <c r="B22" t="s">
        <v>3031</v>
      </c>
      <c r="C22" t="s">
        <v>3032</v>
      </c>
      <c r="D22" t="s">
        <v>100</v>
      </c>
      <c r="E22" t="s">
        <v>1895</v>
      </c>
      <c r="F22" t="s">
        <v>106</v>
      </c>
      <c r="G22" s="77">
        <v>151500</v>
      </c>
      <c r="H22" s="77">
        <v>3.1</v>
      </c>
      <c r="I22" s="77">
        <v>4.6965000000000003</v>
      </c>
      <c r="J22" s="78">
        <v>4.3900000000000002E-2</v>
      </c>
      <c r="K22" s="78">
        <v>4.0000000000000002E-4</v>
      </c>
      <c r="L22" s="78">
        <v>0</v>
      </c>
    </row>
    <row r="23" spans="2:12">
      <c r="B23" t="s">
        <v>3033</v>
      </c>
      <c r="C23" t="s">
        <v>3034</v>
      </c>
      <c r="D23" t="s">
        <v>100</v>
      </c>
      <c r="E23" t="s">
        <v>1895</v>
      </c>
      <c r="F23" t="s">
        <v>106</v>
      </c>
      <c r="G23" s="77">
        <v>151500</v>
      </c>
      <c r="H23" s="77">
        <v>100</v>
      </c>
      <c r="I23" s="77">
        <v>151.5</v>
      </c>
      <c r="J23" s="78">
        <v>4.3900000000000002E-2</v>
      </c>
      <c r="K23" s="78">
        <v>1.2800000000000001E-2</v>
      </c>
      <c r="L23" s="78">
        <v>0</v>
      </c>
    </row>
    <row r="24" spans="2:12">
      <c r="B24" t="s">
        <v>3035</v>
      </c>
      <c r="C24" t="s">
        <v>3036</v>
      </c>
      <c r="D24" t="s">
        <v>100</v>
      </c>
      <c r="E24" t="s">
        <v>1895</v>
      </c>
      <c r="F24" t="s">
        <v>102</v>
      </c>
      <c r="G24" s="77">
        <v>65217.5</v>
      </c>
      <c r="H24" s="77">
        <v>44</v>
      </c>
      <c r="I24" s="77">
        <v>28.695699999999999</v>
      </c>
      <c r="J24" s="78">
        <v>2.41E-2</v>
      </c>
      <c r="K24" s="78">
        <v>2.3999999999999998E-3</v>
      </c>
      <c r="L24" s="78">
        <v>0</v>
      </c>
    </row>
    <row r="25" spans="2:12">
      <c r="B25" t="s">
        <v>3037</v>
      </c>
      <c r="C25" t="s">
        <v>3038</v>
      </c>
      <c r="D25" t="s">
        <v>100</v>
      </c>
      <c r="E25" t="s">
        <v>626</v>
      </c>
      <c r="F25" t="s">
        <v>102</v>
      </c>
      <c r="G25" s="77">
        <v>240000</v>
      </c>
      <c r="H25" s="77">
        <v>640.5</v>
      </c>
      <c r="I25" s="77">
        <v>1537.2</v>
      </c>
      <c r="J25" s="78">
        <v>1.8800000000000001E-2</v>
      </c>
      <c r="K25" s="78">
        <v>0.12989999999999999</v>
      </c>
      <c r="L25" s="78">
        <v>1E-4</v>
      </c>
    </row>
    <row r="26" spans="2:12">
      <c r="B26" t="s">
        <v>3039</v>
      </c>
      <c r="C26" t="s">
        <v>3040</v>
      </c>
      <c r="D26" t="s">
        <v>100</v>
      </c>
      <c r="E26" t="s">
        <v>488</v>
      </c>
      <c r="F26" t="s">
        <v>102</v>
      </c>
      <c r="G26" s="77">
        <v>46560</v>
      </c>
      <c r="H26" s="77">
        <v>194</v>
      </c>
      <c r="I26" s="77">
        <v>90.326400000000007</v>
      </c>
      <c r="J26" s="78">
        <v>6.4999999999999997E-3</v>
      </c>
      <c r="K26" s="78">
        <v>7.6E-3</v>
      </c>
      <c r="L26" s="78">
        <v>0</v>
      </c>
    </row>
    <row r="27" spans="2:12">
      <c r="B27" t="s">
        <v>3041</v>
      </c>
      <c r="C27" t="s">
        <v>3042</v>
      </c>
      <c r="D27" t="s">
        <v>100</v>
      </c>
      <c r="E27" t="s">
        <v>488</v>
      </c>
      <c r="F27" t="s">
        <v>102</v>
      </c>
      <c r="G27" s="77">
        <v>5550.92</v>
      </c>
      <c r="H27" s="77">
        <v>10940</v>
      </c>
      <c r="I27" s="77">
        <v>607.27064800000005</v>
      </c>
      <c r="J27" s="78">
        <v>4.1999999999999997E-3</v>
      </c>
      <c r="K27" s="78">
        <v>5.1299999999999998E-2</v>
      </c>
      <c r="L27" s="78">
        <v>0</v>
      </c>
    </row>
    <row r="28" spans="2:12">
      <c r="B28" t="s">
        <v>3043</v>
      </c>
      <c r="C28" t="s">
        <v>3044</v>
      </c>
      <c r="D28" t="s">
        <v>100</v>
      </c>
      <c r="E28" t="s">
        <v>488</v>
      </c>
      <c r="F28" t="s">
        <v>102</v>
      </c>
      <c r="G28" s="77">
        <v>270000</v>
      </c>
      <c r="H28" s="77">
        <v>39.799999999999997</v>
      </c>
      <c r="I28" s="77">
        <v>107.46</v>
      </c>
      <c r="J28" s="78">
        <v>1.15E-2</v>
      </c>
      <c r="K28" s="78">
        <v>9.1000000000000004E-3</v>
      </c>
      <c r="L28" s="78">
        <v>0</v>
      </c>
    </row>
    <row r="29" spans="2:12">
      <c r="B29" t="s">
        <v>3045</v>
      </c>
      <c r="C29" t="s">
        <v>3046</v>
      </c>
      <c r="D29" t="s">
        <v>100</v>
      </c>
      <c r="E29" t="s">
        <v>2405</v>
      </c>
      <c r="F29" t="s">
        <v>102</v>
      </c>
      <c r="G29" s="77">
        <v>60166</v>
      </c>
      <c r="H29" s="77">
        <v>149.19999999999999</v>
      </c>
      <c r="I29" s="77">
        <v>89.767672000000005</v>
      </c>
      <c r="J29" s="78">
        <v>6.13E-2</v>
      </c>
      <c r="K29" s="78">
        <v>7.6E-3</v>
      </c>
      <c r="L29" s="78">
        <v>0</v>
      </c>
    </row>
    <row r="30" spans="2:12">
      <c r="B30" t="s">
        <v>3047</v>
      </c>
      <c r="C30" t="s">
        <v>3048</v>
      </c>
      <c r="D30" t="s">
        <v>100</v>
      </c>
      <c r="E30" t="s">
        <v>619</v>
      </c>
      <c r="F30" t="s">
        <v>102</v>
      </c>
      <c r="G30" s="77">
        <v>75550</v>
      </c>
      <c r="H30" s="77">
        <v>150</v>
      </c>
      <c r="I30" s="77">
        <v>113.325</v>
      </c>
      <c r="J30" s="78">
        <v>2.9000000000000001E-2</v>
      </c>
      <c r="K30" s="78">
        <v>9.5999999999999992E-3</v>
      </c>
      <c r="L30" s="78">
        <v>0</v>
      </c>
    </row>
    <row r="31" spans="2:12">
      <c r="B31" t="s">
        <v>3049</v>
      </c>
      <c r="C31" t="s">
        <v>3050</v>
      </c>
      <c r="D31" t="s">
        <v>100</v>
      </c>
      <c r="E31" t="s">
        <v>129</v>
      </c>
      <c r="F31" t="s">
        <v>102</v>
      </c>
      <c r="G31" s="77">
        <v>19625</v>
      </c>
      <c r="H31" s="77">
        <v>160</v>
      </c>
      <c r="I31" s="77">
        <v>31.4</v>
      </c>
      <c r="J31" s="78">
        <v>1.5100000000000001E-2</v>
      </c>
      <c r="K31" s="78">
        <v>2.7000000000000001E-3</v>
      </c>
      <c r="L31" s="78">
        <v>0</v>
      </c>
    </row>
    <row r="32" spans="2:12">
      <c r="B32" t="s">
        <v>3051</v>
      </c>
      <c r="C32" t="s">
        <v>3052</v>
      </c>
      <c r="D32" t="s">
        <v>100</v>
      </c>
      <c r="E32" t="s">
        <v>129</v>
      </c>
      <c r="F32" t="s">
        <v>102</v>
      </c>
      <c r="G32" s="77">
        <v>12000</v>
      </c>
      <c r="H32" s="77">
        <v>186.1</v>
      </c>
      <c r="I32" s="77">
        <v>22.332000000000001</v>
      </c>
      <c r="J32" s="78">
        <v>8.3000000000000001E-3</v>
      </c>
      <c r="K32" s="78">
        <v>1.9E-3</v>
      </c>
      <c r="L32" s="78">
        <v>0</v>
      </c>
    </row>
    <row r="33" spans="2:12">
      <c r="B33" t="s">
        <v>3053</v>
      </c>
      <c r="C33" t="s">
        <v>3054</v>
      </c>
      <c r="D33" t="s">
        <v>100</v>
      </c>
      <c r="E33" t="s">
        <v>129</v>
      </c>
      <c r="F33" t="s">
        <v>102</v>
      </c>
      <c r="G33" s="77">
        <v>18000</v>
      </c>
      <c r="H33" s="77">
        <v>200</v>
      </c>
      <c r="I33" s="77">
        <v>36</v>
      </c>
      <c r="J33" s="78">
        <v>8.3000000000000001E-3</v>
      </c>
      <c r="K33" s="78">
        <v>3.0000000000000001E-3</v>
      </c>
      <c r="L33" s="78">
        <v>0</v>
      </c>
    </row>
    <row r="34" spans="2:12">
      <c r="B34" t="s">
        <v>3055</v>
      </c>
      <c r="C34" t="s">
        <v>3056</v>
      </c>
      <c r="D34" t="s">
        <v>100</v>
      </c>
      <c r="E34" t="s">
        <v>129</v>
      </c>
      <c r="F34" t="s">
        <v>102</v>
      </c>
      <c r="G34" s="77">
        <v>62830</v>
      </c>
      <c r="H34" s="77">
        <v>155.9</v>
      </c>
      <c r="I34" s="77">
        <v>97.951970000000003</v>
      </c>
      <c r="J34" s="78">
        <v>1.2200000000000001E-2</v>
      </c>
      <c r="K34" s="78">
        <v>8.3000000000000001E-3</v>
      </c>
      <c r="L34" s="78">
        <v>0</v>
      </c>
    </row>
    <row r="35" spans="2:12">
      <c r="B35" t="s">
        <v>3057</v>
      </c>
      <c r="C35" t="s">
        <v>3058</v>
      </c>
      <c r="D35" t="s">
        <v>100</v>
      </c>
      <c r="E35" t="s">
        <v>129</v>
      </c>
      <c r="F35" t="s">
        <v>102</v>
      </c>
      <c r="G35" s="77">
        <v>113450</v>
      </c>
      <c r="H35" s="77">
        <v>702.3</v>
      </c>
      <c r="I35" s="77">
        <v>796.75935000000004</v>
      </c>
      <c r="J35" s="78">
        <v>4.4999999999999998E-2</v>
      </c>
      <c r="K35" s="78">
        <v>6.7299999999999999E-2</v>
      </c>
      <c r="L35" s="78">
        <v>0</v>
      </c>
    </row>
    <row r="36" spans="2:12">
      <c r="B36" t="s">
        <v>3059</v>
      </c>
      <c r="C36" t="s">
        <v>3060</v>
      </c>
      <c r="D36" t="s">
        <v>100</v>
      </c>
      <c r="E36" t="s">
        <v>129</v>
      </c>
      <c r="F36" t="s">
        <v>106</v>
      </c>
      <c r="G36" s="77">
        <v>435525</v>
      </c>
      <c r="H36" s="77">
        <v>100.6</v>
      </c>
      <c r="I36" s="77">
        <v>438.13815</v>
      </c>
      <c r="J36" s="78">
        <v>2.9000000000000001E-2</v>
      </c>
      <c r="K36" s="78">
        <v>3.6999999999999998E-2</v>
      </c>
      <c r="L36" s="78">
        <v>0</v>
      </c>
    </row>
    <row r="37" spans="2:12">
      <c r="B37" t="s">
        <v>3061</v>
      </c>
      <c r="C37" t="s">
        <v>3062</v>
      </c>
      <c r="D37" t="s">
        <v>100</v>
      </c>
      <c r="E37" t="s">
        <v>129</v>
      </c>
      <c r="F37" t="s">
        <v>102</v>
      </c>
      <c r="G37" s="77">
        <v>104150</v>
      </c>
      <c r="H37" s="77">
        <v>752.5</v>
      </c>
      <c r="I37" s="77">
        <v>783.72874999999999</v>
      </c>
      <c r="J37" s="78">
        <v>4.7800000000000002E-2</v>
      </c>
      <c r="K37" s="78">
        <v>6.6199999999999995E-2</v>
      </c>
      <c r="L37" s="78">
        <v>0</v>
      </c>
    </row>
    <row r="38" spans="2:12">
      <c r="B38" t="s">
        <v>3063</v>
      </c>
      <c r="C38" t="s">
        <v>3064</v>
      </c>
      <c r="D38" t="s">
        <v>100</v>
      </c>
      <c r="E38" t="s">
        <v>129</v>
      </c>
      <c r="F38" t="s">
        <v>102</v>
      </c>
      <c r="G38" s="77">
        <v>387900</v>
      </c>
      <c r="H38" s="77">
        <v>372.4</v>
      </c>
      <c r="I38" s="77">
        <v>1444.5396000000001</v>
      </c>
      <c r="J38" s="78">
        <v>7.0699999999999999E-2</v>
      </c>
      <c r="K38" s="78">
        <v>0.122</v>
      </c>
      <c r="L38" s="78">
        <v>1E-4</v>
      </c>
    </row>
    <row r="39" spans="2:12">
      <c r="B39" t="s">
        <v>3065</v>
      </c>
      <c r="C39" t="s">
        <v>3066</v>
      </c>
      <c r="D39" t="s">
        <v>100</v>
      </c>
      <c r="E39" t="s">
        <v>129</v>
      </c>
      <c r="F39" t="s">
        <v>102</v>
      </c>
      <c r="G39" s="77">
        <v>8487</v>
      </c>
      <c r="H39" s="77">
        <v>102.7</v>
      </c>
      <c r="I39" s="77">
        <v>8.7161489999999997</v>
      </c>
      <c r="J39" s="78">
        <v>1.1599999999999999E-2</v>
      </c>
      <c r="K39" s="78">
        <v>6.9999999999999999E-4</v>
      </c>
      <c r="L39" s="78">
        <v>0</v>
      </c>
    </row>
    <row r="40" spans="2:12">
      <c r="B40" t="s">
        <v>3067</v>
      </c>
      <c r="C40" t="s">
        <v>3068</v>
      </c>
      <c r="D40" t="s">
        <v>100</v>
      </c>
      <c r="E40" t="s">
        <v>129</v>
      </c>
      <c r="F40" t="s">
        <v>102</v>
      </c>
      <c r="G40" s="77">
        <v>22550</v>
      </c>
      <c r="H40" s="77">
        <v>478</v>
      </c>
      <c r="I40" s="77">
        <v>107.789</v>
      </c>
      <c r="J40" s="78">
        <v>2.2100000000000002E-2</v>
      </c>
      <c r="K40" s="78">
        <v>9.1000000000000004E-3</v>
      </c>
      <c r="L40" s="78">
        <v>0</v>
      </c>
    </row>
    <row r="41" spans="2:12">
      <c r="B41" t="s">
        <v>3069</v>
      </c>
      <c r="C41" t="s">
        <v>3070</v>
      </c>
      <c r="D41" t="s">
        <v>100</v>
      </c>
      <c r="E41" t="s">
        <v>129</v>
      </c>
      <c r="F41" t="s">
        <v>102</v>
      </c>
      <c r="G41" s="77">
        <v>45300</v>
      </c>
      <c r="H41" s="77">
        <v>601.70000000000005</v>
      </c>
      <c r="I41" s="77">
        <v>272.57010000000002</v>
      </c>
      <c r="J41" s="78">
        <v>2.5000000000000001E-2</v>
      </c>
      <c r="K41" s="78">
        <v>2.3E-2</v>
      </c>
      <c r="L41" s="78">
        <v>0</v>
      </c>
    </row>
    <row r="42" spans="2:12">
      <c r="B42" t="s">
        <v>3071</v>
      </c>
      <c r="C42" t="s">
        <v>3072</v>
      </c>
      <c r="D42" t="s">
        <v>100</v>
      </c>
      <c r="E42" t="s">
        <v>129</v>
      </c>
      <c r="F42" t="s">
        <v>102</v>
      </c>
      <c r="G42" s="77">
        <v>45041</v>
      </c>
      <c r="H42" s="77">
        <v>391.4</v>
      </c>
      <c r="I42" s="77">
        <v>176.29047399999999</v>
      </c>
      <c r="J42" s="78">
        <v>3.6299999999999999E-2</v>
      </c>
      <c r="K42" s="78">
        <v>1.49E-2</v>
      </c>
      <c r="L42" s="78">
        <v>0</v>
      </c>
    </row>
    <row r="43" spans="2:12">
      <c r="B43" s="79" t="s">
        <v>259</v>
      </c>
      <c r="D43" s="16"/>
      <c r="E43" s="16"/>
      <c r="G43" s="81">
        <v>0</v>
      </c>
      <c r="I43" s="81">
        <v>0</v>
      </c>
      <c r="K43" s="80">
        <v>0</v>
      </c>
      <c r="L43" s="80">
        <v>0</v>
      </c>
    </row>
    <row r="44" spans="2:12">
      <c r="B44" s="79" t="s">
        <v>3073</v>
      </c>
      <c r="D44" s="16"/>
      <c r="E44" s="16"/>
      <c r="G44" s="81">
        <v>0</v>
      </c>
      <c r="I44" s="81">
        <v>0</v>
      </c>
      <c r="K44" s="80">
        <v>0</v>
      </c>
      <c r="L44" s="80">
        <v>0</v>
      </c>
    </row>
    <row r="45" spans="2:12">
      <c r="B45" t="s">
        <v>217</v>
      </c>
      <c r="C45" t="s">
        <v>217</v>
      </c>
      <c r="D45" s="16"/>
      <c r="E45" t="s">
        <v>217</v>
      </c>
      <c r="F45" t="s">
        <v>217</v>
      </c>
      <c r="G45" s="77">
        <v>0</v>
      </c>
      <c r="H45" s="77">
        <v>0</v>
      </c>
      <c r="I45" s="77">
        <v>0</v>
      </c>
      <c r="J45" s="78">
        <v>0</v>
      </c>
      <c r="K45" s="78">
        <v>0</v>
      </c>
      <c r="L45" s="78">
        <v>0</v>
      </c>
    </row>
    <row r="46" spans="2:12">
      <c r="B46" t="s">
        <v>261</v>
      </c>
      <c r="D46" s="16"/>
      <c r="E46" s="16"/>
    </row>
    <row r="47" spans="2:12">
      <c r="B47" t="s">
        <v>393</v>
      </c>
      <c r="D47" s="16"/>
      <c r="E47" s="16"/>
    </row>
    <row r="48" spans="2:12">
      <c r="B48" t="s">
        <v>394</v>
      </c>
      <c r="D48" s="16"/>
      <c r="E48" s="16"/>
    </row>
    <row r="49" spans="2:5">
      <c r="B49" t="s">
        <v>395</v>
      </c>
      <c r="D49" s="16"/>
      <c r="E49" s="16"/>
    </row>
    <row r="50" spans="2:5">
      <c r="D50" s="16"/>
      <c r="E50" s="16"/>
    </row>
    <row r="51" spans="2:5">
      <c r="D51" s="16"/>
      <c r="E51" s="16"/>
    </row>
    <row r="52" spans="2:5">
      <c r="D52" s="16"/>
      <c r="E52" s="16"/>
    </row>
    <row r="53" spans="2:5">
      <c r="D53" s="16"/>
      <c r="E53" s="16"/>
    </row>
    <row r="54" spans="2:5">
      <c r="D54" s="16"/>
      <c r="E54" s="16"/>
    </row>
    <row r="55" spans="2:5">
      <c r="D55" s="16"/>
      <c r="E55" s="16"/>
    </row>
    <row r="56" spans="2:5">
      <c r="D56" s="16"/>
      <c r="E56" s="16"/>
    </row>
    <row r="57" spans="2:5">
      <c r="D57" s="16"/>
      <c r="E57" s="16"/>
    </row>
    <row r="58" spans="2:5">
      <c r="D58" s="16"/>
      <c r="E58" s="16"/>
    </row>
    <row r="59" spans="2:5">
      <c r="D59" s="16"/>
      <c r="E59" s="16"/>
    </row>
    <row r="60" spans="2:5">
      <c r="D60" s="16"/>
      <c r="E60" s="16"/>
    </row>
    <row r="61" spans="2:5">
      <c r="D61" s="16"/>
      <c r="E61" s="16"/>
    </row>
    <row r="62" spans="2:5">
      <c r="D62" s="16"/>
      <c r="E62" s="16"/>
    </row>
    <row r="63" spans="2:5">
      <c r="D63" s="16"/>
      <c r="E63" s="16"/>
    </row>
    <row r="64" spans="2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8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13250E-9A6F-46A5-A772-D4310D7A550C}"/>
</file>

<file path=customXml/itemProps2.xml><?xml version="1.0" encoding="utf-8"?>
<ds:datastoreItem xmlns:ds="http://schemas.openxmlformats.org/officeDocument/2006/customXml" ds:itemID="{CA65F1AD-E4DE-44AC-AF19-A381D7D383CF}"/>
</file>

<file path=customXml/itemProps3.xml><?xml version="1.0" encoding="utf-8"?>
<ds:datastoreItem xmlns:ds="http://schemas.openxmlformats.org/officeDocument/2006/customXml" ds:itemID="{E0162495-97C3-4D0E-889C-EBE5B45F3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520042177_bsum_0421</dc:title>
  <dc:creator>Yuli</dc:creator>
  <cp:lastModifiedBy>ליזה שלו</cp:lastModifiedBy>
  <dcterms:created xsi:type="dcterms:W3CDTF">2015-11-10T09:34:27Z</dcterms:created>
  <dcterms:modified xsi:type="dcterms:W3CDTF">2022-02-15T07:39:24Z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