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דוחות לשידור\"/>
    </mc:Choice>
  </mc:AlternateContent>
  <bookViews>
    <workbookView xWindow="0" yWindow="105" windowWidth="24240" windowHeight="12585" tabRatio="1000" firstSheet="20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1" hidden="1">הלוואות!$B$13:$R$43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P15" i="22" l="1"/>
  <c r="N15" i="22"/>
  <c r="N14" i="22" s="1"/>
  <c r="O15" i="22" l="1"/>
  <c r="P14" i="22"/>
  <c r="O14" i="22" s="1"/>
  <c r="O11" i="5"/>
  <c r="O12" i="5"/>
  <c r="O215" i="5"/>
  <c r="O13" i="5"/>
  <c r="I11" i="6"/>
  <c r="I12" i="6"/>
  <c r="I143" i="6"/>
  <c r="I13" i="6"/>
  <c r="I50" i="6"/>
  <c r="N15" i="6"/>
  <c r="N14" i="6"/>
  <c r="J15" i="6"/>
  <c r="J14" i="6"/>
  <c r="L15" i="6"/>
  <c r="L14" i="6"/>
  <c r="T517" i="5"/>
  <c r="P517" i="5"/>
  <c r="R517" i="5"/>
  <c r="J58" i="6"/>
  <c r="J57" i="6"/>
  <c r="L58" i="6"/>
  <c r="L57" i="6"/>
  <c r="P207" i="5"/>
  <c r="R207" i="5"/>
  <c r="T207" i="5" s="1"/>
  <c r="R206" i="5"/>
  <c r="P206" i="5" s="1"/>
  <c r="R312" i="5"/>
  <c r="R311" i="5"/>
  <c r="T311" i="5"/>
  <c r="P311" i="5"/>
  <c r="R153" i="5"/>
  <c r="R152" i="5"/>
  <c r="T152" i="5" s="1"/>
  <c r="N56" i="6"/>
  <c r="N55" i="6"/>
  <c r="J56" i="6"/>
  <c r="J55" i="6"/>
  <c r="L56" i="6"/>
  <c r="L55" i="6"/>
  <c r="T444" i="5"/>
  <c r="P444" i="5"/>
  <c r="P443" i="5"/>
  <c r="R444" i="5"/>
  <c r="R443" i="5"/>
  <c r="R502" i="5"/>
  <c r="P524" i="5"/>
  <c r="R525" i="5"/>
  <c r="R524" i="5"/>
  <c r="T524" i="5" s="1"/>
  <c r="T160" i="5"/>
  <c r="R160" i="5"/>
  <c r="P160" i="5" s="1"/>
  <c r="R483" i="5"/>
  <c r="P483" i="5" s="1"/>
  <c r="R484" i="5"/>
  <c r="T484" i="5" s="1"/>
  <c r="R421" i="5"/>
  <c r="R420" i="5"/>
  <c r="P420" i="5" s="1"/>
  <c r="R204" i="5"/>
  <c r="R203" i="5"/>
  <c r="T203" i="5" s="1"/>
  <c r="N246" i="6"/>
  <c r="N245" i="6"/>
  <c r="L245" i="6"/>
  <c r="J245" i="6" s="1"/>
  <c r="J246" i="6"/>
  <c r="L246" i="6"/>
  <c r="P162" i="5"/>
  <c r="R163" i="5"/>
  <c r="R162" i="5"/>
  <c r="R292" i="5"/>
  <c r="T292" i="5" s="1"/>
  <c r="R151" i="5"/>
  <c r="R150" i="5"/>
  <c r="T150" i="5" s="1"/>
  <c r="R504" i="5"/>
  <c r="R503" i="5"/>
  <c r="R520" i="5"/>
  <c r="T520" i="5" s="1"/>
  <c r="R320" i="5"/>
  <c r="P320" i="5" s="1"/>
  <c r="R456" i="5"/>
  <c r="R455" i="5"/>
  <c r="P455" i="5" s="1"/>
  <c r="N213" i="6"/>
  <c r="J213" i="6"/>
  <c r="L213" i="6"/>
  <c r="R451" i="5"/>
  <c r="P451" i="5" s="1"/>
  <c r="R452" i="5"/>
  <c r="T452" i="5" s="1"/>
  <c r="R482" i="5"/>
  <c r="R481" i="5"/>
  <c r="P481" i="5" s="1"/>
  <c r="R181" i="5"/>
  <c r="T181" i="5" s="1"/>
  <c r="R180" i="5"/>
  <c r="T180" i="5" s="1"/>
  <c r="T483" i="5" l="1"/>
  <c r="T312" i="5"/>
  <c r="P163" i="5"/>
  <c r="T443" i="5"/>
  <c r="P152" i="5"/>
  <c r="T153" i="5"/>
  <c r="P312" i="5"/>
  <c r="T206" i="5"/>
  <c r="T451" i="5"/>
  <c r="P153" i="5"/>
  <c r="P504" i="5"/>
  <c r="T525" i="5"/>
  <c r="P502" i="5"/>
  <c r="T504" i="5"/>
  <c r="T163" i="5"/>
  <c r="P525" i="5"/>
  <c r="T502" i="5"/>
  <c r="P203" i="5"/>
  <c r="P484" i="5"/>
  <c r="T204" i="5"/>
  <c r="T420" i="5"/>
  <c r="P180" i="5"/>
  <c r="P520" i="5"/>
  <c r="P150" i="5"/>
  <c r="P292" i="5"/>
  <c r="T162" i="5"/>
  <c r="P204" i="5"/>
  <c r="T421" i="5"/>
  <c r="P452" i="5"/>
  <c r="P503" i="5"/>
  <c r="P421" i="5"/>
  <c r="T481" i="5"/>
  <c r="T455" i="5"/>
  <c r="P181" i="5"/>
  <c r="T320" i="5"/>
  <c r="T151" i="5"/>
  <c r="P482" i="5"/>
  <c r="T482" i="5"/>
  <c r="T456" i="5"/>
  <c r="T503" i="5"/>
  <c r="P151" i="5"/>
  <c r="P456" i="5"/>
  <c r="C43" i="1"/>
  <c r="C11" i="27"/>
  <c r="C12" i="27"/>
  <c r="C28" i="27"/>
  <c r="J15" i="2" l="1"/>
  <c r="J13" i="2"/>
  <c r="J12" i="2" s="1"/>
  <c r="J11" i="2" l="1"/>
  <c r="K13" i="2"/>
  <c r="C11" i="1" l="1"/>
  <c r="K48" i="2"/>
  <c r="K46" i="2"/>
  <c r="K44" i="2"/>
  <c r="K42" i="2"/>
  <c r="K40" i="2"/>
  <c r="K38" i="2"/>
  <c r="K36" i="2"/>
  <c r="K34" i="2"/>
  <c r="K32" i="2"/>
  <c r="K30" i="2"/>
  <c r="K28" i="2"/>
  <c r="K26" i="2"/>
  <c r="K24" i="2"/>
  <c r="K22" i="2"/>
  <c r="K20" i="2"/>
  <c r="K18" i="2"/>
  <c r="K16" i="2"/>
  <c r="K14" i="2"/>
  <c r="K49" i="2"/>
  <c r="K47" i="2"/>
  <c r="K45" i="2"/>
  <c r="K43" i="2"/>
  <c r="K41" i="2"/>
  <c r="K39" i="2"/>
  <c r="K37" i="2"/>
  <c r="K35" i="2"/>
  <c r="K33" i="2"/>
  <c r="K31" i="2"/>
  <c r="K29" i="2"/>
  <c r="K27" i="2"/>
  <c r="K25" i="2"/>
  <c r="K23" i="2"/>
  <c r="K21" i="2"/>
  <c r="K19" i="2"/>
  <c r="K17" i="2"/>
  <c r="K15" i="2"/>
  <c r="K11" i="2"/>
  <c r="K12" i="2"/>
  <c r="C42" i="1" l="1"/>
  <c r="D11" i="1"/>
  <c r="U517" i="5" l="1"/>
  <c r="O56" i="6"/>
  <c r="O55" i="6"/>
  <c r="U444" i="5"/>
  <c r="O246" i="6"/>
  <c r="O245" i="6"/>
  <c r="O15" i="6"/>
  <c r="O14" i="6"/>
  <c r="U207" i="5"/>
  <c r="U311" i="5"/>
  <c r="U524" i="5"/>
  <c r="U160" i="5"/>
  <c r="O213" i="6"/>
  <c r="U452" i="5"/>
  <c r="U456" i="5"/>
  <c r="U151" i="5"/>
  <c r="U525" i="5"/>
  <c r="U312" i="5"/>
  <c r="U503" i="5"/>
  <c r="U204" i="5"/>
  <c r="U502" i="5"/>
  <c r="U203" i="5"/>
  <c r="U292" i="5"/>
  <c r="U180" i="5"/>
  <c r="U181" i="5"/>
  <c r="U455" i="5"/>
  <c r="U504" i="5"/>
  <c r="U162" i="5"/>
  <c r="U443" i="5"/>
  <c r="U482" i="5"/>
  <c r="U163" i="5"/>
  <c r="U421" i="5"/>
  <c r="U153" i="5"/>
  <c r="U152" i="5"/>
  <c r="U206" i="5"/>
  <c r="U484" i="5"/>
  <c r="U420" i="5"/>
  <c r="U483" i="5"/>
  <c r="U520" i="5"/>
  <c r="U150" i="5"/>
  <c r="U481" i="5"/>
  <c r="U451" i="5"/>
  <c r="U320" i="5"/>
  <c r="D40" i="1"/>
  <c r="D35" i="1"/>
  <c r="D31" i="1"/>
  <c r="D27" i="1"/>
  <c r="D22" i="1"/>
  <c r="D18" i="1"/>
  <c r="D14" i="1"/>
  <c r="D36" i="1"/>
  <c r="D28" i="1"/>
  <c r="D19" i="1"/>
  <c r="L34" i="2"/>
  <c r="L28" i="2"/>
  <c r="L18" i="2"/>
  <c r="D39" i="1"/>
  <c r="D34" i="1"/>
  <c r="D30" i="1"/>
  <c r="D26" i="1"/>
  <c r="D21" i="1"/>
  <c r="D17" i="1"/>
  <c r="D13" i="1"/>
  <c r="L49" i="2"/>
  <c r="L47" i="2"/>
  <c r="L45" i="2"/>
  <c r="L43" i="2"/>
  <c r="L41" i="2"/>
  <c r="L39" i="2"/>
  <c r="L37" i="2"/>
  <c r="L35" i="2"/>
  <c r="L33" i="2"/>
  <c r="L31" i="2"/>
  <c r="L29" i="2"/>
  <c r="L27" i="2"/>
  <c r="L25" i="2"/>
  <c r="L23" i="2"/>
  <c r="L21" i="2"/>
  <c r="L19" i="2"/>
  <c r="L17" i="2"/>
  <c r="L15" i="2"/>
  <c r="D32" i="1"/>
  <c r="D24" i="1"/>
  <c r="D15" i="1"/>
  <c r="L48" i="2"/>
  <c r="L46" i="2"/>
  <c r="L44" i="2"/>
  <c r="L42" i="2"/>
  <c r="L40" i="2"/>
  <c r="L38" i="2"/>
  <c r="L36" i="2"/>
  <c r="L30" i="2"/>
  <c r="L26" i="2"/>
  <c r="L24" i="2"/>
  <c r="L22" i="2"/>
  <c r="L20" i="2"/>
  <c r="L16" i="2"/>
  <c r="D42" i="1"/>
  <c r="D37" i="1"/>
  <c r="D33" i="1"/>
  <c r="D29" i="1"/>
  <c r="D25" i="1"/>
  <c r="D20" i="1"/>
  <c r="D16" i="1"/>
  <c r="D41" i="1"/>
  <c r="L32" i="2"/>
  <c r="L14" i="2"/>
  <c r="L13" i="2"/>
  <c r="L12" i="2"/>
  <c r="L11" i="2"/>
</calcChain>
</file>

<file path=xl/sharedStrings.xml><?xml version="1.0" encoding="utf-8"?>
<sst xmlns="http://schemas.openxmlformats.org/spreadsheetml/2006/main" count="12906" uniqueCount="3815">
  <si>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</si>
  <si>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</si>
  <si>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</si>
  <si>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</si>
  <si>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</si>
  <si>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</si>
  <si>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</si>
  <si>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</si>
  <si>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</si>
  <si>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</si>
  <si>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</si>
  <si>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</si>
  <si>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</si>
  <si>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</si>
  <si>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</si>
  <si>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</si>
  <si>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</si>
  <si>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</si>
  <si>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</si>
  <si>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</si>
  <si>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</si>
  <si>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</si>
  <si>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</si>
  <si>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</si>
  <si>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</si>
  <si>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</si>
  <si>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</si>
  <si>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</si>
  <si>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</si>
  <si>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</si>
  <si>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</si>
  <si>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</si>
  <si>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</si>
  <si>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</si>
  <si>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</si>
  <si>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</si>
  <si>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</si>
  <si>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</si>
  <si>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</si>
  <si>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</si>
  <si>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</si>
  <si>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</si>
  <si>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</si>
  <si>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</si>
  <si>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</si>
  <si>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</si>
  <si>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</si>
  <si>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</si>
  <si>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</si>
  <si>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</si>
  <si>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</si>
  <si>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</si>
  <si>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</si>
  <si>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</si>
  <si>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</si>
  <si>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</si>
  <si>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</si>
  <si>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</si>
  <si>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</si>
  <si>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</si>
  <si>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</si>
  <si>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</si>
  <si>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</si>
  <si>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</si>
  <si>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</si>
  <si>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</si>
  <si>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</si>
  <si>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</si>
  <si>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</si>
  <si>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</si>
  <si>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</si>
  <si>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</si>
  <si>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</si>
  <si>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</si>
  <si>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</si>
  <si>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</si>
  <si>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</si>
  <si>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</si>
  <si>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</si>
  <si>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</si>
  <si>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</si>
  <si>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</si>
  <si>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</si>
  <si>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</si>
  <si>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</si>
  <si>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</si>
  <si>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</si>
  <si>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</si>
  <si>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</si>
  <si>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</si>
  <si>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</si>
  <si>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</si>
  <si>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</si>
  <si>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</si>
  <si>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</si>
  <si>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</si>
  <si>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</si>
  <si>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</si>
  <si>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</si>
  <si>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</si>
  <si>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</si>
  <si>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</si>
  <si>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</si>
  <si>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</si>
  <si>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</si>
  <si>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</si>
  <si>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</si>
  <si>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</si>
  <si>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</si>
  <si>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</si>
  <si>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</si>
  <si>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</si>
  <si>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</si>
  <si>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</si>
  <si>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</si>
  <si>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</si>
  <si>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</si>
  <si>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</si>
  <si>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</si>
  <si>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</si>
  <si>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</si>
  <si>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</si>
  <si>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</si>
  <si>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</si>
  <si>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</si>
  <si>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</si>
  <si>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</si>
  <si>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</si>
  <si>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</si>
  <si>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</si>
  <si>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</si>
  <si>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</si>
  <si>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</si>
  <si>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</si>
  <si>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</si>
  <si>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</si>
  <si>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</si>
  <si>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</si>
  <si>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</si>
  <si>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</si>
  <si>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</si>
  <si>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</si>
  <si>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</si>
  <si>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</si>
  <si>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</si>
  <si>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</si>
  <si>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</si>
  <si>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</si>
  <si>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</si>
  <si>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</si>
  <si>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</si>
  <si>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</si>
  <si>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</si>
  <si>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</si>
  <si>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</si>
  <si>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</si>
  <si>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</si>
  <si>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</si>
  <si>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</si>
  <si>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</si>
  <si>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</si>
  <si>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</si>
  <si>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</si>
  <si>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</si>
  <si>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</si>
  <si>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</si>
  <si>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</si>
  <si>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</si>
  <si>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</si>
  <si>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</si>
  <si>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</si>
  <si>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</si>
  <si>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</si>
  <si>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</si>
  <si>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</si>
  <si>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</si>
  <si>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</si>
  <si>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</si>
  <si>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</si>
  <si>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</si>
  <si>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</si>
  <si>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</si>
  <si>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</si>
  <si>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</si>
  <si>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</si>
  <si>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</si>
  <si>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</si>
  <si>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</si>
  <si>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</si>
  <si>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</si>
  <si>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</si>
  <si>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</si>
  <si>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</si>
  <si>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</si>
  <si>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</si>
  <si>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</si>
  <si>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</si>
  <si>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</si>
  <si>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משתתפות כללי כולל ל.סחיר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</si>
  <si>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</si>
  <si>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</si>
  <si>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</si>
  <si>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</si>
  <si>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</si>
  <si>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</si>
  <si>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</si>
  <si>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</si>
  <si>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</si>
  <si>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</si>
  <si>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</si>
  <si>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</si>
  <si>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</si>
  <si>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</si>
  <si>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</si>
  <si>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</si>
  <si>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Aaa.il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</si>
  <si>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</si>
  <si>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</si>
  <si>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</si>
  <si>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</si>
  <si>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</si>
  <si>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אירו-100(לקבל)- בנק מזרחי</t>
  </si>
  <si>
    <t>אירו-100(לשלם)-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</si>
  <si>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</si>
  <si>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</si>
  <si>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</si>
  <si>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</si>
  <si>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</si>
  <si>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</si>
  <si>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</si>
  <si>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</si>
  <si>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</si>
  <si>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</si>
  <si>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</si>
  <si>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</si>
  <si>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</si>
  <si>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</si>
  <si>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</si>
  <si>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</si>
  <si>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</si>
  <si>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</si>
  <si>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</si>
  <si>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</si>
  <si>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</si>
  <si>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לי"ש - 70002(לקבל)- בנק מזרחי</t>
  </si>
  <si>
    <t>פרנק שוויצרי-35- בנק מזרחי</t>
  </si>
  <si>
    <t>35- 20-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</si>
  <si>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</si>
  <si>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</si>
  <si>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</si>
  <si>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</si>
  <si>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</si>
  <si>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</si>
  <si>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</si>
  <si>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</si>
  <si>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</si>
  <si>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</si>
  <si>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</si>
  <si>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</si>
  <si>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</si>
  <si>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</si>
  <si>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</si>
  <si>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</si>
  <si>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</si>
  <si>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</si>
  <si>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</si>
  <si>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 0536- האוצר - ממשלתית צמודה</t>
  </si>
  <si>
    <t>1097708</t>
  </si>
  <si>
    <t>ממצמ0841- האוצר - ממשלתית צמודה</t>
  </si>
  <si>
    <t>1120583</t>
  </si>
  <si>
    <t>ממצמ0923</t>
  </si>
  <si>
    <t>1128081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</si>
  <si>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</si>
  <si>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</si>
  <si>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</si>
  <si>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</si>
  <si>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</si>
  <si>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</si>
  <si>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ממשל צמודה 1131- האוצר - ממשלתית צמודה</t>
  </si>
  <si>
    <t>1172220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</si>
  <si>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</si>
  <si>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</si>
  <si>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</si>
  <si>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</si>
  <si>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</si>
  <si>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</si>
  <si>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</si>
  <si>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</si>
  <si>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מ.ק.מ  913- בנק ישראל- מק"מ</t>
  </si>
  <si>
    <t>8230914</t>
  </si>
  <si>
    <t>מ.ק.מ 113- בנק ישראל- מק"מ</t>
  </si>
  <si>
    <t>8230112</t>
  </si>
  <si>
    <t>23/02/22</t>
  </si>
  <si>
    <t>מ.ק.מ.   413- בנק ישראל- מק"מ</t>
  </si>
  <si>
    <t>8230419</t>
  </si>
  <si>
    <t>17/08/22</t>
  </si>
  <si>
    <t>מ.ק.מ.  223- בנק ישראל- מק"מ</t>
  </si>
  <si>
    <t>8830226</t>
  </si>
  <si>
    <t>16/08/22</t>
  </si>
  <si>
    <t>מ.ק.מ.  613- בנק ישראל- מק"מ</t>
  </si>
  <si>
    <t>8230617</t>
  </si>
  <si>
    <t>18/08/22</t>
  </si>
  <si>
    <t>מ.ק.מ.  713- בנק ישראל- מק"מ</t>
  </si>
  <si>
    <t>8230716</t>
  </si>
  <si>
    <t>מ.ק.מ. 1012- בנק ישראל- מק"מ</t>
  </si>
  <si>
    <t>8221012</t>
  </si>
  <si>
    <t>27/02/22</t>
  </si>
  <si>
    <t>מ.ק.מ. 1112- בנק ישראל- מק"מ</t>
  </si>
  <si>
    <t>8221111</t>
  </si>
  <si>
    <t>08/05/22</t>
  </si>
  <si>
    <t>מ.ק.מ. 1212- בנק ישראל- מק"מ</t>
  </si>
  <si>
    <t>8221210</t>
  </si>
  <si>
    <t>מ.ק.מ. 313- בנק ישראל- מק"מ</t>
  </si>
  <si>
    <t>8230310</t>
  </si>
  <si>
    <t>מ.ק.מ. 513- בנק ישראל- מק"מ</t>
  </si>
  <si>
    <t>8230518</t>
  </si>
  <si>
    <t>מ.ק.מ. 813- בנק ישראל- מק"מ</t>
  </si>
  <si>
    <t>8230815</t>
  </si>
  <si>
    <t>01/09/22</t>
  </si>
  <si>
    <t>סה"כ שחר</t>
  </si>
  <si>
    <t>ממשל שקלי 0226</t>
  </si>
  <si>
    <t>1174697</t>
  </si>
  <si>
    <t>ממשל שקלי 1024- האוצר - ממשלתית שקלית</t>
  </si>
  <si>
    <t>1175777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</si>
  <si>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</si>
  <si>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</si>
  <si>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</si>
  <si>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</si>
  <si>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</si>
  <si>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</si>
  <si>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0432- האוצר - ממשלתית שקלית</t>
  </si>
  <si>
    <t>1180660</t>
  </si>
  <si>
    <t>ממשל שקלית 0537- האוצר - ממשלתית שקלית</t>
  </si>
  <si>
    <t>1166180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</si>
  <si>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</si>
  <si>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</si>
  <si>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</si>
  <si>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</si>
  <si>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</si>
  <si>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</si>
  <si>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 שקלית 1152- האוצר - ממשלתית שקלית</t>
  </si>
  <si>
    <t>1184076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</si>
  <si>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</si>
  <si>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</si>
  <si>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</si>
  <si>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</si>
  <si>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</si>
  <si>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</si>
  <si>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</si>
  <si>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</si>
  <si>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</si>
  <si>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</si>
  <si>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</si>
  <si>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</si>
  <si>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</si>
  <si>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</si>
  <si>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</si>
  <si>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</si>
  <si>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</si>
  <si>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</si>
  <si>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</si>
  <si>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</si>
  <si>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</si>
  <si>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</si>
  <si>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</si>
  <si>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</si>
  <si>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</si>
  <si>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</si>
  <si>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 3.15 06/30/23</t>
  </si>
  <si>
    <t>US4651387M19</t>
  </si>
  <si>
    <t>NYSE</t>
  </si>
  <si>
    <t>A1</t>
  </si>
  <si>
    <t>Moodys</t>
  </si>
  <si>
    <t>03/01/18</t>
  </si>
  <si>
    <t>ISRAEL 2.5 15/1/30</t>
  </si>
  <si>
    <t>US46513JXM88</t>
  </si>
  <si>
    <t>09/01/20</t>
  </si>
  <si>
    <t>ISRAEL 3.25 17.01.2028</t>
  </si>
  <si>
    <t>US46513YJH27</t>
  </si>
  <si>
    <t>A+</t>
  </si>
  <si>
    <t>Fitch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</si>
  <si>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</si>
  <si>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</si>
  <si>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</si>
  <si>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</si>
  <si>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</si>
  <si>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</si>
  <si>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</si>
  <si>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</si>
  <si>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</si>
  <si>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</si>
  <si>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</si>
  <si>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</si>
  <si>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</si>
  <si>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</si>
  <si>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24/08/22</t>
  </si>
  <si>
    <t>אלה פקדון אגח ה- אלה פקדונות</t>
  </si>
  <si>
    <t>1162577</t>
  </si>
  <si>
    <t>02/08/22</t>
  </si>
  <si>
    <t>בינל הנפק אגח י- בינלאומי הנפקות</t>
  </si>
  <si>
    <t>1160290</t>
  </si>
  <si>
    <t>513141879</t>
  </si>
  <si>
    <t>בנקים</t>
  </si>
  <si>
    <t>בינל הנפק אגח יא- בינלאומי הנפקות</t>
  </si>
  <si>
    <t>1167048</t>
  </si>
  <si>
    <t>17/10/21</t>
  </si>
  <si>
    <t>בינל הנפק אגח יב- בינלאומי הנפקות</t>
  </si>
  <si>
    <t>1182385</t>
  </si>
  <si>
    <t>14/02/22</t>
  </si>
  <si>
    <t>דיסק מנ אגח טו- דיסקונט מנפיקים</t>
  </si>
  <si>
    <t>7480304</t>
  </si>
  <si>
    <t>520029935</t>
  </si>
  <si>
    <t>לאומי   אגח 179- לאומי</t>
  </si>
  <si>
    <t>6040372</t>
  </si>
  <si>
    <t>520018078</t>
  </si>
  <si>
    <t>לאומי אג"ח 181- לאומי</t>
  </si>
  <si>
    <t>6040505</t>
  </si>
  <si>
    <t>22/09/22</t>
  </si>
  <si>
    <t>לאומי אגח 182- לאומי</t>
  </si>
  <si>
    <t>6040539</t>
  </si>
  <si>
    <t>לאומי אגח 183- לאומי</t>
  </si>
  <si>
    <t>6040547</t>
  </si>
  <si>
    <t>28/11/21</t>
  </si>
  <si>
    <t>מז טפ הנ אגח 62- מזרחי טפחות הנפ</t>
  </si>
  <si>
    <t>2310498</t>
  </si>
  <si>
    <t>520032046</t>
  </si>
  <si>
    <t>מז טפ הנ אגח 64- מזרחי טפחות הנפ</t>
  </si>
  <si>
    <t>2310555</t>
  </si>
  <si>
    <t>מז טפ הנפ אגח 57- מזרחי טפחות הנפ</t>
  </si>
  <si>
    <t>2310423</t>
  </si>
  <si>
    <t>06/01/22</t>
  </si>
  <si>
    <t>מז טפ הנפ אגח 59- מזרחי טפחות הנפ</t>
  </si>
  <si>
    <t>2310449</t>
  </si>
  <si>
    <t>05/04/22</t>
  </si>
  <si>
    <t>מז טפ הנפ אגח 61- מזרחי טפחות הנפ</t>
  </si>
  <si>
    <t>2310464</t>
  </si>
  <si>
    <t>27/04/22</t>
  </si>
  <si>
    <t>מז טפ הנפק   45- מזרחי טפחות הנפ</t>
  </si>
  <si>
    <t>2310217</t>
  </si>
  <si>
    <t>מז טפ הנפק   46- מזרחי טפחות הנפ</t>
  </si>
  <si>
    <t>2310225</t>
  </si>
  <si>
    <t>מז טפ הנפק 51- מזרחי טפחות הנפ</t>
  </si>
  <si>
    <t>2310324</t>
  </si>
  <si>
    <t>מז טפ הנפק 52- מזרחי טפחות הנפ</t>
  </si>
  <si>
    <t>2310381</t>
  </si>
  <si>
    <t>23/12/21</t>
  </si>
  <si>
    <t>מזרחי הנפקות אג"ח 49- מזרחי טפחות הנפ</t>
  </si>
  <si>
    <t>2310282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</si>
  <si>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</si>
  <si>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</si>
  <si>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</si>
  <si>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</si>
  <si>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</si>
  <si>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</si>
  <si>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מרכנתיל הנ אגח ג- מרכנתיל הנפקות</t>
  </si>
  <si>
    <t>1171297</t>
  </si>
  <si>
    <t>513686154</t>
  </si>
  <si>
    <t>02/05/22</t>
  </si>
  <si>
    <t>מרכנתיל הנ אגח ד- מרכנתיל הנפקות</t>
  </si>
  <si>
    <t>1171305</t>
  </si>
  <si>
    <t>21/06/22</t>
  </si>
  <si>
    <t>פועלים  אגח 200- פועלים</t>
  </si>
  <si>
    <t>6620496</t>
  </si>
  <si>
    <t>520000118</t>
  </si>
  <si>
    <t>פועלים הנ אג34- פועלים הנפקות</t>
  </si>
  <si>
    <t>1940576</t>
  </si>
  <si>
    <t>520032640</t>
  </si>
  <si>
    <t>20/12/21</t>
  </si>
  <si>
    <t>פועלים הנ אגח35- פועלים הנפקות</t>
  </si>
  <si>
    <t>1940618</t>
  </si>
  <si>
    <t>פועלים הנפ אג32- פועלים הנפקות</t>
  </si>
  <si>
    <t>1940535</t>
  </si>
  <si>
    <t>30/08/22</t>
  </si>
  <si>
    <t>פועלים הנפקות  אג"ח 36- פועלים הנפקות</t>
  </si>
  <si>
    <t>1940659</t>
  </si>
  <si>
    <t>דיסקונט מנפיקים 4- דיסקונט מנפיקים</t>
  </si>
  <si>
    <t>7480049</t>
  </si>
  <si>
    <t>ilAA+</t>
  </si>
  <si>
    <t>31/08/21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</si>
  <si>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</si>
  <si>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</si>
  <si>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</si>
  <si>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</si>
  <si>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</si>
  <si>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</si>
  <si>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</si>
  <si>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חשמל אג27</t>
  </si>
  <si>
    <t>6000210</t>
  </si>
  <si>
    <t>חשמל אגח 32- חשמל</t>
  </si>
  <si>
    <t>6000384</t>
  </si>
  <si>
    <t>חשמל אגח 33- חשמל</t>
  </si>
  <si>
    <t>6000392</t>
  </si>
  <si>
    <t>נמלי ישראל אג "ח א- נמלי ישראל</t>
  </si>
  <si>
    <t>1145564</t>
  </si>
  <si>
    <t>513569780</t>
  </si>
  <si>
    <t>נדלן מניב בישראל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</si>
  <si>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</si>
  <si>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</si>
  <si>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</si>
  <si>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</si>
  <si>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</si>
  <si>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עזריאלי  אגח ז- עזריאלי קבוצה</t>
  </si>
  <si>
    <t>1178672</t>
  </si>
  <si>
    <t>510960719</t>
  </si>
  <si>
    <t>עזריאלי אג"ח ד</t>
  </si>
  <si>
    <t>1138650</t>
  </si>
  <si>
    <t>עזריאלי אג"ח ה- עזריאלי קבוצה</t>
  </si>
  <si>
    <t>1156603</t>
  </si>
  <si>
    <t>עזריאלי אג"ח ו- עזריאלי קבוצה</t>
  </si>
  <si>
    <t>1156611</t>
  </si>
  <si>
    <t>עזריאלי אג2- עזריאלי קבוצה</t>
  </si>
  <si>
    <t>1134436</t>
  </si>
  <si>
    <t>עזריאלי אגח ח- עזריאלי קבוצה</t>
  </si>
  <si>
    <t>1178680</t>
  </si>
  <si>
    <t>פועלים הנפקות אגח 15- פועלים הנפקות</t>
  </si>
  <si>
    <t>1940543</t>
  </si>
  <si>
    <t>16/11/21</t>
  </si>
  <si>
    <t>פועלים הנפקות התח.14- פועלים הנפקות</t>
  </si>
  <si>
    <t>1940501</t>
  </si>
  <si>
    <t>10/08/22</t>
  </si>
  <si>
    <t>רכבת ישר  אגח ג- רכבת ישראל</t>
  </si>
  <si>
    <t>1177625</t>
  </si>
  <si>
    <t>520043613</t>
  </si>
  <si>
    <t>20/09/22</t>
  </si>
  <si>
    <t>אלרוב נדלן אגחו- אלרוב נדל"ן</t>
  </si>
  <si>
    <t>3870185</t>
  </si>
  <si>
    <t>520038894</t>
  </si>
  <si>
    <t>נדלן מניב בחו"ל</t>
  </si>
  <si>
    <t>ilAA</t>
  </si>
  <si>
    <t>אמות  אגח ח- אמות</t>
  </si>
  <si>
    <t>1172782</t>
  </si>
  <si>
    <t>520026683</t>
  </si>
  <si>
    <t>אמות אג ו'- אמות</t>
  </si>
  <si>
    <t>1158609</t>
  </si>
  <si>
    <t>אמות אג4- אמות</t>
  </si>
  <si>
    <t>1133149</t>
  </si>
  <si>
    <t>ארפורט אג 9- איירפורט סיטי</t>
  </si>
  <si>
    <t>1160944</t>
  </si>
  <si>
    <t>511659401</t>
  </si>
  <si>
    <t>ארפורט סיטי אג"ח 5- איירפורט סיטי</t>
  </si>
  <si>
    <t>1133487</t>
  </si>
  <si>
    <t>ביג  אגח יג- ביג</t>
  </si>
  <si>
    <t>1159516</t>
  </si>
  <si>
    <t>513623314</t>
  </si>
  <si>
    <t>ביג אג"ח יא- ביג</t>
  </si>
  <si>
    <t>1151117</t>
  </si>
  <si>
    <t>ביג אגח ח- ביג</t>
  </si>
  <si>
    <t>1138924</t>
  </si>
  <si>
    <t>19/05/22</t>
  </si>
  <si>
    <t>ביג אגח טז</t>
  </si>
  <si>
    <t>1168442</t>
  </si>
  <si>
    <t>31/05/22</t>
  </si>
  <si>
    <t>ביג אגח יד- ביג</t>
  </si>
  <si>
    <t>1161512</t>
  </si>
  <si>
    <t>ביג אגח יז</t>
  </si>
  <si>
    <t>1168459</t>
  </si>
  <si>
    <t>13/07/22</t>
  </si>
  <si>
    <t>גב ים  אגח 9</t>
  </si>
  <si>
    <t>7590219</t>
  </si>
  <si>
    <t>520001736</t>
  </si>
  <si>
    <t>גב ים אג"ח 6- גב ים</t>
  </si>
  <si>
    <t>7590128</t>
  </si>
  <si>
    <t>גב ים אגח י- גב ים</t>
  </si>
  <si>
    <t>7590284</t>
  </si>
  <si>
    <t>12/04/22</t>
  </si>
  <si>
    <t>מבנה אגח כה- מבנה</t>
  </si>
  <si>
    <t>2260636</t>
  </si>
  <si>
    <t>520024126</t>
  </si>
  <si>
    <t>01/11/21</t>
  </si>
  <si>
    <t>מבני תעש  אגח כ- מבנה</t>
  </si>
  <si>
    <t>2260495</t>
  </si>
  <si>
    <t>מבני תעש אגח יח</t>
  </si>
  <si>
    <t>2260479</t>
  </si>
  <si>
    <t>22/05/22</t>
  </si>
  <si>
    <t>מבני תעשיה אג17- מבנה</t>
  </si>
  <si>
    <t>2260446</t>
  </si>
  <si>
    <t>26/04/22</t>
  </si>
  <si>
    <t>מבני תעשיה אגח יט</t>
  </si>
  <si>
    <t>2260487</t>
  </si>
  <si>
    <t>08/02/22</t>
  </si>
  <si>
    <t>מבני תעשיה אגח כג- מבנה</t>
  </si>
  <si>
    <t>2260545</t>
  </si>
  <si>
    <t>26/05/22</t>
  </si>
  <si>
    <t>מליסרון   אגח ו- מליסרון</t>
  </si>
  <si>
    <t>3230125</t>
  </si>
  <si>
    <t>520037789</t>
  </si>
  <si>
    <t>מליסרון  אגח יד</t>
  </si>
  <si>
    <t>3230232</t>
  </si>
  <si>
    <t>מליסרון  אגח יז- מליסרון</t>
  </si>
  <si>
    <t>3230273</t>
  </si>
  <si>
    <t>מליסרון  אגח יט</t>
  </si>
  <si>
    <t>3230398</t>
  </si>
  <si>
    <t>10/07/22</t>
  </si>
  <si>
    <t>מליסרון  אגח16- מליסרון</t>
  </si>
  <si>
    <t>3230265</t>
  </si>
  <si>
    <t>מליסרון אג"ח יג- מליסרון</t>
  </si>
  <si>
    <t>3230224</t>
  </si>
  <si>
    <t>מליסרון אג10- מליסרון</t>
  </si>
  <si>
    <t>3230190</t>
  </si>
  <si>
    <t>מליסרון אג11- מליסרון</t>
  </si>
  <si>
    <t>3230208</t>
  </si>
  <si>
    <t>מליסרון אגח יח- מליסרון</t>
  </si>
  <si>
    <t>3230372</t>
  </si>
  <si>
    <t>29/12/21</t>
  </si>
  <si>
    <t>מליסרון אגח כ- מליסרון</t>
  </si>
  <si>
    <t>3230422</t>
  </si>
  <si>
    <t>17/08/21</t>
  </si>
  <si>
    <t>פועלים הנפקות אג"ח 18- פועלים הנפקות</t>
  </si>
  <si>
    <t>1940600</t>
  </si>
  <si>
    <t>20/06/18</t>
  </si>
  <si>
    <t>רבוע נדלן אגח ז- רבוע כחול נדל"ן</t>
  </si>
  <si>
    <t>1140615</t>
  </si>
  <si>
    <t>513765859</t>
  </si>
  <si>
    <t>רבוע נדלן אגח ח- רבוע כחול נדל"ן</t>
  </si>
  <si>
    <t>1157569</t>
  </si>
  <si>
    <t>ריט 1     אגח ו</t>
  </si>
  <si>
    <t>1138544</t>
  </si>
  <si>
    <t>513821488</t>
  </si>
  <si>
    <t>ריט 1  אגח ז- 1 ריט</t>
  </si>
  <si>
    <t>1171271</t>
  </si>
  <si>
    <t>ריט 1 אגח ה- 1 ריט</t>
  </si>
  <si>
    <t>1136753</t>
  </si>
  <si>
    <t>ריט אג"ח 4- 1 ריט</t>
  </si>
  <si>
    <t>1129899</t>
  </si>
  <si>
    <t>09/11/21</t>
  </si>
  <si>
    <t>שופרסל    אגח ו- שופרסל</t>
  </si>
  <si>
    <t>7770217</t>
  </si>
  <si>
    <t>520022732</t>
  </si>
  <si>
    <t>רשתות שיווק</t>
  </si>
  <si>
    <t>13/06/22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</si>
  <si>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</si>
  <si>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</si>
  <si>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</si>
  <si>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</si>
  <si>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</si>
  <si>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</si>
  <si>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</si>
  <si>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</si>
  <si>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</si>
  <si>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</si>
  <si>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</si>
  <si>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01/03/22</t>
  </si>
  <si>
    <t>אלוני חץ אגח טו- אלוני חץ</t>
  </si>
  <si>
    <t>1189414</t>
  </si>
  <si>
    <t>13/09/22</t>
  </si>
  <si>
    <t>בזק אגח 10- בזק</t>
  </si>
  <si>
    <t>2300184</t>
  </si>
  <si>
    <t>520031931</t>
  </si>
  <si>
    <t>29/06/22</t>
  </si>
  <si>
    <t>בזק אגח 12- בזק</t>
  </si>
  <si>
    <t>2300242</t>
  </si>
  <si>
    <t>בזק אגח 14- בזק</t>
  </si>
  <si>
    <t>2300317</t>
  </si>
  <si>
    <t>בזק.ק6- בזק</t>
  </si>
  <si>
    <t>2300143</t>
  </si>
  <si>
    <t>19/11/21</t>
  </si>
  <si>
    <t>ביג  אגח יח- ביג</t>
  </si>
  <si>
    <t>1174226</t>
  </si>
  <si>
    <t>Aa3.il</t>
  </si>
  <si>
    <t>ביג  אגח כ- ביג</t>
  </si>
  <si>
    <t>1186188</t>
  </si>
  <si>
    <t>ביג אגח ז- ביג</t>
  </si>
  <si>
    <t>1136084</t>
  </si>
  <si>
    <t>15/09/22</t>
  </si>
  <si>
    <t>ביג ט'- ביג</t>
  </si>
  <si>
    <t>1141050</t>
  </si>
  <si>
    <t>15/11/21</t>
  </si>
  <si>
    <t>הפניקס    אגח 5- הפניקס</t>
  </si>
  <si>
    <t>7670284</t>
  </si>
  <si>
    <t>520017450</t>
  </si>
  <si>
    <t>ביטוח</t>
  </si>
  <si>
    <t>20/06/22</t>
  </si>
  <si>
    <t>הראל הנ אג 6- הראל הנפקות</t>
  </si>
  <si>
    <t>1126069</t>
  </si>
  <si>
    <t>513834200</t>
  </si>
  <si>
    <t>30/06/22</t>
  </si>
  <si>
    <t>הראל הנפקות אגח 7- הראל הנפקות</t>
  </si>
  <si>
    <t>1126077</t>
  </si>
  <si>
    <t>08/11/21</t>
  </si>
  <si>
    <t>יוניברסל אג1- יוניברסל מוטורס</t>
  </si>
  <si>
    <t>1141639</t>
  </si>
  <si>
    <t>511809071</t>
  </si>
  <si>
    <t>מסחר</t>
  </si>
  <si>
    <t>יוניברסל אגח ג- יוניברסל מוטורס</t>
  </si>
  <si>
    <t>1160670</t>
  </si>
  <si>
    <t>14/04/22</t>
  </si>
  <si>
    <t>ירושלים הנ אג טז- ירושלים הנפקות</t>
  </si>
  <si>
    <t>1172170</t>
  </si>
  <si>
    <t>513682146</t>
  </si>
  <si>
    <t>25/07/22</t>
  </si>
  <si>
    <t>ירושלים הנ אגח טו- ירושלים הנפקות</t>
  </si>
  <si>
    <t>1161769</t>
  </si>
  <si>
    <t>07/06/22</t>
  </si>
  <si>
    <t>ירושלים הנ אגח יח- ירושלים הנפקות</t>
  </si>
  <si>
    <t>1182054</t>
  </si>
  <si>
    <t>25/11/21</t>
  </si>
  <si>
    <t>ירושלים הנפקות 13- ירושלים הנפקות</t>
  </si>
  <si>
    <t>1142512</t>
  </si>
  <si>
    <t>ישרס אגח טז- ישרס</t>
  </si>
  <si>
    <t>6130223</t>
  </si>
  <si>
    <t>520017807</t>
  </si>
  <si>
    <t>כללביט אג"ח 9</t>
  </si>
  <si>
    <t>1136050</t>
  </si>
  <si>
    <t>513754069</t>
  </si>
  <si>
    <t>01/06/22</t>
  </si>
  <si>
    <t>כללביט אג7</t>
  </si>
  <si>
    <t>1132950</t>
  </si>
  <si>
    <t>מגה אור אג8- מגה אור</t>
  </si>
  <si>
    <t>1147602</t>
  </si>
  <si>
    <t>513257873</t>
  </si>
  <si>
    <t>סלע נדל"ן אג"ח 2- סלע קפיטל נדל"ן</t>
  </si>
  <si>
    <t>1132927</t>
  </si>
  <si>
    <t>513992529</t>
  </si>
  <si>
    <t>07/07/22</t>
  </si>
  <si>
    <t>סלע נדל"ן אג3</t>
  </si>
  <si>
    <t>1138973</t>
  </si>
  <si>
    <t>סלע נדלן  אגח ד- סלע קפיטל נדל"ן</t>
  </si>
  <si>
    <t>1167147</t>
  </si>
  <si>
    <t>פניקס הון אגח ה- הפניקס גיוסי הון</t>
  </si>
  <si>
    <t>1135417</t>
  </si>
  <si>
    <t>514290345</t>
  </si>
  <si>
    <t>רבוע נדלן אג"ח 5</t>
  </si>
  <si>
    <t>1130467</t>
  </si>
  <si>
    <t>רבוע נדלן אג9- רבוע כחול נדל"ן</t>
  </si>
  <si>
    <t>1174556</t>
  </si>
  <si>
    <t>12/01/22</t>
  </si>
  <si>
    <t>רבוע נדלן אגח ו- רבוע כחול נדל"ן</t>
  </si>
  <si>
    <t>1140607</t>
  </si>
  <si>
    <t>אזורים אג15- אזורים</t>
  </si>
  <si>
    <t>7150451</t>
  </si>
  <si>
    <t>520025990</t>
  </si>
  <si>
    <t>בנייה</t>
  </si>
  <si>
    <t>A1.il</t>
  </si>
  <si>
    <t>23/05/22</t>
  </si>
  <si>
    <t>אלון רבוע אגח ז- אלון רבוע כחול</t>
  </si>
  <si>
    <t>1183979</t>
  </si>
  <si>
    <t>520042847</t>
  </si>
  <si>
    <t>השקעה ואחזקות</t>
  </si>
  <si>
    <t>ilA+</t>
  </si>
  <si>
    <t>אשטרום נכ אגח 12- אשטרום נכסים</t>
  </si>
  <si>
    <t>2510279</t>
  </si>
  <si>
    <t>520036617</t>
  </si>
  <si>
    <t>21/02/22</t>
  </si>
  <si>
    <t>אשטרום נכסים אג"ח 11</t>
  </si>
  <si>
    <t>2510238</t>
  </si>
  <si>
    <t>11/01/22</t>
  </si>
  <si>
    <t>ג'י סיטי  אג11- ג'י סיטי</t>
  </si>
  <si>
    <t>1260546</t>
  </si>
  <si>
    <t>520033234</t>
  </si>
  <si>
    <t>ג'י סיטי אגח טז- ג'י סיטי</t>
  </si>
  <si>
    <t>1260785</t>
  </si>
  <si>
    <t>16/06/22</t>
  </si>
  <si>
    <t>ג'י סיטי אגח יג- ג'י סיטי</t>
  </si>
  <si>
    <t>1260652</t>
  </si>
  <si>
    <t>ג'י סיטי אגח יד- ג'י סיטי</t>
  </si>
  <si>
    <t>1260736</t>
  </si>
  <si>
    <t>גירון     אגח ו- גירון פיתוח</t>
  </si>
  <si>
    <t>1139849</t>
  </si>
  <si>
    <t>520044520</t>
  </si>
  <si>
    <t>15/05/22</t>
  </si>
  <si>
    <t>גירון  אגח ח- גירון פיתוח</t>
  </si>
  <si>
    <t>1183151</t>
  </si>
  <si>
    <t>30/03/22</t>
  </si>
  <si>
    <t>גירון אג"ח 7</t>
  </si>
  <si>
    <t>1142629</t>
  </si>
  <si>
    <t>29/03/22</t>
  </si>
  <si>
    <t>גלוב אג"ח 12- ג'י סיטי</t>
  </si>
  <si>
    <t>1260603</t>
  </si>
  <si>
    <t>ג'נרישן קפ אגח ב- ג'נריישן קפיטל</t>
  </si>
  <si>
    <t>1177526</t>
  </si>
  <si>
    <t>515846558</t>
  </si>
  <si>
    <t>18/07/22</t>
  </si>
  <si>
    <t>ג'נרישן קפ אגחג- ג'נריישן קפיטל</t>
  </si>
  <si>
    <t>1184555</t>
  </si>
  <si>
    <t>21/07/22</t>
  </si>
  <si>
    <t>מגה אור  אגח  י- מגה אור</t>
  </si>
  <si>
    <t>1178367</t>
  </si>
  <si>
    <t>מגה אור אג"ח 4- מגה אור</t>
  </si>
  <si>
    <t>1130632</t>
  </si>
  <si>
    <t>מגה אור החזקות אג"ח 6</t>
  </si>
  <si>
    <t>1138668</t>
  </si>
  <si>
    <t>מימון ישיר אג ב- מימון ישיר קב</t>
  </si>
  <si>
    <t>1168145</t>
  </si>
  <si>
    <t>513893123</t>
  </si>
  <si>
    <t>אשראי חוץ בנקאי</t>
  </si>
  <si>
    <t>19/01/22</t>
  </si>
  <si>
    <t>מימון ישיר אגח ד- מימון ישיר קב</t>
  </si>
  <si>
    <t>מימון ישיר אגח ה- מימון ישיר קב</t>
  </si>
  <si>
    <t>22/08/22</t>
  </si>
  <si>
    <t>מימון ישיר אגחג</t>
  </si>
  <si>
    <t>1171214</t>
  </si>
  <si>
    <t>פז נפט    אגח ז- פז נפט</t>
  </si>
  <si>
    <t>1142595</t>
  </si>
  <si>
    <t>510216054</t>
  </si>
  <si>
    <t>פז נפט אג"ח ו- פז נפט</t>
  </si>
  <si>
    <t>1139542</t>
  </si>
  <si>
    <t>קיסטון ריט אגחא- קיסטון ריט</t>
  </si>
  <si>
    <t>1182187</t>
  </si>
  <si>
    <t>515983476</t>
  </si>
  <si>
    <t>05/12/21</t>
  </si>
  <si>
    <t>אדגר      אגח י- אדגר השקעות</t>
  </si>
  <si>
    <t>1820208</t>
  </si>
  <si>
    <t>520035171</t>
  </si>
  <si>
    <t>A2.il</t>
  </si>
  <si>
    <t>25/05/22</t>
  </si>
  <si>
    <t>אדגר אג"ח 9- אדגר השקעות</t>
  </si>
  <si>
    <t>1820190</t>
  </si>
  <si>
    <t>אדגר אגח יא</t>
  </si>
  <si>
    <t>19/07/22</t>
  </si>
  <si>
    <t>אדגר אגח יב- אדגר השקעות</t>
  </si>
  <si>
    <t>1820331</t>
  </si>
  <si>
    <t>10/01/22</t>
  </si>
  <si>
    <t>אלדן תחבו אגח ז- אלדן תחבורה</t>
  </si>
  <si>
    <t>510454333</t>
  </si>
  <si>
    <t>ilA</t>
  </si>
  <si>
    <t>27/06/22</t>
  </si>
  <si>
    <t>אלה  השק  אגח א- אלה השקעות</t>
  </si>
  <si>
    <t>1189950</t>
  </si>
  <si>
    <t>520040015</t>
  </si>
  <si>
    <t>28/09/22</t>
  </si>
  <si>
    <t>אספן גרופ אגח ט- אספן גרופ</t>
  </si>
  <si>
    <t>3130424</t>
  </si>
  <si>
    <t>520037540</t>
  </si>
  <si>
    <t>19/10/21</t>
  </si>
  <si>
    <t>אפי נכסים אגח יג- אפי נכסים</t>
  </si>
  <si>
    <t>1178292</t>
  </si>
  <si>
    <t>510560188</t>
  </si>
  <si>
    <t>18/11/21</t>
  </si>
  <si>
    <t>אפי נכסים אגחיד- אפי נכסים</t>
  </si>
  <si>
    <t>1184530</t>
  </si>
  <si>
    <t>20/02/22</t>
  </si>
  <si>
    <t>אפריקה ישראל נכסים בע"מ אג"ח 7</t>
  </si>
  <si>
    <t>1132232</t>
  </si>
  <si>
    <t>אפריקה נכס אגחח- אפי נכסים</t>
  </si>
  <si>
    <t>1142231</t>
  </si>
  <si>
    <t>אשטרום נכ אגח10</t>
  </si>
  <si>
    <t>2510204</t>
  </si>
  <si>
    <t>17/01/22</t>
  </si>
  <si>
    <t>אשטרום נכסים אגח 8- אשטרום נכסים</t>
  </si>
  <si>
    <t>2510162</t>
  </si>
  <si>
    <t>אשטרום קב אגח ד- אשטרום קבוצה</t>
  </si>
  <si>
    <t>1182989</t>
  </si>
  <si>
    <t>510381601</t>
  </si>
  <si>
    <t>27/12/21</t>
  </si>
  <si>
    <t>מגה אור אג7- מגה אור</t>
  </si>
  <si>
    <t>1141696</t>
  </si>
  <si>
    <t>A</t>
  </si>
  <si>
    <t>S&amp;P</t>
  </si>
  <si>
    <t>מנרב    אגח  ד- מנרב</t>
  </si>
  <si>
    <t>1550169</t>
  </si>
  <si>
    <t>520034505</t>
  </si>
  <si>
    <t>נכסים ובנין אגח 4- נכסים ובנין</t>
  </si>
  <si>
    <t>6990154</t>
  </si>
  <si>
    <t>520025438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</si>
  <si>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</si>
  <si>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</si>
  <si>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</si>
  <si>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</si>
  <si>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</si>
  <si>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</si>
  <si>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</si>
  <si>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</si>
  <si>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</si>
  <si>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</si>
  <si>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</si>
  <si>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06/09/22</t>
  </si>
  <si>
    <t>דליה אגח א- דליה אנרגיה</t>
  </si>
  <si>
    <t>516269248</t>
  </si>
  <si>
    <t>A3.il</t>
  </si>
  <si>
    <t>03/04/22</t>
  </si>
  <si>
    <t>הכשרת הישוב אג23- הכשרת הישוב</t>
  </si>
  <si>
    <t>6120323</t>
  </si>
  <si>
    <t>520020116</t>
  </si>
  <si>
    <t>ירושלים הנפ נד17- ירושלים הנפקות</t>
  </si>
  <si>
    <t>1176312</t>
  </si>
  <si>
    <t>מגוריט    אגח ד- מגוריט</t>
  </si>
  <si>
    <t>1185834</t>
  </si>
  <si>
    <t>515434074</t>
  </si>
  <si>
    <t>מגוריט אגח ב- מגוריט</t>
  </si>
  <si>
    <t>1168350</t>
  </si>
  <si>
    <t>27/01/22</t>
  </si>
  <si>
    <t>מגוריט אגח ג- מגוריט</t>
  </si>
  <si>
    <t>1175975</t>
  </si>
  <si>
    <t>02/06/22</t>
  </si>
  <si>
    <t>נורסטאר אג11- נורסטאר החזקות</t>
  </si>
  <si>
    <t>7230352</t>
  </si>
  <si>
    <t>44528798375</t>
  </si>
  <si>
    <t>נורסטאר אג12- נורסטאר החזקות</t>
  </si>
  <si>
    <t>7230402</t>
  </si>
  <si>
    <t>רני צים   אגח ב- רני צים</t>
  </si>
  <si>
    <t>1171834</t>
  </si>
  <si>
    <t>514353671</t>
  </si>
  <si>
    <t>בראק אן.וי אג"ח 2- בראק אן וי</t>
  </si>
  <si>
    <t>1128347</t>
  </si>
  <si>
    <t>34250659</t>
  </si>
  <si>
    <t>ilBBB+</t>
  </si>
  <si>
    <t>10/03/22</t>
  </si>
  <si>
    <t>חג'ג' אג9- חג'ג' נדלן</t>
  </si>
  <si>
    <t>8230252</t>
  </si>
  <si>
    <t>520033309</t>
  </si>
  <si>
    <t>מישורים אגח ח'- מישורים</t>
  </si>
  <si>
    <t>1143163</t>
  </si>
  <si>
    <t>511491839</t>
  </si>
  <si>
    <t>Baa1.il</t>
  </si>
  <si>
    <t>מישורים אגח ט- מישורים</t>
  </si>
  <si>
    <t>1178797</t>
  </si>
  <si>
    <t>דיסקונט הש אג6- דיסקונט השקעות</t>
  </si>
  <si>
    <t>6390207</t>
  </si>
  <si>
    <t>520023896</t>
  </si>
  <si>
    <t>ilBBB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</si>
  <si>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</si>
  <si>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</si>
  <si>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</si>
  <si>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</si>
  <si>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</si>
  <si>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1179134</t>
  </si>
  <si>
    <t>515364891</t>
  </si>
  <si>
    <t>אנרגיה מתחדשת</t>
  </si>
  <si>
    <t>חג'ג' אג"ח יב- חג'ג' נדלן</t>
  </si>
  <si>
    <t>8230377</t>
  </si>
  <si>
    <t>28/06/22</t>
  </si>
  <si>
    <t>חלל תקשורת אגח יח- חלל תקשורת</t>
  </si>
  <si>
    <t>1158518</t>
  </si>
  <si>
    <t>511396046</t>
  </si>
  <si>
    <t>23/06/19</t>
  </si>
  <si>
    <t>חנן מור אג 9- חנן מור</t>
  </si>
  <si>
    <t>1160506</t>
  </si>
  <si>
    <t>513605519</t>
  </si>
  <si>
    <t>29/09/21</t>
  </si>
  <si>
    <t>חנן מור אגח טו- חנן מור</t>
  </si>
  <si>
    <t>1189851</t>
  </si>
  <si>
    <t>מניבים ריט אג"ח 1- מניבים ריט</t>
  </si>
  <si>
    <t>1140581</t>
  </si>
  <si>
    <t>515327120</t>
  </si>
  <si>
    <t>06/04/22</t>
  </si>
  <si>
    <t>מניבים ריט אג"ח ב- מניבים ריט</t>
  </si>
  <si>
    <t>1155928</t>
  </si>
  <si>
    <t>29/11/21</t>
  </si>
  <si>
    <t>מניבים ריט אגח ג- מניבים ריט</t>
  </si>
  <si>
    <t>04/07/22</t>
  </si>
  <si>
    <t>משק אנרג  אגח א</t>
  </si>
  <si>
    <t>1169531</t>
  </si>
  <si>
    <t>516167343</t>
  </si>
  <si>
    <t>31/07/22</t>
  </si>
  <si>
    <t>נופר אנרג אגח א- נופר אנרג'י</t>
  </si>
  <si>
    <t>514599943</t>
  </si>
  <si>
    <t>08/09/22</t>
  </si>
  <si>
    <t>נתנאל גרופ אגח י- דל סחירות מרווח הוגן- נתנאל גרופ</t>
  </si>
  <si>
    <t>4210175</t>
  </si>
  <si>
    <t>520039074</t>
  </si>
  <si>
    <t>18/09/22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</si>
  <si>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</si>
  <si>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</si>
  <si>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</si>
  <si>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</si>
  <si>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</si>
  <si>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</si>
  <si>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</si>
  <si>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</si>
  <si>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</si>
  <si>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</si>
  <si>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צור       אגח י- צור</t>
  </si>
  <si>
    <t>7300171</t>
  </si>
  <si>
    <t>520025586</t>
  </si>
  <si>
    <t>08/12/19</t>
  </si>
  <si>
    <t>ריט אזורים אגח א- ריט אזורים ליוי</t>
  </si>
  <si>
    <t>1175769</t>
  </si>
  <si>
    <t>516117181</t>
  </si>
  <si>
    <t>27/05/21</t>
  </si>
  <si>
    <t>תנופורט  אגח ב- תנופורט</t>
  </si>
  <si>
    <t>1189919</t>
  </si>
  <si>
    <t>511519829</t>
  </si>
  <si>
    <t>דיסקונט מנפיקים אג"ח יג</t>
  </si>
  <si>
    <t>7480155</t>
  </si>
  <si>
    <t>דיסקונט מנפיקים אג"ח יד</t>
  </si>
  <si>
    <t>7480163</t>
  </si>
  <si>
    <t>הראל פיקד אגח א- הראל פקדון סחיר</t>
  </si>
  <si>
    <t>1159623</t>
  </si>
  <si>
    <t>515989440</t>
  </si>
  <si>
    <t>הראל פיקדון אגח ב- הראל פקדון סחיר</t>
  </si>
  <si>
    <t>1162502</t>
  </si>
  <si>
    <t>לאומי   אגח 178- לאומי</t>
  </si>
  <si>
    <t>6040323</t>
  </si>
  <si>
    <t>לאומי אג"ח 180- לאומי</t>
  </si>
  <si>
    <t>6040422</t>
  </si>
  <si>
    <t>לאומי אגח 184- לאומי</t>
  </si>
  <si>
    <t>6040604</t>
  </si>
  <si>
    <t>מז טפ הנ אגח 63- מזרחי טפחות הנפ</t>
  </si>
  <si>
    <t>2310548</t>
  </si>
  <si>
    <t>מז טפ הנפ אגח 60- מזרחי טפחות הנפ</t>
  </si>
  <si>
    <t>2310456</t>
  </si>
  <si>
    <t>מזרחי  טפ הנפק   40</t>
  </si>
  <si>
    <t>2310167</t>
  </si>
  <si>
    <t>עמידר אגח א- עמידר</t>
  </si>
  <si>
    <t>1143585</t>
  </si>
  <si>
    <t>520017393</t>
  </si>
  <si>
    <t>פועלים  אגח 100- פועלים</t>
  </si>
  <si>
    <t>6620488</t>
  </si>
  <si>
    <t>חשמל     אגח 26- חשמל</t>
  </si>
  <si>
    <t>6000202</t>
  </si>
  <si>
    <t>חשמל אג"ח 30- חשמל</t>
  </si>
  <si>
    <t>6000277</t>
  </si>
  <si>
    <t>נמלי ישראל אג"ח ג- נמלי ישראל</t>
  </si>
  <si>
    <t>1145580</t>
  </si>
  <si>
    <t>סאמיט אג8- סאמיט</t>
  </si>
  <si>
    <t>1138940</t>
  </si>
  <si>
    <t>520043720</t>
  </si>
  <si>
    <t>פועלים הנפקות הת 16- פועלים הנפקות</t>
  </si>
  <si>
    <t>1940550</t>
  </si>
  <si>
    <t>10/05/22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</si>
  <si>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</si>
  <si>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</si>
  <si>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</si>
  <si>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</si>
  <si>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</si>
  <si>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</si>
  <si>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תעשיה אוירית אג"ח 4</t>
  </si>
  <si>
    <t>1133131</t>
  </si>
  <si>
    <t>520027194</t>
  </si>
  <si>
    <t>ביטחוניות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</si>
  <si>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</si>
  <si>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</si>
  <si>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</si>
  <si>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</si>
  <si>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</si>
  <si>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</si>
  <si>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אמות      אגח ה- אמות</t>
  </si>
  <si>
    <t>1138114</t>
  </si>
  <si>
    <t>אמות אגח ז- אמות</t>
  </si>
  <si>
    <t>1162866</t>
  </si>
  <si>
    <t>אקויטל    אגח 2- אקויטל</t>
  </si>
  <si>
    <t>7550122</t>
  </si>
  <si>
    <t>520030859</t>
  </si>
  <si>
    <t>אקויטל אגח 3- אקויטל</t>
  </si>
  <si>
    <t>7550148</t>
  </si>
  <si>
    <t>גב ים אג8- גב ים</t>
  </si>
  <si>
    <t>7590151</t>
  </si>
  <si>
    <t>דה זראסאי אג5- דה זראסאי גרופ</t>
  </si>
  <si>
    <t>1169556</t>
  </si>
  <si>
    <t>1744984</t>
  </si>
  <si>
    <t>הראל השק אגח א- הראל השקעות</t>
  </si>
  <si>
    <t>5850110</t>
  </si>
  <si>
    <t>520033986</t>
  </si>
  <si>
    <t>Aa2.il</t>
  </si>
  <si>
    <t>וילאר אגח 7- וילאר</t>
  </si>
  <si>
    <t>4160149</t>
  </si>
  <si>
    <t>520038910</t>
  </si>
  <si>
    <t>וילאר אגח ח- וילאר</t>
  </si>
  <si>
    <t>4160156</t>
  </si>
  <si>
    <t>זה זראסאי אג4- דה זראסאי גרופ</t>
  </si>
  <si>
    <t>1147560</t>
  </si>
  <si>
    <t>טאואר     אגח ז</t>
  </si>
  <si>
    <t>1138494</t>
  </si>
  <si>
    <t>520041997</t>
  </si>
  <si>
    <t>מוליכים למחצה</t>
  </si>
  <si>
    <t>ישראכרט אגח א- ישראכרט</t>
  </si>
  <si>
    <t>1157536</t>
  </si>
  <si>
    <t>510706153</t>
  </si>
  <si>
    <t>שרותים פיננסים</t>
  </si>
  <si>
    <t>ישראמקו   אג3- ישראמקו יהש</t>
  </si>
  <si>
    <t>2320232</t>
  </si>
  <si>
    <t>550010003</t>
  </si>
  <si>
    <t>חיפושי נפט וגז</t>
  </si>
  <si>
    <t>כיל       אגח ה</t>
  </si>
  <si>
    <t>2810299</t>
  </si>
  <si>
    <t>מבנה תעשיה אג16</t>
  </si>
  <si>
    <t>2260438</t>
  </si>
  <si>
    <t>מגדל הון  אגח ד- מגדל ביטוח הון</t>
  </si>
  <si>
    <t>1137033</t>
  </si>
  <si>
    <t>513230029</t>
  </si>
  <si>
    <t>11/09/22</t>
  </si>
  <si>
    <t>מליסרון אגח טו</t>
  </si>
  <si>
    <t>3230240</t>
  </si>
  <si>
    <t>מנורה הון התח ד- מנורה מב הון</t>
  </si>
  <si>
    <t>1135920</t>
  </si>
  <si>
    <t>513937714</t>
  </si>
  <si>
    <t>מנורה מב  אגח ג- מנורה מב החזקות</t>
  </si>
  <si>
    <t>5660063</t>
  </si>
  <si>
    <t>520007469</t>
  </si>
  <si>
    <t>נפטא אגח ח- נפטא</t>
  </si>
  <si>
    <t>6430169</t>
  </si>
  <si>
    <t>520020942</t>
  </si>
  <si>
    <t>סאמיט     אגח י- סאמיט</t>
  </si>
  <si>
    <t>1143395</t>
  </si>
  <si>
    <t>סאמיט אג"ח 7- סאמיט</t>
  </si>
  <si>
    <t>1133479</t>
  </si>
  <si>
    <t>סאמיט אג6- סאמיט</t>
  </si>
  <si>
    <t>1130939</t>
  </si>
  <si>
    <t>סאמיט אגח יב- סאמיט</t>
  </si>
  <si>
    <t>1183920</t>
  </si>
  <si>
    <t>סילברסטין אגח א- סילברסטין נכסים</t>
  </si>
  <si>
    <t>1145598</t>
  </si>
  <si>
    <t>1970336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</si>
  <si>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</si>
  <si>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</si>
  <si>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</si>
  <si>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</si>
  <si>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</si>
  <si>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</si>
  <si>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שלמה החז אגח יז- שלמה החזקות</t>
  </si>
  <si>
    <t>1410299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</si>
  <si>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</si>
  <si>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</si>
  <si>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</si>
  <si>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</si>
  <si>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</si>
  <si>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</si>
  <si>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אלוני חץ אגח יג- אלוני חץ</t>
  </si>
  <si>
    <t>1189406</t>
  </si>
  <si>
    <t>אלקו אגח יג- אלקו</t>
  </si>
  <si>
    <t>6940233</t>
  </si>
  <si>
    <t>520025370</t>
  </si>
  <si>
    <t>אלקטרה צר אגח א- אלקטרה צריכה</t>
  </si>
  <si>
    <t>5010335</t>
  </si>
  <si>
    <t>520039967</t>
  </si>
  <si>
    <t>בזק       אגח 9</t>
  </si>
  <si>
    <t>2300176</t>
  </si>
  <si>
    <t>בזק אג7- בזק</t>
  </si>
  <si>
    <t>2300150</t>
  </si>
  <si>
    <t>20/04/20</t>
  </si>
  <si>
    <t>בזק אגח 11- בזק</t>
  </si>
  <si>
    <t>2300234</t>
  </si>
  <si>
    <t>בזק אגח 13- בזק</t>
  </si>
  <si>
    <t>2300309</t>
  </si>
  <si>
    <t>ביג אגח יט- ביג</t>
  </si>
  <si>
    <t>1181007</t>
  </si>
  <si>
    <t>גמא אגח ב- גמא ניהול</t>
  </si>
  <si>
    <t>1185933</t>
  </si>
  <si>
    <t>512711789</t>
  </si>
  <si>
    <t>גמא אגח ג- גמא ניהול</t>
  </si>
  <si>
    <t>1185941</t>
  </si>
  <si>
    <t>דה זראסאי אגח ג- דה זראסאי גרופ</t>
  </si>
  <si>
    <t>1137975</t>
  </si>
  <si>
    <t>הפניקס אג4- הפניקס</t>
  </si>
  <si>
    <t>7670250</t>
  </si>
  <si>
    <t>הפניקס אגח 6- הפניקס</t>
  </si>
  <si>
    <t>7670334</t>
  </si>
  <si>
    <t>הראל הנ אג14- הראל הנפקות</t>
  </si>
  <si>
    <t>1143122</t>
  </si>
  <si>
    <t>הראל הנ אג15- הראל הנפקות</t>
  </si>
  <si>
    <t>1143130</t>
  </si>
  <si>
    <t>הראל הנפ אגח טז- הראל הנפקות</t>
  </si>
  <si>
    <t>1157601</t>
  </si>
  <si>
    <t>הראל הנפ אגח יא- הראל הנפקות</t>
  </si>
  <si>
    <t>1136316</t>
  </si>
  <si>
    <t>הראל הנפ אגח יח- הראל הנפקות</t>
  </si>
  <si>
    <t>1182666</t>
  </si>
  <si>
    <t>הראל הנפקות אג יב- הראל הנפקות</t>
  </si>
  <si>
    <t>1138163</t>
  </si>
  <si>
    <t>הראל הנפקות אג יג- הראל הנפקות</t>
  </si>
  <si>
    <t>1138171</t>
  </si>
  <si>
    <t>הראל הנפקות אגח יז- הראל הנפקות</t>
  </si>
  <si>
    <t>1161454</t>
  </si>
  <si>
    <t>ווסטדייל  אגח א- ווסטדייל אמריקה</t>
  </si>
  <si>
    <t>1157577</t>
  </si>
  <si>
    <t>1991033</t>
  </si>
  <si>
    <t>יוניברסל  אגח ד- יוניברסל מוטורס</t>
  </si>
  <si>
    <t>יוניברסל אגח ב- יוניברסל מוטורס</t>
  </si>
  <si>
    <t>1141647</t>
  </si>
  <si>
    <t>21/09/22</t>
  </si>
  <si>
    <t>ישרס אג"ח 14- ישרס</t>
  </si>
  <si>
    <t>6130199</t>
  </si>
  <si>
    <t>כלל ביטוח  אגח יא- כללביט</t>
  </si>
  <si>
    <t>1160647</t>
  </si>
  <si>
    <t>כלל ביטוח אג"ח 8- כללביט</t>
  </si>
  <si>
    <t>1132968</t>
  </si>
  <si>
    <t>27/07/22</t>
  </si>
  <si>
    <t>כללביט  אגח יב- כללביט</t>
  </si>
  <si>
    <t>1179928</t>
  </si>
  <si>
    <t>כללביט אגח  י- כללביט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</si>
  <si>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</si>
  <si>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</si>
  <si>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</si>
  <si>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</si>
  <si>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</si>
  <si>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</si>
  <si>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</si>
  <si>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</si>
  <si>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</si>
  <si>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מגדל הון אגח ח- מגדל ביטוח הון</t>
  </si>
  <si>
    <t>1182955</t>
  </si>
  <si>
    <t>מגדל הון אגח ט- מגדל ביטוח הון</t>
  </si>
  <si>
    <t>1185628</t>
  </si>
  <si>
    <t>מנורה הון הת אגח ו'- מנורה מב הון</t>
  </si>
  <si>
    <t>1160241</t>
  </si>
  <si>
    <t>מנורה הון הת5- מנורה מב הון</t>
  </si>
  <si>
    <t>1143411</t>
  </si>
  <si>
    <t>מנורה הון התח ז- מנורה מב הון</t>
  </si>
  <si>
    <t>1184191</t>
  </si>
  <si>
    <t>נמקו      אגח א- נמקו ריאלטי</t>
  </si>
  <si>
    <t>1139575</t>
  </si>
  <si>
    <t>1905761</t>
  </si>
  <si>
    <t>נמקו אגח ב- נמקו ריאלטי</t>
  </si>
  <si>
    <t>1160258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</si>
  <si>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</si>
  <si>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</si>
  <si>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</si>
  <si>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</si>
  <si>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</si>
  <si>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פניקס הון אג"ח 4- הפניקס גיוסי הון</t>
  </si>
  <si>
    <t>1133529</t>
  </si>
  <si>
    <t>פניקס הון אג"ח 8- הפניקס גיוסי הון</t>
  </si>
  <si>
    <t>1139815</t>
  </si>
  <si>
    <t>פניקס הון אגח ו- הפניקס גיוסי הון</t>
  </si>
  <si>
    <t>1136696</t>
  </si>
  <si>
    <t>05/07/22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</si>
  <si>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</si>
  <si>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</si>
  <si>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</si>
  <si>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</si>
  <si>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</si>
  <si>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</si>
  <si>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פניקס הון אגח יג- הפניקס גיוסי הון</t>
  </si>
  <si>
    <t>1188135</t>
  </si>
  <si>
    <t>פסיפיק אגח ב- פסיפיק אוק</t>
  </si>
  <si>
    <t>1900288</t>
  </si>
  <si>
    <t>קרסו      אגח ג- קרסו מוטורס</t>
  </si>
  <si>
    <t>1141829</t>
  </si>
  <si>
    <t>514065283</t>
  </si>
  <si>
    <t>קרסו  אגח ד- קרסו מוטורס</t>
  </si>
  <si>
    <t>1173566</t>
  </si>
  <si>
    <t>קרסו אגח א- קרסו מוטורס</t>
  </si>
  <si>
    <t>1136464</t>
  </si>
  <si>
    <t>קרסו אגח ב- קרסו מוטורס</t>
  </si>
  <si>
    <t>1139591</t>
  </si>
  <si>
    <t>תדיראן הול אגח3</t>
  </si>
  <si>
    <t>2580132</t>
  </si>
  <si>
    <t>520036732</t>
  </si>
  <si>
    <t>אבגול     אגח ג- אבגול</t>
  </si>
  <si>
    <t>1133289</t>
  </si>
  <si>
    <t>510119068</t>
  </si>
  <si>
    <t>עץ, נייר ודפוס</t>
  </si>
  <si>
    <t>אלון רבוע אגח ו- אלון רבוע כחול</t>
  </si>
  <si>
    <t>1169127</t>
  </si>
  <si>
    <t>אלקטרה  אג"ח ה'- אלקטרה</t>
  </si>
  <si>
    <t>7390222</t>
  </si>
  <si>
    <t>520028911</t>
  </si>
  <si>
    <t>אלקטרה אג"ח 4</t>
  </si>
  <si>
    <t>7390149</t>
  </si>
  <si>
    <t>אלקטרה אגח ו- אלקטרה</t>
  </si>
  <si>
    <t>7390263</t>
  </si>
  <si>
    <t>אמ.ג'יג'י אג"ח א'- אמ.ג'י.ג'י</t>
  </si>
  <si>
    <t>1155795</t>
  </si>
  <si>
    <t>1981143</t>
  </si>
  <si>
    <t>אמ.ג'יג'י אגח ב- אמ.ג'י.ג'י</t>
  </si>
  <si>
    <t>1160811</t>
  </si>
  <si>
    <t>דלתא.ק1- דלתא</t>
  </si>
  <si>
    <t>6270144</t>
  </si>
  <si>
    <t>520025602</t>
  </si>
  <si>
    <t>דמרי      אגח ז- דמרי</t>
  </si>
  <si>
    <t>1141191</t>
  </si>
  <si>
    <t>511399388</t>
  </si>
  <si>
    <t>דמרי אג"ח 6- דמרי</t>
  </si>
  <si>
    <t>1136936</t>
  </si>
  <si>
    <t>08/06/22</t>
  </si>
  <si>
    <t>דמרי אג"ח 8- דמרי</t>
  </si>
  <si>
    <t>1153725</t>
  </si>
  <si>
    <t>דמרי אגח ט</t>
  </si>
  <si>
    <t>1168368</t>
  </si>
  <si>
    <t>דמרי אגח י- דמרי</t>
  </si>
  <si>
    <t>1186162</t>
  </si>
  <si>
    <t>ווסטדייל אגח ב- ווסטדייל אמריקה</t>
  </si>
  <si>
    <t>1161322</t>
  </si>
  <si>
    <t>טמפו משק  אגח ג- טמפו משקאות</t>
  </si>
  <si>
    <t>1162544</t>
  </si>
  <si>
    <t>513682625</t>
  </si>
  <si>
    <t>טמפו משקאות אג2</t>
  </si>
  <si>
    <t>1133511</t>
  </si>
  <si>
    <t>יוחננוף אגח א- יוחננוף</t>
  </si>
  <si>
    <t>1187418</t>
  </si>
  <si>
    <t>511344186</t>
  </si>
  <si>
    <t>לוינשטיין נכ אגח ג- לוינשטין נכסים</t>
  </si>
  <si>
    <t>1182799</t>
  </si>
  <si>
    <t>511134298</t>
  </si>
  <si>
    <t>לייטסטון  אגח ב- לייטסטון</t>
  </si>
  <si>
    <t>1160746</t>
  </si>
  <si>
    <t>1838682</t>
  </si>
  <si>
    <t>לייטסטון אג1- לייטסטון</t>
  </si>
  <si>
    <t>1133891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</si>
  <si>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</si>
  <si>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</si>
  <si>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</si>
  <si>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</si>
  <si>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</si>
  <si>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</si>
  <si>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ממן אגח ב- ממן</t>
  </si>
  <si>
    <t>2380046</t>
  </si>
  <si>
    <t>21/03/22</t>
  </si>
  <si>
    <t>נייר חדרה אג6- אינפיניה</t>
  </si>
  <si>
    <t>6320105</t>
  </si>
  <si>
    <t>520018383</t>
  </si>
  <si>
    <t>סופרגז אגח א- סופרגז אנרגיה</t>
  </si>
  <si>
    <t>1167360</t>
  </si>
  <si>
    <t>516077989</t>
  </si>
  <si>
    <t>סופרגז אגח ב- סופרגז אנרגיה</t>
  </si>
  <si>
    <t>1181924</t>
  </si>
  <si>
    <t>סטרוברי אגח ג- סטרוברי</t>
  </si>
  <si>
    <t>1179019</t>
  </si>
  <si>
    <t>1863501</t>
  </si>
  <si>
    <t>ספנסר אגח ג- ספנסר אקוויטי</t>
  </si>
  <si>
    <t>1147495</t>
  </si>
  <si>
    <t>1838863</t>
  </si>
  <si>
    <t>פז נפט אג4</t>
  </si>
  <si>
    <t>1132505</t>
  </si>
  <si>
    <t>פז נפט אג5- פז נפט</t>
  </si>
  <si>
    <t>1139534</t>
  </si>
  <si>
    <t>פז נפט אגח ח- פז נפט</t>
  </si>
  <si>
    <t>1162817</t>
  </si>
  <si>
    <t>פרטנר     אגח ו- פרטנר</t>
  </si>
  <si>
    <t>1141415</t>
  </si>
  <si>
    <t>520044314</t>
  </si>
  <si>
    <t>פרטנר  אגח ז- פרטנר</t>
  </si>
  <si>
    <t>1156397</t>
  </si>
  <si>
    <t>פרטנר אגח ח- פרטנר</t>
  </si>
  <si>
    <t>1182948</t>
  </si>
  <si>
    <t>פתאל אג2- פתאל אירופה</t>
  </si>
  <si>
    <t>1140854</t>
  </si>
  <si>
    <t>515328250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</si>
  <si>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</si>
  <si>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</si>
  <si>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</si>
  <si>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</si>
  <si>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</si>
  <si>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</si>
  <si>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שפיר הנדסה אגח ג- שפיר הנדסה</t>
  </si>
  <si>
    <t>1178417</t>
  </si>
  <si>
    <t>*אלבר אג15- אלבר</t>
  </si>
  <si>
    <t>1138536</t>
  </si>
  <si>
    <t>512025891</t>
  </si>
  <si>
    <t>*אלבר אגח יח- אלבר</t>
  </si>
  <si>
    <t>1158740</t>
  </si>
  <si>
    <t>אזורים   אגח 12</t>
  </si>
  <si>
    <t>7150360</t>
  </si>
  <si>
    <t>אזורים   אגח 14- אזורים</t>
  </si>
  <si>
    <t>7150444</t>
  </si>
  <si>
    <t>אזורים אגח 13- אזורים</t>
  </si>
  <si>
    <t>7150410</t>
  </si>
  <si>
    <t>איי.די.איי. אג"ח ה- איידיאיי הנפקות</t>
  </si>
  <si>
    <t>1155878</t>
  </si>
  <si>
    <t>514486042</t>
  </si>
  <si>
    <t>איידיאייהנ הת ו- איידיאיי הנפקות</t>
  </si>
  <si>
    <t>1183037</t>
  </si>
  <si>
    <t>אלדן תחבורה אג3- אלדן תחבורה</t>
  </si>
  <si>
    <t>1140813</t>
  </si>
  <si>
    <t>אלדן תחבורה אגח ו- אלדן תחבורה</t>
  </si>
  <si>
    <t>1161678</t>
  </si>
  <si>
    <t>אנלייט אנ אגח ד- אנלייט אנרגיה</t>
  </si>
  <si>
    <t>7200256</t>
  </si>
  <si>
    <t>520041146</t>
  </si>
  <si>
    <t>אנלייט אנר אג ג- אנלייט אנרגיה</t>
  </si>
  <si>
    <t>7200249</t>
  </si>
  <si>
    <t>06/03/22</t>
  </si>
  <si>
    <t>אנלייט אנרגיה אג ו- אנלייט אנרגיה</t>
  </si>
  <si>
    <t>7200173</t>
  </si>
  <si>
    <t>אנרג'יקס אג ב</t>
  </si>
  <si>
    <t>1168483</t>
  </si>
  <si>
    <t>513901371</t>
  </si>
  <si>
    <t>08/10/20</t>
  </si>
  <si>
    <t>אנרג'יקס אגח א- אנרג'יקס</t>
  </si>
  <si>
    <t>1161751</t>
  </si>
  <si>
    <t>אפי נכסים אגח י- אפי נכסים</t>
  </si>
  <si>
    <t>1160878</t>
  </si>
  <si>
    <t>אפי נכסים אגח יב- אפי נכסים</t>
  </si>
  <si>
    <t>1173764</t>
  </si>
  <si>
    <t>אפריקה מג אגח ה- אפריקה מגורים</t>
  </si>
  <si>
    <t>1162825</t>
  </si>
  <si>
    <t>520034760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</si>
  <si>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</si>
  <si>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</si>
  <si>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</si>
  <si>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</si>
  <si>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</si>
  <si>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</si>
  <si>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</si>
  <si>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</si>
  <si>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</si>
  <si>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</si>
  <si>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</si>
  <si>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אשטרום קב אגח ב- אשטרום קבוצה</t>
  </si>
  <si>
    <t>1132331</t>
  </si>
  <si>
    <t>אשטרום קב אגח ג- אשטרום קבוצה</t>
  </si>
  <si>
    <t>1140102</t>
  </si>
  <si>
    <t>בזן   אגח יב- בתי זיקוק</t>
  </si>
  <si>
    <t>2590578</t>
  </si>
  <si>
    <t>520036658</t>
  </si>
  <si>
    <t>בזן  אגח י'- בתי זיקוק</t>
  </si>
  <si>
    <t>2590511</t>
  </si>
  <si>
    <t>בזן אג"ח 5- בתי זיקוק</t>
  </si>
  <si>
    <t>2590388</t>
  </si>
  <si>
    <t>גולד בונד אג3</t>
  </si>
  <si>
    <t>1490051</t>
  </si>
  <si>
    <t>520034349</t>
  </si>
  <si>
    <t>30/05/22</t>
  </si>
  <si>
    <t>ג'נריישן קפ אגח א- ג'נריישן קפיטל</t>
  </si>
  <si>
    <t>1166222</t>
  </si>
  <si>
    <t>דה לסר אגח ו- דה לסר</t>
  </si>
  <si>
    <t>1167477</t>
  </si>
  <si>
    <t>1427976</t>
  </si>
  <si>
    <t>דור אלון  אגח ה- דור אלון</t>
  </si>
  <si>
    <t>1136761</t>
  </si>
  <si>
    <t>520043878</t>
  </si>
  <si>
    <t>11/07/22</t>
  </si>
  <si>
    <t>דור אלון  אגח ז- דור אלון</t>
  </si>
  <si>
    <t>1157700</t>
  </si>
  <si>
    <t>דור אלון אג6- דור אלון</t>
  </si>
  <si>
    <t>1140656</t>
  </si>
  <si>
    <t>דיסק מנ מסחרי 1- דיסקונט מנפיקים</t>
  </si>
  <si>
    <t>7480320</t>
  </si>
  <si>
    <t>דיסק מנ מסחרי 2- דיסקונט מנפיקים</t>
  </si>
  <si>
    <t>7480353</t>
  </si>
  <si>
    <t>06/06/22</t>
  </si>
  <si>
    <t>הרץ פרופר אגח ב- הרץ פרופרטיס</t>
  </si>
  <si>
    <t>1184753</t>
  </si>
  <si>
    <t>1957081</t>
  </si>
  <si>
    <t>19/06/22</t>
  </si>
  <si>
    <t>ויקטורי   אגח א- ויקטורי</t>
  </si>
  <si>
    <t>1136126</t>
  </si>
  <si>
    <t>514068980</t>
  </si>
  <si>
    <t>ויתניה    אגח ד- ויתניה</t>
  </si>
  <si>
    <t>1139476</t>
  </si>
  <si>
    <t>512096793</t>
  </si>
  <si>
    <t>חברה לישראל אגח 10</t>
  </si>
  <si>
    <t>5760236</t>
  </si>
  <si>
    <t>520028010</t>
  </si>
  <si>
    <t>חברה לישראל אגח 12- חברה לישראל</t>
  </si>
  <si>
    <t>5760251</t>
  </si>
  <si>
    <t>חברה לישראל אגח 15- חברה לישראל</t>
  </si>
  <si>
    <t>5760327</t>
  </si>
  <si>
    <t>חברה לישראל אגח14- חברה לישראל</t>
  </si>
  <si>
    <t>5760301</t>
  </si>
  <si>
    <t>יצוא אגח א</t>
  </si>
  <si>
    <t>7040082</t>
  </si>
  <si>
    <t>520025156</t>
  </si>
  <si>
    <t>05/08/20</t>
  </si>
  <si>
    <t>ירושלים הנ נע"מ 2- ירושלים הנפקות</t>
  </si>
  <si>
    <t>1185560</t>
  </si>
  <si>
    <t>לאומי מסחרי 1- לאומי</t>
  </si>
  <si>
    <t>6040612</t>
  </si>
  <si>
    <t>27/03/22</t>
  </si>
  <si>
    <t>לאומי מסחרי 3- לאומי</t>
  </si>
  <si>
    <t>1189364</t>
  </si>
  <si>
    <t>12/09/22</t>
  </si>
  <si>
    <t>מגדלי תיכון אגח ד- מגדלי ים תיכון</t>
  </si>
  <si>
    <t>1159326</t>
  </si>
  <si>
    <t>512719485</t>
  </si>
  <si>
    <t>מגדלי תיכון אגחה</t>
  </si>
  <si>
    <t>1168517</t>
  </si>
  <si>
    <t>מגה אור נעמ 2- מגה אור</t>
  </si>
  <si>
    <t>1187830</t>
  </si>
  <si>
    <t>17/07/22</t>
  </si>
  <si>
    <t>נאוי אגח ה- נאוי</t>
  </si>
  <si>
    <t>2080257</t>
  </si>
  <si>
    <t>520036070</t>
  </si>
  <si>
    <t>נאוי אגח ו- נאוי</t>
  </si>
  <si>
    <t>2080273</t>
  </si>
  <si>
    <t>נכסים ובנין אגח 7- נכסים ובנין</t>
  </si>
  <si>
    <t>6990196</t>
  </si>
  <si>
    <t>נכסים ובנין אגח ט- נכסים ובנין</t>
  </si>
  <si>
    <t>6990212</t>
  </si>
  <si>
    <t>סאות'רן אג"ח ג- סאותרן פרופרטיס</t>
  </si>
  <si>
    <t>1159474</t>
  </si>
  <si>
    <t>1921080</t>
  </si>
  <si>
    <t>סלקום    אגח יא</t>
  </si>
  <si>
    <t>1139252</t>
  </si>
  <si>
    <t>511930125</t>
  </si>
  <si>
    <t>סלקום אג"ח 9</t>
  </si>
  <si>
    <t>1132836</t>
  </si>
  <si>
    <t>סלקום אגח יב- סלקום</t>
  </si>
  <si>
    <t>14/07/22</t>
  </si>
  <si>
    <t>ספנסר  אג2- ספנסר אקוויטי</t>
  </si>
  <si>
    <t>1139898</t>
  </si>
  <si>
    <t>פנינסולה אגח ג- פנינסולה</t>
  </si>
  <si>
    <t>3330222</t>
  </si>
  <si>
    <t>520033713</t>
  </si>
  <si>
    <t>פרשקובסקי אגח יד- פרשקובסקי</t>
  </si>
  <si>
    <t>1183623</t>
  </si>
  <si>
    <t>513817817</t>
  </si>
  <si>
    <t>פתאל אג1</t>
  </si>
  <si>
    <t>1137512</t>
  </si>
  <si>
    <t>פתאל אגח 3- פתאל אירופה</t>
  </si>
  <si>
    <t>1141852</t>
  </si>
  <si>
    <t>פתאל אירו אגח ד- פתאל אירופה</t>
  </si>
  <si>
    <t>1168038</t>
  </si>
  <si>
    <t>קופרליין  אגח ג- קופרליין</t>
  </si>
  <si>
    <t>1167881</t>
  </si>
  <si>
    <t>1865427</t>
  </si>
  <si>
    <t>26/07/22</t>
  </si>
  <si>
    <t>שיכון בינוי נעמ 2- שיכון ובינוי</t>
  </si>
  <si>
    <t>1183052</t>
  </si>
  <si>
    <t>24/01/22</t>
  </si>
  <si>
    <t>שיכון ובינוי אג7- שיכון ובינוי</t>
  </si>
  <si>
    <t>1129741</t>
  </si>
  <si>
    <t>שכון ובי אגח 10- שיכון ובינוי</t>
  </si>
  <si>
    <t>1175132</t>
  </si>
  <si>
    <t>אאורה אג"ח י"ב- אאורה</t>
  </si>
  <si>
    <t>3730454</t>
  </si>
  <si>
    <t>520038274</t>
  </si>
  <si>
    <t>אאורה אגח טו- אאורה</t>
  </si>
  <si>
    <t>3730504</t>
  </si>
  <si>
    <t>אאורה אגח טז- אאורה</t>
  </si>
  <si>
    <t>3730579</t>
  </si>
  <si>
    <t>אאורה אגח יד- אאורה</t>
  </si>
  <si>
    <t>3730488</t>
  </si>
  <si>
    <t>או.פי.סי  אגח ג- או.פי.סי אנרגיה</t>
  </si>
  <si>
    <t>1180355</t>
  </si>
  <si>
    <t>אוריין    אגח ב- אוריין</t>
  </si>
  <si>
    <t>1143379</t>
  </si>
  <si>
    <t>511068256</t>
  </si>
  <si>
    <t>18/04/22</t>
  </si>
  <si>
    <t>אורשי  אגח ג- אורשי</t>
  </si>
  <si>
    <t>1170372</t>
  </si>
  <si>
    <t>513547224</t>
  </si>
  <si>
    <t>אלון רבוע אגח ד- אלון רבוע כחול</t>
  </si>
  <si>
    <t>1139583</t>
  </si>
  <si>
    <t>28/07/22</t>
  </si>
  <si>
    <t>אלקטרה נדלן אגח ה- אלקטרה נדל"ן</t>
  </si>
  <si>
    <t>1138593</t>
  </si>
  <si>
    <t>510607328</t>
  </si>
  <si>
    <t>אלקטרה נדלן אגח ו- אלקטרה נדל"ן</t>
  </si>
  <si>
    <t>1174564</t>
  </si>
  <si>
    <t>אנקור     אגח א- אנקור פרופרטיס</t>
  </si>
  <si>
    <t>1141118</t>
  </si>
  <si>
    <t>1939883</t>
  </si>
  <si>
    <t>אסאר אקורד אגח א- אס.אר אקורד</t>
  </si>
  <si>
    <t>520038670</t>
  </si>
  <si>
    <t>אפקון החזקות אג"ח א- אפקון החזקות</t>
  </si>
  <si>
    <t>5780135</t>
  </si>
  <si>
    <t>520033473</t>
  </si>
  <si>
    <t>20/01/20</t>
  </si>
  <si>
    <t>אקסטל  אגח ג- אקסטל לימיטד</t>
  </si>
  <si>
    <t>1175041</t>
  </si>
  <si>
    <t>1811308</t>
  </si>
  <si>
    <t>אקרו אג"ח א'- אקרו קבוצה</t>
  </si>
  <si>
    <t>1188572</t>
  </si>
  <si>
    <t>511996803</t>
  </si>
  <si>
    <t>דה לסר אג"ח ה- דה לסר</t>
  </si>
  <si>
    <t>1135664</t>
  </si>
  <si>
    <t>דה לסר אגח ז- דה לסר</t>
  </si>
  <si>
    <t>1178920</t>
  </si>
  <si>
    <t>דורסל אגח ד- דורסל</t>
  </si>
  <si>
    <t>1178128</t>
  </si>
  <si>
    <t>512112806</t>
  </si>
  <si>
    <t>הרץ פרופר אגח א- הרץ פרופרטיס</t>
  </si>
  <si>
    <t>07/04/22</t>
  </si>
  <si>
    <t>מדיפאואר  אגח ב- מדיפאואר</t>
  </si>
  <si>
    <t>1161348</t>
  </si>
  <si>
    <t>123830</t>
  </si>
  <si>
    <t>מלרן  אגח ד- מלרן פרוייקטים</t>
  </si>
  <si>
    <t>1186865</t>
  </si>
  <si>
    <t>514097591</t>
  </si>
  <si>
    <t>מלרן אגח ג- מלרן פרוייקטים</t>
  </si>
  <si>
    <t>מלרן אגח2- מלרן פרוייקטים</t>
  </si>
  <si>
    <t>1170323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</si>
  <si>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</si>
  <si>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</si>
  <si>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</si>
  <si>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</si>
  <si>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</si>
  <si>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</si>
  <si>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נאוויטס פטרו אגח ב- נאוויטס פטרו</t>
  </si>
  <si>
    <t>1169614</t>
  </si>
  <si>
    <t>סאות'רן אגח ב- סאותרן פרופרטיס</t>
  </si>
  <si>
    <t>1143387</t>
  </si>
  <si>
    <t>פתאל החזק  אג 1</t>
  </si>
  <si>
    <t>1169721</t>
  </si>
  <si>
    <t>512607888</t>
  </si>
  <si>
    <t>מלונאות ותיירות</t>
  </si>
  <si>
    <t>12/11/20</t>
  </si>
  <si>
    <t>פתאל החזקות אג2- פתאל החזקות</t>
  </si>
  <si>
    <t>1150812</t>
  </si>
  <si>
    <t>פתאל החזקות אגח ג- פתאל החזקות</t>
  </si>
  <si>
    <t>1161785</t>
  </si>
  <si>
    <t>צרפתי     אגח ט- צרפתי</t>
  </si>
  <si>
    <t>4250197</t>
  </si>
  <si>
    <t>520039090</t>
  </si>
  <si>
    <t>צרפתי    אגח יא</t>
  </si>
  <si>
    <t>4250254</t>
  </si>
  <si>
    <t>קופרליין  אגח ב- קופרליין</t>
  </si>
  <si>
    <t>1140177</t>
  </si>
  <si>
    <t>קליין     אגח ב- קליין קבוצה</t>
  </si>
  <si>
    <t>1140409</t>
  </si>
  <si>
    <t>1886279</t>
  </si>
  <si>
    <t>קרדן נדלן אג5- קרדן נדל"ן</t>
  </si>
  <si>
    <t>1172725</t>
  </si>
  <si>
    <t>520041005</t>
  </si>
  <si>
    <t>קרדן נדלן אגח ד</t>
  </si>
  <si>
    <t>1162353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</si>
  <si>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</si>
  <si>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</si>
  <si>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</si>
  <si>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</si>
  <si>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</si>
  <si>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אלטיטיוד  אגח א- אלטיטיוד השקעות</t>
  </si>
  <si>
    <t>1143924</t>
  </si>
  <si>
    <t>1963039</t>
  </si>
  <si>
    <t>בית הזהב אגח ג</t>
  </si>
  <si>
    <t>2350080</t>
  </si>
  <si>
    <t>520034562</t>
  </si>
  <si>
    <t>26/01/22</t>
  </si>
  <si>
    <t>חג'ג'    אגח יא- חג'ג' נדלן</t>
  </si>
  <si>
    <t>8230328</t>
  </si>
  <si>
    <t>חג'ג' אגח 7- חג'ג' נדלן</t>
  </si>
  <si>
    <t>8230195</t>
  </si>
  <si>
    <t>מויניאן   אגח ב- מויניאן לימיטד</t>
  </si>
  <si>
    <t>1143015</t>
  </si>
  <si>
    <t>1858676</t>
  </si>
  <si>
    <t>צמח המרמן אג5- צמח המרמן</t>
  </si>
  <si>
    <t>1151125</t>
  </si>
  <si>
    <t>512531203</t>
  </si>
  <si>
    <t>צמח המרמן אגח ו- צמח המרמן</t>
  </si>
  <si>
    <t>1158633</t>
  </si>
  <si>
    <t>צמח המרמן אגח ז- צמח המרמן</t>
  </si>
  <si>
    <t>1186402</t>
  </si>
  <si>
    <t>12/05/22</t>
  </si>
  <si>
    <t>520043860</t>
  </si>
  <si>
    <t>04/04/22</t>
  </si>
  <si>
    <t>שוהם ביזנס אגח ד- שוהם ביזנס</t>
  </si>
  <si>
    <t>אורון  אגח ב- אורון קבוצה</t>
  </si>
  <si>
    <t>513432765</t>
  </si>
  <si>
    <t>דיסק השק  אגח י- דיסקונט השקעות</t>
  </si>
  <si>
    <t>6390348</t>
  </si>
  <si>
    <t>לוזון קבוצה אג10</t>
  </si>
  <si>
    <t>4730206</t>
  </si>
  <si>
    <t>520039660</t>
  </si>
  <si>
    <t>Baa2.il</t>
  </si>
  <si>
    <t>01/11/20</t>
  </si>
  <si>
    <t>דלק קב   אגח לד- דלק קבוצה</t>
  </si>
  <si>
    <t>1143361</t>
  </si>
  <si>
    <t>520044322</t>
  </si>
  <si>
    <t>ilBBB-</t>
  </si>
  <si>
    <t>דלק קבוצה אג31- דלק קבוצה</t>
  </si>
  <si>
    <t>1134790</t>
  </si>
  <si>
    <t>07/05/20</t>
  </si>
  <si>
    <t>גיבוי אחזקות אגח 2- גיבוי אחזקות</t>
  </si>
  <si>
    <t>4480190</t>
  </si>
  <si>
    <t>520039314</t>
  </si>
  <si>
    <t>Ca.il</t>
  </si>
  <si>
    <t>24/11/21</t>
  </si>
  <si>
    <t>גיבוי אחזקות אגח א- גיבוי אחזקות</t>
  </si>
  <si>
    <t>4480133</t>
  </si>
  <si>
    <t>17/06/21</t>
  </si>
  <si>
    <t>אול-יר    אגח ב- אול-יר</t>
  </si>
  <si>
    <t>1139781</t>
  </si>
  <si>
    <t>1841580</t>
  </si>
  <si>
    <t>14/01/21</t>
  </si>
  <si>
    <t>אול-יר    אגח ה- אול-יר</t>
  </si>
  <si>
    <t>1143304</t>
  </si>
  <si>
    <t>19/11/20</t>
  </si>
  <si>
    <t>אול-יר אגח ג- אול-יר</t>
  </si>
  <si>
    <t>1140136</t>
  </si>
  <si>
    <t>אלומיי אג"ח ג</t>
  </si>
  <si>
    <t>1159375</t>
  </si>
  <si>
    <t>520039868</t>
  </si>
  <si>
    <t>14/06/22</t>
  </si>
  <si>
    <t>אמ אר אר אגח ב- אמ אר אר</t>
  </si>
  <si>
    <t>1184696</t>
  </si>
  <si>
    <t>1983001</t>
  </si>
  <si>
    <t>אם.אר.פי אג"ח ג</t>
  </si>
  <si>
    <t>1139278</t>
  </si>
  <si>
    <t>520044421</t>
  </si>
  <si>
    <t>אנלייט אנרגיה  אגח ה'- אנלייט אנרגיה</t>
  </si>
  <si>
    <t>7200116</t>
  </si>
  <si>
    <t>אקונרג'י אג א- אקונרג'י</t>
  </si>
  <si>
    <t>1182518</t>
  </si>
  <si>
    <t>516339777</t>
  </si>
  <si>
    <t>בי קומיוניק אג"ח 3</t>
  </si>
  <si>
    <t>1139203</t>
  </si>
  <si>
    <t>512832742</t>
  </si>
  <si>
    <t>30/11/21</t>
  </si>
  <si>
    <t>בי קומיונק אגח ו- בי קומיונקיישנס</t>
  </si>
  <si>
    <t>1178151</t>
  </si>
  <si>
    <t>ברוקלנד אגח ב- ברוקלנד</t>
  </si>
  <si>
    <t>1136993</t>
  </si>
  <si>
    <t>1814237</t>
  </si>
  <si>
    <t>12/07/18</t>
  </si>
  <si>
    <t>512623950</t>
  </si>
  <si>
    <t>גאון אחזקות אגח ג- גאון אחזקות</t>
  </si>
  <si>
    <t>גבאי מניבים אג 10- גבאי מניבים</t>
  </si>
  <si>
    <t>520032178</t>
  </si>
  <si>
    <t>05/09/22</t>
  </si>
  <si>
    <t>דלק קב   אגח לה- דלק קבוצה</t>
  </si>
  <si>
    <t>1177849</t>
  </si>
  <si>
    <t>דלק קב אגח לו- דלק קבוצה</t>
  </si>
  <si>
    <t>1181122</t>
  </si>
  <si>
    <t>13/12/21</t>
  </si>
  <si>
    <t>וויי בוקס אגח ד- וויי-בוקס</t>
  </si>
  <si>
    <t>4860193</t>
  </si>
  <si>
    <t>520038688</t>
  </si>
  <si>
    <t>חג'ג'    אגח יג- חג'ג' נדלן</t>
  </si>
  <si>
    <t>1190040</t>
  </si>
  <si>
    <t>חנן מור אגח יג- חנן מור</t>
  </si>
  <si>
    <t>1181502</t>
  </si>
  <si>
    <t>חנן מור אגח יד- חנן מור</t>
  </si>
  <si>
    <t>1181510</t>
  </si>
  <si>
    <t>ישראל קנדה אגח ז- ישראל קנדה</t>
  </si>
  <si>
    <t>4340212</t>
  </si>
  <si>
    <t>520039298</t>
  </si>
  <si>
    <t>לוי אגח ח- לוי</t>
  </si>
  <si>
    <t>7190242</t>
  </si>
  <si>
    <t>520041096</t>
  </si>
  <si>
    <t>08/03/22</t>
  </si>
  <si>
    <t>נתנאל גרופ אג יא- נתנאל גרופ</t>
  </si>
  <si>
    <t>4210191</t>
  </si>
  <si>
    <t>07/12/21</t>
  </si>
  <si>
    <t>נתנאל גרופ אג יב- נתנאל גרופ</t>
  </si>
  <si>
    <t>4210233</t>
  </si>
  <si>
    <t>נתנאל גרופ אג"ח יג- נתנאל גרופ</t>
  </si>
  <si>
    <t>1188663</t>
  </si>
  <si>
    <t>ספיר קור אג18- ספיר קורפ</t>
  </si>
  <si>
    <t>3650140</t>
  </si>
  <si>
    <t>520038340</t>
  </si>
  <si>
    <t>עמרם אברהם אגח א- עמרם</t>
  </si>
  <si>
    <t>513201582</t>
  </si>
  <si>
    <t>19/09/22</t>
  </si>
  <si>
    <t>פאי סיאם אגח א- פאי סיאם</t>
  </si>
  <si>
    <t>1186485</t>
  </si>
  <si>
    <t>513978635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</si>
  <si>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</si>
  <si>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</si>
  <si>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</si>
  <si>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</si>
  <si>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</si>
  <si>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</si>
  <si>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</si>
  <si>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02/01/22</t>
  </si>
  <si>
    <t>רבל אג ב- דל סחירות מרווח הוגן- רבל</t>
  </si>
  <si>
    <t>1142769</t>
  </si>
  <si>
    <t>513506329</t>
  </si>
  <si>
    <t>04/08/22</t>
  </si>
  <si>
    <t>רוטשטיין  אגח ט- רוטשטיין</t>
  </si>
  <si>
    <t>5390224</t>
  </si>
  <si>
    <t>520039959</t>
  </si>
  <si>
    <t>17/01/21</t>
  </si>
  <si>
    <t>20/07/22</t>
  </si>
  <si>
    <t>רוטשטיין  אגח י- רוטשטיין</t>
  </si>
  <si>
    <t>רותם שני  אגח א- רותם שני</t>
  </si>
  <si>
    <t>1173996</t>
  </si>
  <si>
    <t>512287517</t>
  </si>
  <si>
    <t>10/03/21</t>
  </si>
  <si>
    <t>רציו מימון אגחב- רציו מימון</t>
  </si>
  <si>
    <t>1139443</t>
  </si>
  <si>
    <t>515060044</t>
  </si>
  <si>
    <t>אלה פקדון אג1- אלה פקדונות</t>
  </si>
  <si>
    <t>1141662</t>
  </si>
  <si>
    <t>אלה פקדון אגח ד- אלה פקדונות</t>
  </si>
  <si>
    <t>1162304</t>
  </si>
  <si>
    <t>15/01/20</t>
  </si>
  <si>
    <t>אלביט מע' אגח ד- אלביט מערכות</t>
  </si>
  <si>
    <t>1178268</t>
  </si>
  <si>
    <t>08/07/21</t>
  </si>
  <si>
    <t>ישראמקו   אגח ב</t>
  </si>
  <si>
    <t>2320224</t>
  </si>
  <si>
    <t>ישראמקו אג1- ישראמקו יהש</t>
  </si>
  <si>
    <t>2320174</t>
  </si>
  <si>
    <t>דלק תמלוגים אג"ח א- תומר אנרגיה</t>
  </si>
  <si>
    <t>1147479</t>
  </si>
  <si>
    <t>514837111</t>
  </si>
  <si>
    <t>סאפיינס   אגח ב- סאפיינס</t>
  </si>
  <si>
    <t>1141936</t>
  </si>
  <si>
    <t>53368</t>
  </si>
  <si>
    <t>15/06/22</t>
  </si>
  <si>
    <t>שמוס  אג"ח א- שמוס</t>
  </si>
  <si>
    <t>1155951</t>
  </si>
  <si>
    <t>11111116</t>
  </si>
  <si>
    <t>06/07/22</t>
  </si>
  <si>
    <t>אבגול     אגח ד- אבגול</t>
  </si>
  <si>
    <t>1140417</t>
  </si>
  <si>
    <t>דלתא      אגח ו- דלתא</t>
  </si>
  <si>
    <t>6270193</t>
  </si>
  <si>
    <t>תמר פטרו  אגח א- תמר פטרוליום</t>
  </si>
  <si>
    <t>1141332</t>
  </si>
  <si>
    <t>515334662</t>
  </si>
  <si>
    <t>20/10/21</t>
  </si>
  <si>
    <t>תמר פטרו  אגח ב- תמר פטרוליום</t>
  </si>
  <si>
    <t>1143593</t>
  </si>
  <si>
    <t>בזן       אגח ט- בתי זיקוק</t>
  </si>
  <si>
    <t>2590461</t>
  </si>
  <si>
    <t>בזן אג"ח 6- בתי זיקוק</t>
  </si>
  <si>
    <t>2590396</t>
  </si>
  <si>
    <t>11/08/22</t>
  </si>
  <si>
    <t>חברה לישראל אג"ח 11</t>
  </si>
  <si>
    <t>5760244</t>
  </si>
  <si>
    <t>חברה לישראל אג"ח 13</t>
  </si>
  <si>
    <t>5760269</t>
  </si>
  <si>
    <t>פננטפארק  אגח א- פננטפארק</t>
  </si>
  <si>
    <t>1142371</t>
  </si>
  <si>
    <t>1504619</t>
  </si>
  <si>
    <t>חלל תקש   אג יז- חלל תקשורת</t>
  </si>
  <si>
    <t>1140888</t>
  </si>
  <si>
    <t>30/08/17</t>
  </si>
  <si>
    <t>חלל תקש  אגח טז- חלל תקשורת</t>
  </si>
  <si>
    <t>1139922</t>
  </si>
  <si>
    <t>28/12/17</t>
  </si>
  <si>
    <t>נאוויטס פט אג ד- נאוויטס פטרו</t>
  </si>
  <si>
    <t>1181627</t>
  </si>
  <si>
    <t>10/11/21</t>
  </si>
  <si>
    <t>רציו מימון אג 3- רציו מימון</t>
  </si>
  <si>
    <t>1142488</t>
  </si>
  <si>
    <t>רציו מימון אגח ד- רציו מימון</t>
  </si>
  <si>
    <t>1178144</t>
  </si>
  <si>
    <t>06/07/21</t>
  </si>
  <si>
    <t>סה"כ אחר</t>
  </si>
  <si>
    <t>LUMIIT 5.125 27/07/27- לאומי</t>
  </si>
  <si>
    <t>IL0060406878</t>
  </si>
  <si>
    <t>בלומברג</t>
  </si>
  <si>
    <t>Banks</t>
  </si>
  <si>
    <t>ISRELE 5 12/11/24</t>
  </si>
  <si>
    <t>IL0060001943</t>
  </si>
  <si>
    <t>5241</t>
  </si>
  <si>
    <t>Utilities</t>
  </si>
  <si>
    <t>BBB+</t>
  </si>
  <si>
    <t>09/09/20</t>
  </si>
  <si>
    <t>LVIATH  6.125 30/06/25- LEVIATHAN BOND LTD</t>
  </si>
  <si>
    <t>IL0011677742</t>
  </si>
  <si>
    <t>5338</t>
  </si>
  <si>
    <t>Energy</t>
  </si>
  <si>
    <t>BB-</t>
  </si>
  <si>
    <t>24/05/22</t>
  </si>
  <si>
    <t>TEVA  4.75 09/05/2027- טבע</t>
  </si>
  <si>
    <t>US88167AAP66</t>
  </si>
  <si>
    <t>520013954</t>
  </si>
  <si>
    <t>Pharma &amp; Biotechnology</t>
  </si>
  <si>
    <t>02/11/21</t>
  </si>
  <si>
    <t>TEVA  5.125 09/05/2029- טבע</t>
  </si>
  <si>
    <t>US88167AAQ40</t>
  </si>
  <si>
    <t>TEVA 3.75 09/05/2027- טבע</t>
  </si>
  <si>
    <t>XS2406607098</t>
  </si>
  <si>
    <t>03/11/21</t>
  </si>
  <si>
    <t>TEVA 4.1 1/10/2046- טבע</t>
  </si>
  <si>
    <t>US88167AAF84</t>
  </si>
  <si>
    <t>02/02/21</t>
  </si>
  <si>
    <t>TEVA 4.375 09/05/2030- טבע</t>
  </si>
  <si>
    <t>XS2406607171</t>
  </si>
  <si>
    <t>TEVA 6.75 1/03/28</t>
  </si>
  <si>
    <t>US88167AAK79</t>
  </si>
  <si>
    <t>DORLEV 7.494 30/12/23- DELEK OVERRIDING ROYALTY LEVIATHAN</t>
  </si>
  <si>
    <t>IL0011691354</t>
  </si>
  <si>
    <t>514798826</t>
  </si>
  <si>
    <t>B+</t>
  </si>
  <si>
    <t>07/03/22</t>
  </si>
  <si>
    <t>CAMT 0 01/12/2026- קמטק</t>
  </si>
  <si>
    <t>US13469VAA61</t>
  </si>
  <si>
    <t>511235434</t>
  </si>
  <si>
    <t>Semiconductors &amp; Semicon Equip</t>
  </si>
  <si>
    <t>FVRR 0 01/11/25</t>
  </si>
  <si>
    <t>US33835LAA35</t>
  </si>
  <si>
    <t>5153</t>
  </si>
  <si>
    <t>Consumer Durables &amp; Apparel</t>
  </si>
  <si>
    <t>10/11/20</t>
  </si>
  <si>
    <t>NVMI 0 15/10/25</t>
  </si>
  <si>
    <t>US66980MAB28</t>
  </si>
  <si>
    <t>511812463</t>
  </si>
  <si>
    <t>Technology Hardware &amp; Equip</t>
  </si>
  <si>
    <t>17/11/20</t>
  </si>
  <si>
    <t>MSFT 2.875 06/02/24</t>
  </si>
  <si>
    <t>US594918BX11</t>
  </si>
  <si>
    <t>5083</t>
  </si>
  <si>
    <t>AAA</t>
  </si>
  <si>
    <t>22/01/20</t>
  </si>
  <si>
    <t>AAPL 2.85 23/02/23</t>
  </si>
  <si>
    <t>US037833BU32</t>
  </si>
  <si>
    <t>930</t>
  </si>
  <si>
    <t>AA+</t>
  </si>
  <si>
    <t>16/01/20</t>
  </si>
  <si>
    <t>BRK 3.125 15/03/26</t>
  </si>
  <si>
    <t>US084670BS67</t>
  </si>
  <si>
    <t>3045</t>
  </si>
  <si>
    <t>Diversified Financials</t>
  </si>
  <si>
    <t>AA</t>
  </si>
  <si>
    <t>06/04/20</t>
  </si>
  <si>
    <t>NESNVX 3.5 24/09/25</t>
  </si>
  <si>
    <t>USU74078BY87</t>
  </si>
  <si>
    <t>3125</t>
  </si>
  <si>
    <t>Food Beverage &amp; Tobacco</t>
  </si>
  <si>
    <t>AA-</t>
  </si>
  <si>
    <t>TAISEM 4.375 22/07/27- TSMC GLOBAL</t>
  </si>
  <si>
    <t>USG91139AK43</t>
  </si>
  <si>
    <t>5345</t>
  </si>
  <si>
    <t>V 1.1 15/02/31</t>
  </si>
  <si>
    <t>US92826CAN20</t>
  </si>
  <si>
    <t>5089</t>
  </si>
  <si>
    <t>10/08/20</t>
  </si>
  <si>
    <t>V 2.8 14/12/22</t>
  </si>
  <si>
    <t>US92826CAC64</t>
  </si>
  <si>
    <t>23/01/20</t>
  </si>
  <si>
    <t>XOM 2.709 06/03/25</t>
  </si>
  <si>
    <t>US30231GAF90</t>
  </si>
  <si>
    <t>5186</t>
  </si>
  <si>
    <t>British Airways 2.9 15/03/35- British Airways</t>
  </si>
  <si>
    <t>US11042CAA80</t>
  </si>
  <si>
    <t>5288</t>
  </si>
  <si>
    <t>Airlines</t>
  </si>
  <si>
    <t>20/07/21</t>
  </si>
  <si>
    <t>PFIZER 2.95 15/03/24</t>
  </si>
  <si>
    <t>US717081ES88</t>
  </si>
  <si>
    <t>1190</t>
  </si>
  <si>
    <t>A2</t>
  </si>
  <si>
    <t>21/01/20</t>
  </si>
  <si>
    <t>PLD 1.25 15/10/30</t>
  </si>
  <si>
    <t>US74340XBR17</t>
  </si>
  <si>
    <t>5236</t>
  </si>
  <si>
    <t>Real Estate</t>
  </si>
  <si>
    <t>A3</t>
  </si>
  <si>
    <t>06/08/20</t>
  </si>
  <si>
    <t>EBAY 2.7 11/03/30- EBAY INC</t>
  </si>
  <si>
    <t>US278642AW32</t>
  </si>
  <si>
    <t>5335</t>
  </si>
  <si>
    <t>Commercial &amp; Pro Services</t>
  </si>
  <si>
    <t>11/05/22</t>
  </si>
  <si>
    <t>GILD 1.65 01/10/2030</t>
  </si>
  <si>
    <t>US375558BY84</t>
  </si>
  <si>
    <t>5072</t>
  </si>
  <si>
    <t>23/09/20</t>
  </si>
  <si>
    <t>MCD 3.6 01/07/2030- MCDONALDS</t>
  </si>
  <si>
    <t>US58013MFQ24</t>
  </si>
  <si>
    <t>5333</t>
  </si>
  <si>
    <t>28/04/22</t>
  </si>
  <si>
    <t>VERIZON 4.016 03/12/29- Verizon Communications INC</t>
  </si>
  <si>
    <t>US92343VEU44</t>
  </si>
  <si>
    <t>4808</t>
  </si>
  <si>
    <t>Telecommunication Services</t>
  </si>
  <si>
    <t>WFC 2.393 02/06/28</t>
  </si>
  <si>
    <t>US95000U2S19</t>
  </si>
  <si>
    <t>5085</t>
  </si>
  <si>
    <t>18/10/21</t>
  </si>
  <si>
    <t>BACR 3.695 16/05/24</t>
  </si>
  <si>
    <t>US06738EBC84</t>
  </si>
  <si>
    <t>520029281</t>
  </si>
  <si>
    <t>BBB</t>
  </si>
  <si>
    <t>29/08/18</t>
  </si>
  <si>
    <t>BAYNGR 4.375 15/12/28- BAYER</t>
  </si>
  <si>
    <t>US07274NAL73</t>
  </si>
  <si>
    <t>4770</t>
  </si>
  <si>
    <t>DOX 2.538 15/06/30</t>
  </si>
  <si>
    <t>US02342TAE91</t>
  </si>
  <si>
    <t>5113</t>
  </si>
  <si>
    <t>17/06/20</t>
  </si>
  <si>
    <t>FDX 4.25 15/05/30- FEDEX</t>
  </si>
  <si>
    <t>US31428XBZ87</t>
  </si>
  <si>
    <t>4578</t>
  </si>
  <si>
    <t>Transportation</t>
  </si>
  <si>
    <t>NDAQ 1.75 3/29</t>
  </si>
  <si>
    <t>XS1843442622</t>
  </si>
  <si>
    <t>FWB</t>
  </si>
  <si>
    <t>3205</t>
  </si>
  <si>
    <t>Baa2</t>
  </si>
  <si>
    <t>08/07/19</t>
  </si>
  <si>
    <t>ORCL 3.25 15/11/27- ORACLE</t>
  </si>
  <si>
    <t>US68389XBN49</t>
  </si>
  <si>
    <t>5066</t>
  </si>
  <si>
    <t>Software &amp; Services</t>
  </si>
  <si>
    <t>15/01/26 FSK 3.4- FS KKR</t>
  </si>
  <si>
    <t>US302635AG21</t>
  </si>
  <si>
    <t>5143</t>
  </si>
  <si>
    <t>Baa3</t>
  </si>
  <si>
    <t>03/12/20</t>
  </si>
  <si>
    <t>15/07/24 FS KKR 4.625</t>
  </si>
  <si>
    <t>US302635AD99</t>
  </si>
  <si>
    <t>BBB-</t>
  </si>
  <si>
    <t>04/11/20</t>
  </si>
  <si>
    <t>25/GSBD 3.75 10/2</t>
  </si>
  <si>
    <t>US38147UAC18</t>
  </si>
  <si>
    <t>5193</t>
  </si>
  <si>
    <t>30/03/20</t>
  </si>
  <si>
    <t>ALATPF 5.25% PREP 21/07/23</t>
  </si>
  <si>
    <t>XS1634523754</t>
  </si>
  <si>
    <t>4845</t>
  </si>
  <si>
    <t>14/06/17</t>
  </si>
  <si>
    <t>ARES CAPITAL 3.25 15.07.25</t>
  </si>
  <si>
    <t>US04010LAY92</t>
  </si>
  <si>
    <t>5183</t>
  </si>
  <si>
    <t>AVGO 2.45 15/02/31</t>
  </si>
  <si>
    <t>US11135FBH38</t>
  </si>
  <si>
    <t>5256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</si>
  <si>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</si>
  <si>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</si>
  <si>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</si>
  <si>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</si>
  <si>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</si>
  <si>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</si>
  <si>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</si>
  <si>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USU4322CAC74</t>
  </si>
  <si>
    <t>5334</t>
  </si>
  <si>
    <t>29/04/22</t>
  </si>
  <si>
    <t>FSK 3.125 10.12.28- FS KKR</t>
  </si>
  <si>
    <t>US302635AK33</t>
  </si>
  <si>
    <t>04/10/21</t>
  </si>
  <si>
    <t>FSK 4.125 01/02/25</t>
  </si>
  <si>
    <t>US302635AE72</t>
  </si>
  <si>
    <t>GRAND CITI - GYCGR 2.5</t>
  </si>
  <si>
    <t>XS1811181566</t>
  </si>
  <si>
    <t>4959</t>
  </si>
  <si>
    <t>17/04/18</t>
  </si>
  <si>
    <t>KHC 3.75 01/04/30- KRAFT HEINZ FOODS</t>
  </si>
  <si>
    <t>US50077LAV80</t>
  </si>
  <si>
    <t>5336</t>
  </si>
  <si>
    <t>MSI 4.6 23/05/29- MOTOROLA SOLUTIONS</t>
  </si>
  <si>
    <t>US620076BN89</t>
  </si>
  <si>
    <t>5337</t>
  </si>
  <si>
    <t>OWLRCK 3.75 22/7/25</t>
  </si>
  <si>
    <t>US69121KAC80</t>
  </si>
  <si>
    <t>5181</t>
  </si>
  <si>
    <t>PSEC 3.364 15.11.26</t>
  </si>
  <si>
    <t>US74348TAV44</t>
  </si>
  <si>
    <t>5268</t>
  </si>
  <si>
    <t>25/05/21</t>
  </si>
  <si>
    <t>PSEC 3.706 22/01/26</t>
  </si>
  <si>
    <t>US74348TAU60</t>
  </si>
  <si>
    <t>12/02/21</t>
  </si>
  <si>
    <t>AESGEN 5.5 14/05/27</t>
  </si>
  <si>
    <t>USP3713CAB48</t>
  </si>
  <si>
    <t>5170</t>
  </si>
  <si>
    <t>Ba1</t>
  </si>
  <si>
    <t>23/11/21</t>
  </si>
  <si>
    <t>ALCOA 4.125 31/03/29- ALCOA NEDERLAND</t>
  </si>
  <si>
    <t>US013822AG68</t>
  </si>
  <si>
    <t>5282</t>
  </si>
  <si>
    <t>Materials</t>
  </si>
  <si>
    <t>BB+</t>
  </si>
  <si>
    <t>23/06/21</t>
  </si>
  <si>
    <t>BAYER 3.75 07/74</t>
  </si>
  <si>
    <t>DE000A11QR73</t>
  </si>
  <si>
    <t>SBRA 3.9 15/10/2019</t>
  </si>
  <si>
    <t>US78572XAG60</t>
  </si>
  <si>
    <t>5165</t>
  </si>
  <si>
    <t>Health Care Equip &amp; Services</t>
  </si>
  <si>
    <t>29/10/19</t>
  </si>
  <si>
    <t>ATRSAV 2.625 05/09/27- ATRIUM</t>
  </si>
  <si>
    <t>XS2294495838</t>
  </si>
  <si>
    <t>4595</t>
  </si>
  <si>
    <t>Other</t>
  </si>
  <si>
    <t>Ba2</t>
  </si>
  <si>
    <t>03/02/22</t>
  </si>
  <si>
    <t>CIELBZ 3.75 11/22</t>
  </si>
  <si>
    <t>USU1714UAA35</t>
  </si>
  <si>
    <t>4710</t>
  </si>
  <si>
    <t>BB</t>
  </si>
  <si>
    <t>ENOIGA 4.5 30/03/28</t>
  </si>
  <si>
    <t>IL0011736571</t>
  </si>
  <si>
    <t>10758801</t>
  </si>
  <si>
    <t>09/03/21</t>
  </si>
  <si>
    <t>PRGO 3.15 15/06/30</t>
  </si>
  <si>
    <t>US71429MAC91</t>
  </si>
  <si>
    <t>5221</t>
  </si>
  <si>
    <t>16/06/20</t>
  </si>
  <si>
    <t>DAN 4.5 15/02/2032- DANA INC</t>
  </si>
  <si>
    <t>US235825AJ53</t>
  </si>
  <si>
    <t>5308</t>
  </si>
  <si>
    <t>Automobiles &amp; Components</t>
  </si>
  <si>
    <t>B1</t>
  </si>
  <si>
    <t>PEMEX 5.95 28/01/31</t>
  </si>
  <si>
    <t>US71654QDE98</t>
  </si>
  <si>
    <t>4768</t>
  </si>
  <si>
    <t>28/10/20</t>
  </si>
  <si>
    <t>PEMEX 6.84 23/1/2030</t>
  </si>
  <si>
    <t>US71654QDC33</t>
  </si>
  <si>
    <t>PETROLEOS MEXICANOS-PEMEX</t>
  </si>
  <si>
    <t>US71654QBW15</t>
  </si>
  <si>
    <t>03/02/20</t>
  </si>
  <si>
    <t>ENOGLN 6.50 30.04.2027- Energean</t>
  </si>
  <si>
    <t>USG3044DAA49</t>
  </si>
  <si>
    <t>5144</t>
  </si>
  <si>
    <t>B</t>
  </si>
  <si>
    <t>TURK 4.875 19/06/24</t>
  </si>
  <si>
    <t>XS1028951264</t>
  </si>
  <si>
    <t>5004</t>
  </si>
  <si>
    <t>14/08/18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</si>
  <si>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</si>
  <si>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</si>
  <si>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</si>
  <si>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</si>
  <si>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</si>
  <si>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</si>
  <si>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</si>
  <si>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</si>
  <si>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</si>
  <si>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</si>
  <si>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</si>
  <si>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</si>
  <si>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</si>
  <si>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</si>
  <si>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</si>
  <si>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אלביט מערכות- אלביט מערכות</t>
  </si>
  <si>
    <t>1081124</t>
  </si>
  <si>
    <t>אשטרום קבוצה- אשטרום קבוצה</t>
  </si>
  <si>
    <t>1132315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</si>
  <si>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</si>
  <si>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</si>
  <si>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</si>
  <si>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</si>
  <si>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</si>
  <si>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</si>
  <si>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</si>
  <si>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</si>
  <si>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</si>
  <si>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</si>
  <si>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</si>
  <si>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</si>
  <si>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</si>
  <si>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</si>
  <si>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</si>
  <si>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</si>
  <si>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</si>
  <si>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חברה לישראל- חברה לישראל</t>
  </si>
  <si>
    <t>576017</t>
  </si>
  <si>
    <t>קנון- קנון הולדינגס</t>
  </si>
  <si>
    <t>1134139</t>
  </si>
  <si>
    <t>201406588</t>
  </si>
  <si>
    <t>אפקו- אופקו</t>
  </si>
  <si>
    <t>1129543</t>
  </si>
  <si>
    <t>2279206</t>
  </si>
  <si>
    <t>השקעות במדעי החיים</t>
  </si>
  <si>
    <t>אנרג'יאן- אנרג'יאן</t>
  </si>
  <si>
    <t>1155290</t>
  </si>
  <si>
    <t>דלק קבוצה- דלק קבוצה</t>
  </si>
  <si>
    <t>1084128</t>
  </si>
  <si>
    <t>ניו-מד אנרג'י יהש- דלק קידוחים יהש</t>
  </si>
  <si>
    <t>475020</t>
  </si>
  <si>
    <t>550013098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</si>
  <si>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</si>
  <si>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</si>
  <si>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</si>
  <si>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</si>
  <si>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</si>
  <si>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</si>
  <si>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</si>
  <si>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</si>
  <si>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</si>
  <si>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</si>
  <si>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</si>
  <si>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</si>
  <si>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</si>
  <si>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</si>
  <si>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</si>
  <si>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</si>
  <si>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</si>
  <si>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</si>
  <si>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</si>
  <si>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</si>
  <si>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</si>
  <si>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</si>
  <si>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</si>
  <si>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</si>
  <si>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</si>
  <si>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</si>
  <si>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</si>
  <si>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</si>
  <si>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</si>
  <si>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</si>
  <si>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</si>
  <si>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</si>
  <si>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</si>
  <si>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</si>
  <si>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</si>
  <si>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בזן- בתי זיקוק</t>
  </si>
  <si>
    <t>2590248</t>
  </si>
  <si>
    <t>ג'נריישן קפיטל- ג'נריישן קפיטל</t>
  </si>
  <si>
    <t>1156926</t>
  </si>
  <si>
    <t>פז נפט- פז נפט</t>
  </si>
  <si>
    <t>1100007</t>
  </si>
  <si>
    <t>אנלייט אנרגיה- אנלייט אנרגיה</t>
  </si>
  <si>
    <t>דוראל אנרגיה- דוראל אנרגיה</t>
  </si>
  <si>
    <t>נופר אנרג'י- נופר אנרג'י</t>
  </si>
  <si>
    <t>1170877</t>
  </si>
  <si>
    <t>מימון ישיר- מימון ישיר קב</t>
  </si>
  <si>
    <t>1168186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</si>
  <si>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</si>
  <si>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</si>
  <si>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</si>
  <si>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</si>
  <si>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</si>
  <si>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</si>
  <si>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ביטוח</t>
  </si>
  <si>
    <t>1081165</t>
  </si>
  <si>
    <t>520029984</t>
  </si>
  <si>
    <t>מנורה    1- מנורה מב החזקות</t>
  </si>
  <si>
    <t>566018</t>
  </si>
  <si>
    <t>ראדא- ראדא</t>
  </si>
  <si>
    <t>1082650</t>
  </si>
  <si>
    <t>520035320</t>
  </si>
  <si>
    <t>אאורה</t>
  </si>
  <si>
    <t>373019</t>
  </si>
  <si>
    <t>אזורים- אזורים</t>
  </si>
  <si>
    <t>715011</t>
  </si>
  <si>
    <t>אפריקה מגורים- אפריקה מגורים</t>
  </si>
  <si>
    <t>1097948</t>
  </si>
  <si>
    <t>אקרו- אקרו קבוצה</t>
  </si>
  <si>
    <t>1184902</t>
  </si>
  <si>
    <t>דוניץ- דוניץ</t>
  </si>
  <si>
    <t>400010</t>
  </si>
  <si>
    <t>520038605</t>
  </si>
  <si>
    <t>דמרי- דמרי</t>
  </si>
  <si>
    <t>1090315</t>
  </si>
  <si>
    <t>דניה סיבוס- דניה סיבוס</t>
  </si>
  <si>
    <t>1173137</t>
  </si>
  <si>
    <t>512569237</t>
  </si>
  <si>
    <t>חג'ג' נדל"ן- חג'ג' נדלן</t>
  </si>
  <si>
    <t>823013</t>
  </si>
  <si>
    <t>ישראל קנדה- ישראל קנדה</t>
  </si>
  <si>
    <t>434019</t>
  </si>
  <si>
    <t>פרשקובסקי- פרשקובסקי</t>
  </si>
  <si>
    <t>1102128</t>
  </si>
  <si>
    <t>פיבי- פיבי</t>
  </si>
  <si>
    <t>763011</t>
  </si>
  <si>
    <t>520029026</t>
  </si>
  <si>
    <t>אלקו- אלקו</t>
  </si>
  <si>
    <t>694034</t>
  </si>
  <si>
    <t>אקויטל- אקויטל</t>
  </si>
  <si>
    <t>755017</t>
  </si>
  <si>
    <t>מספנות ישראל- מספנות ישראל</t>
  </si>
  <si>
    <t>1168533</t>
  </si>
  <si>
    <t>516084753</t>
  </si>
  <si>
    <t>ערד- ערד</t>
  </si>
  <si>
    <t>731018</t>
  </si>
  <si>
    <t>520025198</t>
  </si>
  <si>
    <t>ישראמקו יהש- ישראמקו יהש</t>
  </si>
  <si>
    <t>232017</t>
  </si>
  <si>
    <t>נאוויטס פטר יהש- נאוויטס פטרו</t>
  </si>
  <si>
    <t>1141969</t>
  </si>
  <si>
    <t>נפטא- נפטא</t>
  </si>
  <si>
    <t>643015</t>
  </si>
  <si>
    <t>רציו   יהש- רציו יהש</t>
  </si>
  <si>
    <t>394015</t>
  </si>
  <si>
    <t>550012777</t>
  </si>
  <si>
    <t>פולירם- פולירם</t>
  </si>
  <si>
    <t>1170216</t>
  </si>
  <si>
    <t>515251593</t>
  </si>
  <si>
    <t>פלסאון תעשיות- פלסאון תעשיות</t>
  </si>
  <si>
    <t>1081603</t>
  </si>
  <si>
    <t>520042912</t>
  </si>
  <si>
    <t>קמטק- קמטק</t>
  </si>
  <si>
    <t>1095264</t>
  </si>
  <si>
    <t>תורפז- תורפז</t>
  </si>
  <si>
    <t>1175611</t>
  </si>
  <si>
    <t>514574524</t>
  </si>
  <si>
    <t>איסתא- איסתא</t>
  </si>
  <si>
    <t>1081074</t>
  </si>
  <si>
    <t>520042763</t>
  </si>
  <si>
    <t>פתאל החזקות- פתאל החזקות</t>
  </si>
  <si>
    <t>1143429</t>
  </si>
  <si>
    <t>אילקס מדיקל</t>
  </si>
  <si>
    <t>1080753</t>
  </si>
  <si>
    <t>520042219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</si>
  <si>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</si>
  <si>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</si>
  <si>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</si>
  <si>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</si>
  <si>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</si>
  <si>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</si>
  <si>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</si>
  <si>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</si>
  <si>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</si>
  <si>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סקופ- סקופ</t>
  </si>
  <si>
    <t>288019</t>
  </si>
  <si>
    <t>520037425</t>
  </si>
  <si>
    <t>קרסו- קרסו מוטורס</t>
  </si>
  <si>
    <t>1123850</t>
  </si>
  <si>
    <t>תדיראן הולדינגס- תדיראן גרופ</t>
  </si>
  <si>
    <t>258012</t>
  </si>
  <si>
    <t>אינרום- אינרום בנייה</t>
  </si>
  <si>
    <t>1132356</t>
  </si>
  <si>
    <t>515001659</t>
  </si>
  <si>
    <t>אלקטרה נדלן- אלקטרה נדל"ן</t>
  </si>
  <si>
    <t>1094044</t>
  </si>
  <si>
    <t>ארגו פרופרטיז- ארגו פרופרטיז</t>
  </si>
  <si>
    <t>1175371</t>
  </si>
  <si>
    <t>70252750</t>
  </si>
  <si>
    <t>ג'י סיטי- ג'י סיטי</t>
  </si>
  <si>
    <t>126011</t>
  </si>
  <si>
    <t>סאמיט- סאמיט</t>
  </si>
  <si>
    <t>1081686</t>
  </si>
  <si>
    <t>ריט 1- 1 ריט</t>
  </si>
  <si>
    <t>1098920</t>
  </si>
  <si>
    <t>אייאיאס תעש- אייאיאס</t>
  </si>
  <si>
    <t>431015</t>
  </si>
  <si>
    <t>520039132</t>
  </si>
  <si>
    <t>הכשרת הישוב- הכשרת הישוב</t>
  </si>
  <si>
    <t>612010</t>
  </si>
  <si>
    <t>ישרס     1- ישרס</t>
  </si>
  <si>
    <t>613034</t>
  </si>
  <si>
    <t>לוינשטין נכסים- לוינשטין נכסים</t>
  </si>
  <si>
    <t>1119080</t>
  </si>
  <si>
    <t>מגדלי תיכון- מגדלי ים תיכון</t>
  </si>
  <si>
    <t>1131523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</si>
  <si>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</si>
  <si>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</si>
  <si>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</si>
  <si>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</si>
  <si>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</si>
  <si>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</si>
  <si>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סלע נדל"ן- סלע קפיטל נדל"ן</t>
  </si>
  <si>
    <t>1109644</t>
  </si>
  <si>
    <t>רבוע נדלן- רבוע כחול נדל"ן</t>
  </si>
  <si>
    <t>1098565</t>
  </si>
  <si>
    <t>נייר חדרה- אינפיניה</t>
  </si>
  <si>
    <t>632018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</si>
  <si>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</si>
  <si>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</si>
  <si>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</si>
  <si>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</si>
  <si>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</si>
  <si>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</si>
  <si>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</si>
  <si>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ורידיס- ורידיס</t>
  </si>
  <si>
    <t>1176387</t>
  </si>
  <si>
    <t>515935807</t>
  </si>
  <si>
    <t>מיטרוניקס- מיטרוניקס</t>
  </si>
  <si>
    <t>1091065</t>
  </si>
  <si>
    <t>511527202</t>
  </si>
  <si>
    <t>רובוטיקה ותלת מימד</t>
  </si>
  <si>
    <t>אלקטרה צריכה- אלקטרה צריכה</t>
  </si>
  <si>
    <t>5010129</t>
  </si>
  <si>
    <t>דלתא מותגים- דלתא מותגים</t>
  </si>
  <si>
    <t>1173699</t>
  </si>
  <si>
    <t>516250107</t>
  </si>
  <si>
    <t>יוחננוף- יוחננוף</t>
  </si>
  <si>
    <t>1161264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</si>
  <si>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</si>
  <si>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</si>
  <si>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</si>
  <si>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</si>
  <si>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</si>
  <si>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</si>
  <si>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</si>
  <si>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</si>
  <si>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</si>
  <si>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שופרסל- שופרסל</t>
  </si>
  <si>
    <t>777037</t>
  </si>
  <si>
    <t>וואן תוכנה- וואן טכנולוגיות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</si>
  <si>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</si>
  <si>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</si>
  <si>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</si>
  <si>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</si>
  <si>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</si>
  <si>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</si>
  <si>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</si>
  <si>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520039413</t>
  </si>
  <si>
    <t>מלם תים- מלם תים</t>
  </si>
  <si>
    <t>156018</t>
  </si>
  <si>
    <t>520034620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</si>
  <si>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</si>
  <si>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</si>
  <si>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</si>
  <si>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</si>
  <si>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</si>
  <si>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</si>
  <si>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</si>
  <si>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</si>
  <si>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</si>
  <si>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</si>
  <si>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</si>
  <si>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הבורסה לניע בתא- הבורסה לניע בתא</t>
  </si>
  <si>
    <t>1159029</t>
  </si>
  <si>
    <t>520020033</t>
  </si>
  <si>
    <t>ישראכרט- ישראכרט</t>
  </si>
  <si>
    <t>1157403</t>
  </si>
  <si>
    <t>לייבפרסון- לייבפרסון</t>
  </si>
  <si>
    <t>1123017</t>
  </si>
  <si>
    <t>133861628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</si>
  <si>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</si>
  <si>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</si>
  <si>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</si>
  <si>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</si>
  <si>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</si>
  <si>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</si>
  <si>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</si>
  <si>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</si>
  <si>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פריון נטוורק- פריון נטוורק</t>
  </si>
  <si>
    <t>1095819</t>
  </si>
  <si>
    <t>512849498</t>
  </si>
  <si>
    <t>סלקום- סלקום</t>
  </si>
  <si>
    <t>1101534</t>
  </si>
  <si>
    <t>פרטנר- פרטנר</t>
  </si>
  <si>
    <t>1083484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</si>
  <si>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</si>
  <si>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</si>
  <si>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</si>
  <si>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</si>
  <si>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</si>
  <si>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ארד- ארד</t>
  </si>
  <si>
    <t>1091651</t>
  </si>
  <si>
    <t>510007800</t>
  </si>
  <si>
    <t>בליץ- בליץ</t>
  </si>
  <si>
    <t>424010</t>
  </si>
  <si>
    <t>520038779</t>
  </si>
  <si>
    <t>נור- נור אינק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</si>
  <si>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</si>
  <si>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</si>
  <si>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</si>
  <si>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</si>
  <si>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</si>
  <si>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</si>
  <si>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</si>
  <si>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</si>
  <si>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פיסיבי- פיסיבי טכנ</t>
  </si>
  <si>
    <t>1091685</t>
  </si>
  <si>
    <t>511888356</t>
  </si>
  <si>
    <t>משק אנרגיה- משק אנרגיה</t>
  </si>
  <si>
    <t>1166974</t>
  </si>
  <si>
    <t>סופרגז- סופרגז אנרגיה</t>
  </si>
  <si>
    <t>1166917</t>
  </si>
  <si>
    <t>אלומיי- אלומיי קפיטל</t>
  </si>
  <si>
    <t>1082635</t>
  </si>
  <si>
    <t>אקונרג'י- אקונרג'י</t>
  </si>
  <si>
    <t>1178334</t>
  </si>
  <si>
    <t>סולאיר- סולאיר</t>
  </si>
  <si>
    <t>1172287</t>
  </si>
  <si>
    <t>שוב אנרגיה- שוב אנרגיה</t>
  </si>
  <si>
    <t>1188242</t>
  </si>
  <si>
    <t>510459928</t>
  </si>
  <si>
    <t>מכלול מימון- מכלול מימון</t>
  </si>
  <si>
    <t>1179753</t>
  </si>
  <si>
    <t>515763845</t>
  </si>
  <si>
    <t>מלרן- מלרן פרוייקטים</t>
  </si>
  <si>
    <t>1170950</t>
  </si>
  <si>
    <t>מניף- מניף-פיננסים</t>
  </si>
  <si>
    <t>1170893</t>
  </si>
  <si>
    <t>נאוי- נאוי</t>
  </si>
  <si>
    <t>208017</t>
  </si>
  <si>
    <t>פנינסולה- פנינסולה</t>
  </si>
  <si>
    <t>333013</t>
  </si>
  <si>
    <t>פננטפארק- פננטפארק</t>
  </si>
  <si>
    <t>1142405</t>
  </si>
  <si>
    <t>ליברה- ליברה</t>
  </si>
  <si>
    <t>1176981</t>
  </si>
  <si>
    <t>515761625</t>
  </si>
  <si>
    <t>אורביט טכנולוג'יס- אורביט</t>
  </si>
  <si>
    <t>265017</t>
  </si>
  <si>
    <t>520036153</t>
  </si>
  <si>
    <t>אימאג'סט- 'אימאג'סט אינט</t>
  </si>
  <si>
    <t>1183813</t>
  </si>
  <si>
    <t>512737560</t>
  </si>
  <si>
    <t>חג'ג' אירופה- חג'ג' אירופה</t>
  </si>
  <si>
    <t>1143635</t>
  </si>
  <si>
    <t>515682292</t>
  </si>
  <si>
    <t>חנן מור- חנן מור</t>
  </si>
  <si>
    <t>1102532</t>
  </si>
  <si>
    <t>יעקובי קבוצה- יעקובי קבוצה</t>
  </si>
  <si>
    <t>1142421</t>
  </si>
  <si>
    <t>514010081</t>
  </si>
  <si>
    <t>לוזון קבוצה- לוזון קבוצה</t>
  </si>
  <si>
    <t>473017</t>
  </si>
  <si>
    <t>צמח המרמן- צמח המרמן</t>
  </si>
  <si>
    <t>1104058</t>
  </si>
  <si>
    <t>קרסו נדלן- קרסו נדלן</t>
  </si>
  <si>
    <t>1187962</t>
  </si>
  <si>
    <t>510488190</t>
  </si>
  <si>
    <t>רותם שני- רותם שני</t>
  </si>
  <si>
    <t>1171529</t>
  </si>
  <si>
    <t>איי ספאק 1- איי ספאק</t>
  </si>
  <si>
    <t>1179589</t>
  </si>
  <si>
    <t>516247772</t>
  </si>
  <si>
    <t>אלומה תשתיות- אלומה</t>
  </si>
  <si>
    <t>1181643</t>
  </si>
  <si>
    <t>516214871</t>
  </si>
  <si>
    <t>להב- להב</t>
  </si>
  <si>
    <t>136010</t>
  </si>
  <si>
    <t>520034257</t>
  </si>
  <si>
    <t>מבטח שמיר- מבטח שמיר</t>
  </si>
  <si>
    <t>127019</t>
  </si>
  <si>
    <t>520034125</t>
  </si>
  <si>
    <t>קיסטון ריט- קיסטון ריט</t>
  </si>
  <si>
    <t>1175934</t>
  </si>
  <si>
    <t>רפק</t>
  </si>
  <si>
    <t>769026</t>
  </si>
  <si>
    <t>520029505</t>
  </si>
  <si>
    <t>ביג-טק 50- ביג-טק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</si>
  <si>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</si>
  <si>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</si>
  <si>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</si>
  <si>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</si>
  <si>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</si>
  <si>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</si>
  <si>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מנרה יהש- מנרה ונצ'רס</t>
  </si>
  <si>
    <t>1178474</t>
  </si>
  <si>
    <t>540304045</t>
  </si>
  <si>
    <t>איי.איי.אם. יהש- אימד אינפיניטי</t>
  </si>
  <si>
    <t>1171230</t>
  </si>
  <si>
    <t>540299518</t>
  </si>
  <si>
    <t>אלמדה יהש- אלמדה ונצ'רס</t>
  </si>
  <si>
    <t>1168962</t>
  </si>
  <si>
    <t>540296795</t>
  </si>
  <si>
    <t>קפיטל פוינט- קפיטל פוינט</t>
  </si>
  <si>
    <t>1097146</t>
  </si>
  <si>
    <t>512950320</t>
  </si>
  <si>
    <t>גניגר- גניגר</t>
  </si>
  <si>
    <t>1095892</t>
  </si>
  <si>
    <t>512416991</t>
  </si>
  <si>
    <t>כפרית</t>
  </si>
  <si>
    <t>522011</t>
  </si>
  <si>
    <t>520038787</t>
  </si>
  <si>
    <t>סנו- סנו</t>
  </si>
  <si>
    <t>813014</t>
  </si>
  <si>
    <t>520032988</t>
  </si>
  <si>
    <t>רבל- רבל</t>
  </si>
  <si>
    <t>1103878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</si>
  <si>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</si>
  <si>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</si>
  <si>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</si>
  <si>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</si>
  <si>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</si>
  <si>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</si>
  <si>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</si>
  <si>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</si>
  <si>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</si>
  <si>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</si>
  <si>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</si>
  <si>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</si>
  <si>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</si>
  <si>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</si>
  <si>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</si>
  <si>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</si>
  <si>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</si>
  <si>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</si>
  <si>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</si>
  <si>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</si>
  <si>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אפיטומי מדיקל- אפיטומי</t>
  </si>
  <si>
    <t>1182591</t>
  </si>
  <si>
    <t>513721803</t>
  </si>
  <si>
    <t>מכשור רפואי</t>
  </si>
  <si>
    <t>אריקה כרמל- אריקה בי-קיור</t>
  </si>
  <si>
    <t>1178912</t>
  </si>
  <si>
    <t>514034123</t>
  </si>
  <si>
    <t>יומן אקסטנשנס- יומן אקסטנשנס</t>
  </si>
  <si>
    <t>1170000</t>
  </si>
  <si>
    <t>514707736</t>
  </si>
  <si>
    <t>סופווייב מדיקל- סופוויב מדיקל</t>
  </si>
  <si>
    <t>1175439</t>
  </si>
  <si>
    <t>515198158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</si>
  <si>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</si>
  <si>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</si>
  <si>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</si>
  <si>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</si>
  <si>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</si>
  <si>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</si>
  <si>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בכורי שדה- 'בכורי שדה אחז</t>
  </si>
  <si>
    <t>1172618</t>
  </si>
  <si>
    <t>512402538</t>
  </si>
  <si>
    <t>גלוברנדס- גלוברנדס גרופ</t>
  </si>
  <si>
    <t>1147487</t>
  </si>
  <si>
    <t>515809499</t>
  </si>
  <si>
    <t>פרימוטק- פרימוטק</t>
  </si>
  <si>
    <t>1175496</t>
  </si>
  <si>
    <t>516292992</t>
  </si>
  <si>
    <t>רב בריח- (08)רב-בריח</t>
  </si>
  <si>
    <t>1179993</t>
  </si>
  <si>
    <t>514160530</t>
  </si>
  <si>
    <t>בית שמש- בית שמש</t>
  </si>
  <si>
    <t>1081561</t>
  </si>
  <si>
    <t>520043480</t>
  </si>
  <si>
    <t>חמת- חמת</t>
  </si>
  <si>
    <t>384016</t>
  </si>
  <si>
    <t>520038530</t>
  </si>
  <si>
    <t>קליל     5- קליל</t>
  </si>
  <si>
    <t>797035</t>
  </si>
  <si>
    <t>520032442</t>
  </si>
  <si>
    <t>אדגר- אדגר השקעות</t>
  </si>
  <si>
    <t>1820083</t>
  </si>
  <si>
    <t>אפריקה נכסים- אפי נכסים</t>
  </si>
  <si>
    <t>1091354</t>
  </si>
  <si>
    <t>נורסטאר החזקות- נורסטאר החזקות</t>
  </si>
  <si>
    <t>723007</t>
  </si>
  <si>
    <t>סים בכורה  סד L- קריאטיב מדיה</t>
  </si>
  <si>
    <t>1142355</t>
  </si>
  <si>
    <t>908311</t>
  </si>
  <si>
    <t>ארי נדלן- ארי נדלן</t>
  </si>
  <si>
    <t>בית בכפר- בית בכפר</t>
  </si>
  <si>
    <t>1183656</t>
  </si>
  <si>
    <t>511605719</t>
  </si>
  <si>
    <t>וילאר- וילאר</t>
  </si>
  <si>
    <t>416016</t>
  </si>
  <si>
    <t>מגוריט- מגוריט</t>
  </si>
  <si>
    <t>1139195</t>
  </si>
  <si>
    <t>רני צים- רני צים</t>
  </si>
  <si>
    <t>1143619</t>
  </si>
  <si>
    <t>אבגול- אבגול</t>
  </si>
  <si>
    <t>1100957</t>
  </si>
  <si>
    <t>ניסן</t>
  </si>
  <si>
    <t>660019</t>
  </si>
  <si>
    <t>520040940</t>
  </si>
  <si>
    <t>ספאנטק- ספאנטק</t>
  </si>
  <si>
    <t>1090117</t>
  </si>
  <si>
    <t>512288713</t>
  </si>
  <si>
    <t>טופ גאם- טופ גאם</t>
  </si>
  <si>
    <t>1179142</t>
  </si>
  <si>
    <t>513561399</t>
  </si>
  <si>
    <t>פודטק</t>
  </si>
  <si>
    <t>סבוריט- סבוריט</t>
  </si>
  <si>
    <t>1169978</t>
  </si>
  <si>
    <t>515933950</t>
  </si>
  <si>
    <t>אוגווינד- אוגווינד</t>
  </si>
  <si>
    <t>1105907</t>
  </si>
  <si>
    <t>513961334</t>
  </si>
  <si>
    <t>אלקטריאון- אלקטריאון וירלס</t>
  </si>
  <si>
    <t>368019</t>
  </si>
  <si>
    <t>520038126</t>
  </si>
  <si>
    <t>אפולו פאוור- אפולו פאוור</t>
  </si>
  <si>
    <t>1082114</t>
  </si>
  <si>
    <t>520043928</t>
  </si>
  <si>
    <t>ג'נסל- ג'נסל</t>
  </si>
  <si>
    <t>1169689</t>
  </si>
  <si>
    <t>514579887</t>
  </si>
  <si>
    <t>זוז פאוור- זוז פאוור</t>
  </si>
  <si>
    <t>1174184</t>
  </si>
  <si>
    <t>514881564</t>
  </si>
  <si>
    <t>פינרג'י- פינרג'י</t>
  </si>
  <si>
    <t>1172360</t>
  </si>
  <si>
    <t>514354786</t>
  </si>
  <si>
    <t>איירטאצ- 'איירטאצ</t>
  </si>
  <si>
    <t>1173376</t>
  </si>
  <si>
    <t>515509347</t>
  </si>
  <si>
    <t>הייקון מערכות- הייקון מערכות</t>
  </si>
  <si>
    <t>1169945</t>
  </si>
  <si>
    <t>514347160</t>
  </si>
  <si>
    <t>מאסיבית- מאסיבית</t>
  </si>
  <si>
    <t>1172972</t>
  </si>
  <si>
    <t>514919810</t>
  </si>
  <si>
    <t>משביר לצרכן- 365 המשביר</t>
  </si>
  <si>
    <t>1104959</t>
  </si>
  <si>
    <t>513389270</t>
  </si>
  <si>
    <t>ויקטורי- ויקטורי</t>
  </si>
  <si>
    <t>1123777</t>
  </si>
  <si>
    <t>טיב טעם- טיב טעם</t>
  </si>
  <si>
    <t>103010</t>
  </si>
  <si>
    <t>520041187</t>
  </si>
  <si>
    <t>טרמינל איקס- טרמינל איקס</t>
  </si>
  <si>
    <t>1178714</t>
  </si>
  <si>
    <t>515722536</t>
  </si>
  <si>
    <t>אייס קמעונאות- מולטי ריטייל</t>
  </si>
  <si>
    <t>1171669</t>
  </si>
  <si>
    <t>515546224</t>
  </si>
  <si>
    <t>מקס סטוק- מקס סטוק</t>
  </si>
  <si>
    <t>1168558</t>
  </si>
  <si>
    <t>513618967</t>
  </si>
  <si>
    <t>איאלדי (ALD) - האב- האב אבטחת מידע</t>
  </si>
  <si>
    <t>1084003</t>
  </si>
  <si>
    <t>511029373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</si>
  <si>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</si>
  <si>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</si>
  <si>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</si>
  <si>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</si>
  <si>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</si>
  <si>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</si>
  <si>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</si>
  <si>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</si>
  <si>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אי.טי.ג'י.איי- אי.טי.ג'י.איי</t>
  </si>
  <si>
    <t>1176114</t>
  </si>
  <si>
    <t>513764399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</si>
  <si>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</si>
  <si>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</si>
  <si>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</si>
  <si>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</si>
  <si>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</si>
  <si>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</si>
  <si>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515158665</t>
  </si>
  <si>
    <t>שגריר- שגריר רכב</t>
  </si>
  <si>
    <t>מגדלור- מגדלור</t>
  </si>
  <si>
    <t>1182567</t>
  </si>
  <si>
    <t>515514263</t>
  </si>
  <si>
    <t>גרופ 107- 107 גרופ</t>
  </si>
  <si>
    <t>1180181</t>
  </si>
  <si>
    <t>516199445</t>
  </si>
  <si>
    <t>אידומו- אידומו</t>
  </si>
  <si>
    <t>1176346</t>
  </si>
  <si>
    <t>513973727</t>
  </si>
  <si>
    <t>איידנטי- 'איידנטי הלת</t>
  </si>
  <si>
    <t>1177450</t>
  </si>
  <si>
    <t>515679405</t>
  </si>
  <si>
    <t>אייקון גרופ- אייקון גרופ</t>
  </si>
  <si>
    <t>1182484</t>
  </si>
  <si>
    <t>513955252</t>
  </si>
  <si>
    <t>אימפקס- אימפקס אי או</t>
  </si>
  <si>
    <t>1180306</t>
  </si>
  <si>
    <t>515272789</t>
  </si>
  <si>
    <t>גלאסבוקס- גלאסבוקס</t>
  </si>
  <si>
    <t>1176288</t>
  </si>
  <si>
    <t>514525260</t>
  </si>
  <si>
    <t>טופ מערכות- טופ מערכות</t>
  </si>
  <si>
    <t>1083377</t>
  </si>
  <si>
    <t>520044231</t>
  </si>
  <si>
    <t>טראקנט- טראקנט</t>
  </si>
  <si>
    <t>1174093</t>
  </si>
  <si>
    <t>515446474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</si>
  <si>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</si>
  <si>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</si>
  <si>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</si>
  <si>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</si>
  <si>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</si>
  <si>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</si>
  <si>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פיימנט- פיימנט</t>
  </si>
  <si>
    <t>1180876</t>
  </si>
  <si>
    <t>515166544</t>
  </si>
  <si>
    <t>קוויקליזארד- קוויקליזארד</t>
  </si>
  <si>
    <t>1172840</t>
  </si>
  <si>
    <t>514439785</t>
  </si>
  <si>
    <t>קונטיניואל- קונטיניואל</t>
  </si>
  <si>
    <t>1182260</t>
  </si>
  <si>
    <t>514949973</t>
  </si>
  <si>
    <t>שמיים- שמיים אימפרוב</t>
  </si>
  <si>
    <t>1176239</t>
  </si>
  <si>
    <t>515181014</t>
  </si>
  <si>
    <t>בי קומיוניקיישנס- בי קומיונקיישנס</t>
  </si>
  <si>
    <t>1107663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</si>
  <si>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</si>
  <si>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</si>
  <si>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</si>
  <si>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</si>
  <si>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</si>
  <si>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</si>
  <si>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</si>
  <si>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</si>
  <si>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</si>
  <si>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</si>
  <si>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Meat-Teck 3D - ADR- MEATECH</t>
  </si>
  <si>
    <t>US5834351026</t>
  </si>
  <si>
    <t>520041955</t>
  </si>
  <si>
    <t>INMODE- INMODEMD</t>
  </si>
  <si>
    <t>IL0011595993</t>
  </si>
  <si>
    <t>5297</t>
  </si>
  <si>
    <t>S H L Telemedicine Ltd</t>
  </si>
  <si>
    <t>IL0010855885</t>
  </si>
  <si>
    <t>5261</t>
  </si>
  <si>
    <t>CESAR STONE SDO</t>
  </si>
  <si>
    <t>IL0011259137</t>
  </si>
  <si>
    <t>2264</t>
  </si>
  <si>
    <t>INDUSTRIAL</t>
  </si>
  <si>
    <t>KORNIT DIGITAL-KRNT</t>
  </si>
  <si>
    <t>IL0011216723</t>
  </si>
  <si>
    <t>1564</t>
  </si>
  <si>
    <t>ZIM INTEGRATED- ZIM</t>
  </si>
  <si>
    <t>IL0065100930</t>
  </si>
  <si>
    <t>ROGEN PHARMAL - URGN</t>
  </si>
  <si>
    <t>IL0011407140</t>
  </si>
  <si>
    <t>2313</t>
  </si>
  <si>
    <t>TARO PHARMACEUTICAL INDUS</t>
  </si>
  <si>
    <t>IL0010827181</t>
  </si>
  <si>
    <t>5188</t>
  </si>
  <si>
    <t>Protalix Biotherapeutics Inc</t>
  </si>
  <si>
    <t>US74365A3095</t>
  </si>
  <si>
    <t>1554</t>
  </si>
  <si>
    <t>PALO ALTO NETWO</t>
  </si>
  <si>
    <t>US6974351057</t>
  </si>
  <si>
    <t>4723</t>
  </si>
  <si>
    <t>PERION NETWORK</t>
  </si>
  <si>
    <t>IL0010958192</t>
  </si>
  <si>
    <t>5277</t>
  </si>
  <si>
    <t>REE AUTOMOTIVE- REE</t>
  </si>
  <si>
    <t>IL0011786154</t>
  </si>
  <si>
    <t>514557339</t>
  </si>
  <si>
    <t>SimilarWeb- SimilarWeb</t>
  </si>
  <si>
    <t>IL0011751653</t>
  </si>
  <si>
    <t>5283</t>
  </si>
  <si>
    <t>WIX -  WIX.COM- WIX.COM</t>
  </si>
  <si>
    <t>IL0011301780</t>
  </si>
  <si>
    <t>2275</t>
  </si>
  <si>
    <t>ARBE ROBITICS- Arbe Robotics</t>
  </si>
  <si>
    <t>IL0011796625</t>
  </si>
  <si>
    <t>515333128</t>
  </si>
  <si>
    <t>RADWARE LTD</t>
  </si>
  <si>
    <t>IL0010834765</t>
  </si>
  <si>
    <t>2159</t>
  </si>
  <si>
    <t>SCOUTCAM- SCOUTCAM</t>
  </si>
  <si>
    <t>US81063V2043</t>
  </si>
  <si>
    <t>5287</t>
  </si>
  <si>
    <t>SOLAREDGE</t>
  </si>
  <si>
    <t>US83417M1045</t>
  </si>
  <si>
    <t>4744</t>
  </si>
  <si>
    <t>Stratasys- Stratasys</t>
  </si>
  <si>
    <t>IL0011267213</t>
  </si>
  <si>
    <t>514757848</t>
  </si>
  <si>
    <t>GILAT SATELLITE</t>
  </si>
  <si>
    <t>IL0010825102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</si>
  <si>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</si>
  <si>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</si>
  <si>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</si>
  <si>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</si>
  <si>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</si>
  <si>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</si>
  <si>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</si>
  <si>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</si>
  <si>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</si>
  <si>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BAYERISCHE MOTO- BMW</t>
  </si>
  <si>
    <t>DE0005190003</t>
  </si>
  <si>
    <t>5315</t>
  </si>
  <si>
    <t>VOLKSWAGEN AG- VOLKSWAGEN</t>
  </si>
  <si>
    <t>DE0007664005</t>
  </si>
  <si>
    <t>4255</t>
  </si>
  <si>
    <t>BANK OF AMERICA - BAC- Bank of  America</t>
  </si>
  <si>
    <t>US0605051046</t>
  </si>
  <si>
    <t>2180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</si>
  <si>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</si>
  <si>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</si>
  <si>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</si>
  <si>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</si>
  <si>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</si>
  <si>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</si>
  <si>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</si>
  <si>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</si>
  <si>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IWG PLC</t>
  </si>
  <si>
    <t>JE00BYVQYS01</t>
  </si>
  <si>
    <t>LSE</t>
  </si>
  <si>
    <t>5280</t>
  </si>
  <si>
    <t>Danone</t>
  </si>
  <si>
    <t>FR0000120644</t>
  </si>
  <si>
    <t>5213</t>
  </si>
  <si>
    <t>POOL CORP- Pool Corp</t>
  </si>
  <si>
    <t>US73278L1052</t>
  </si>
  <si>
    <t>5272</t>
  </si>
  <si>
    <t>UNILEVER NA</t>
  </si>
  <si>
    <t>GB00B10RZP78</t>
  </si>
  <si>
    <t>5240</t>
  </si>
  <si>
    <t>SUNRUN INC</t>
  </si>
  <si>
    <t>US86771W1053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</si>
  <si>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</si>
  <si>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</si>
  <si>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</si>
  <si>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</si>
  <si>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</si>
  <si>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</si>
  <si>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</si>
  <si>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</si>
  <si>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</si>
  <si>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</si>
  <si>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ARKO CORP- ארקו קורפ</t>
  </si>
  <si>
    <t>US0412421085</t>
  </si>
  <si>
    <t>3535148</t>
  </si>
  <si>
    <t>MOWI ASA-MOWI NO</t>
  </si>
  <si>
    <t>NO0003054108</t>
  </si>
  <si>
    <t>5119</t>
  </si>
  <si>
    <t>ALTRIA GROUP- Altria Group</t>
  </si>
  <si>
    <t>US02209S1033</t>
  </si>
  <si>
    <t>5339</t>
  </si>
  <si>
    <t>INTL FLAVORS &amp; FRAGRANCES</t>
  </si>
  <si>
    <t>US4595061015</t>
  </si>
  <si>
    <t>5262</t>
  </si>
  <si>
    <t>NESTLE SA</t>
  </si>
  <si>
    <t>CH0038863350</t>
  </si>
  <si>
    <t>Centene Coporation</t>
  </si>
  <si>
    <t>US15135B1017</t>
  </si>
  <si>
    <t>4885</t>
  </si>
  <si>
    <t>DARIOHEALTH</t>
  </si>
  <si>
    <t>US23725P2092</t>
  </si>
  <si>
    <t>5233</t>
  </si>
  <si>
    <t>VIATRIS INC</t>
  </si>
  <si>
    <t>US92556V1061</t>
  </si>
  <si>
    <t>5247</t>
  </si>
  <si>
    <t>HOME DEPOT- HOME DEPOT</t>
  </si>
  <si>
    <t>US4370761029</t>
  </si>
  <si>
    <t>5348</t>
  </si>
  <si>
    <t>Household &amp; Personal Products</t>
  </si>
  <si>
    <t>DEERE &amp; CO- Deere &amp; Co</t>
  </si>
  <si>
    <t>US2441991054</t>
  </si>
  <si>
    <t>5349</t>
  </si>
  <si>
    <t>AP MOLLER-MAERSK- MAERSK</t>
  </si>
  <si>
    <t>DK0010244508</t>
  </si>
  <si>
    <t>5329</t>
  </si>
  <si>
    <t>MOSAIC-MOS</t>
  </si>
  <si>
    <t>US61945C1036</t>
  </si>
  <si>
    <t>5095</t>
  </si>
  <si>
    <t>DIS - WALT DISNEY</t>
  </si>
  <si>
    <t>US2546871060</t>
  </si>
  <si>
    <t>Media</t>
  </si>
  <si>
    <t>GOOG GOOGLE C Class- GOOGLE</t>
  </si>
  <si>
    <t>US02079K1079</t>
  </si>
  <si>
    <t>960</t>
  </si>
  <si>
    <t>GOOGL - Google A Class</t>
  </si>
  <si>
    <t>US02079K3059</t>
  </si>
  <si>
    <t>FB - FACEBOOK</t>
  </si>
  <si>
    <t>US30303M1027</t>
  </si>
  <si>
    <t>5097</t>
  </si>
  <si>
    <t>CATERPILLAR</t>
  </si>
  <si>
    <t>US1491231015</t>
  </si>
  <si>
    <t>4923</t>
  </si>
  <si>
    <t>ASTRAZENECA PLC</t>
  </si>
  <si>
    <t>US0463531089</t>
  </si>
  <si>
    <t>5238</t>
  </si>
  <si>
    <t>ELOXX PHARMACEUTICALS-ELO</t>
  </si>
  <si>
    <t>US29014R1032</t>
  </si>
  <si>
    <t>4962</t>
  </si>
  <si>
    <t>GLAXOSMITHKLINE PLC-SPON ADR(דיבידנד לקבל)- GLAXOSMITHKLINE PLC</t>
  </si>
  <si>
    <t>US37733W2044</t>
  </si>
  <si>
    <t>5325</t>
  </si>
  <si>
    <t>PFIZER INC-PFE- PFIZER</t>
  </si>
  <si>
    <t>US7170811035</t>
  </si>
  <si>
    <t>PERRIGO CO PLC-PRGO</t>
  </si>
  <si>
    <t>IE00BGH1M568</t>
  </si>
  <si>
    <t>529592</t>
  </si>
  <si>
    <t>ADO PROPERTIES</t>
  </si>
  <si>
    <t>LU1250154413</t>
  </si>
  <si>
    <t>5160</t>
  </si>
  <si>
    <t>AROUNDTOWN PROP-ALATP- AROUNDTOWN</t>
  </si>
  <si>
    <t>LU1673108939</t>
  </si>
  <si>
    <t>LGI HOMES INC</t>
  </si>
  <si>
    <t>US50187T1060</t>
  </si>
  <si>
    <t>4803</t>
  </si>
  <si>
    <t>Macerich- Macerich</t>
  </si>
  <si>
    <t>US5543821012</t>
  </si>
  <si>
    <t>5351</t>
  </si>
  <si>
    <t>PARK PLAZA  HOTEL</t>
  </si>
  <si>
    <t>GG00B1Z5FH87</t>
  </si>
  <si>
    <t>5123</t>
  </si>
  <si>
    <t>PRIME US REIT</t>
  </si>
  <si>
    <t>SGXC75818630</t>
  </si>
  <si>
    <t>5197</t>
  </si>
  <si>
    <t>Infineon Technologies</t>
  </si>
  <si>
    <t>DE0006231004</t>
  </si>
  <si>
    <t>5266</t>
  </si>
  <si>
    <t>NVIDIA CORP - NVDA</t>
  </si>
  <si>
    <t>US67066G1040</t>
  </si>
  <si>
    <t>4967</t>
  </si>
  <si>
    <t>SOITEC FP</t>
  </si>
  <si>
    <t>FR0013227113</t>
  </si>
  <si>
    <t>5250</t>
  </si>
  <si>
    <t>TSM - TAIWAN SEMICONDUCTOR- TAIWAN SEMI</t>
  </si>
  <si>
    <t>us8740391003</t>
  </si>
  <si>
    <t>5088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</si>
  <si>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</si>
  <si>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</si>
  <si>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</si>
  <si>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</si>
  <si>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</si>
  <si>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</si>
  <si>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</si>
  <si>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</si>
  <si>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MOMENTIVE GLOBAL- SURVEY MONKY</t>
  </si>
  <si>
    <t>US60878Y1082</t>
  </si>
  <si>
    <t>5260</t>
  </si>
  <si>
    <t>AAPL - Apple</t>
  </si>
  <si>
    <t>US0378331005</t>
  </si>
  <si>
    <t>SMSN LI - SAMSUNG</t>
  </si>
  <si>
    <t>US7960508882</t>
  </si>
  <si>
    <t>5093</t>
  </si>
  <si>
    <t>SONY CORP- SONY CORP</t>
  </si>
  <si>
    <t>US8356993076</t>
  </si>
  <si>
    <t>4942</t>
  </si>
  <si>
    <t>ENEL SPA</t>
  </si>
  <si>
    <t>IT0003128367</t>
  </si>
  <si>
    <t>5039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</si>
  <si>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</si>
  <si>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</si>
  <si>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</si>
  <si>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</si>
  <si>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</si>
  <si>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הראל סל (A4) ת"א בנקים- הראל קרנות מדד</t>
  </si>
  <si>
    <t>1148949</t>
  </si>
  <si>
    <t>MTF סל (4A) ת"א 125- מגדל קרנות נאמנ</t>
  </si>
  <si>
    <t>1150283</t>
  </si>
  <si>
    <t>511303661</t>
  </si>
  <si>
    <t>MTF סל (4A) ת"א 35- מגדל קרנות נאמנ</t>
  </si>
  <si>
    <t>1150184</t>
  </si>
  <si>
    <t>MTF סל (4A) ת"א 90- מגדל קרנות נאמנ</t>
  </si>
  <si>
    <t>1150259</t>
  </si>
  <si>
    <t>MTF סל (4A) ת"א-בנייה- מגדל קרנות נאמנ</t>
  </si>
  <si>
    <t>1165653</t>
  </si>
  <si>
    <t>תכלית סל (4A) ת"א 125- מיטב קרנות נאמנ</t>
  </si>
  <si>
    <t>1143718</t>
  </si>
  <si>
    <t>513534974</t>
  </si>
  <si>
    <t>תכלית סל (4A) ת"א בנקים- מיטב קרנות נאמנ</t>
  </si>
  <si>
    <t>1143726</t>
  </si>
  <si>
    <t>תכלית סל (A4) ת"א 35- מיטב קרנות נאמנ</t>
  </si>
  <si>
    <t>1143700</t>
  </si>
  <si>
    <t>תכלית סל (A4) ת"א 90- מיטב קרנות נאמנ</t>
  </si>
  <si>
    <t>1143783</t>
  </si>
  <si>
    <t>פסגות ETF ת"א 125- פסגות קרנות נאמ</t>
  </si>
  <si>
    <t>1148808</t>
  </si>
  <si>
    <t>513765339</t>
  </si>
  <si>
    <t>פסגות ETF תא 35- פסגות קרנות נאמ</t>
  </si>
  <si>
    <t>1148790</t>
  </si>
  <si>
    <t>קסם 4A) ETF) ת"א SME60- קסם קרנות נאמנו</t>
  </si>
  <si>
    <t>1146539</t>
  </si>
  <si>
    <t>510938608</t>
  </si>
  <si>
    <t>קסם ETF ת"א 125- קסם קרנות נאמנו</t>
  </si>
  <si>
    <t>1146356</t>
  </si>
  <si>
    <t>קסם ETF ת"א 35 (A4)- קסם קרנות נאמנו</t>
  </si>
  <si>
    <t>1146570</t>
  </si>
  <si>
    <t>קסם ETF ת"א 90- קסם קרנות נאמנו</t>
  </si>
  <si>
    <t>1146331</t>
  </si>
  <si>
    <t>קסם ETF ת"א בנקים- קסם קרנות נאמנו</t>
  </si>
  <si>
    <t>1146430</t>
  </si>
  <si>
    <t>סה"כ שמחקות מדדי מניות בחו"ל</t>
  </si>
  <si>
    <t>הראל DAX 30 מנוטרל- הראל קרנות מדד</t>
  </si>
  <si>
    <t>1149160</t>
  </si>
  <si>
    <t>הראל NASDAQ100</t>
  </si>
  <si>
    <t>1149038</t>
  </si>
  <si>
    <t>הראל S&amp;P500</t>
  </si>
  <si>
    <t>1149020</t>
  </si>
  <si>
    <t>הראל S&amp;P500 מנוטרל- הראל קרנות מדד</t>
  </si>
  <si>
    <t>1149137</t>
  </si>
  <si>
    <t>הראל דאו-ג'ונס 30</t>
  </si>
  <si>
    <t>1149228</t>
  </si>
  <si>
    <t>הראל סל (4A) EW S&amp;P 500 מנוטרלות מט"ח- הראל קרנות מדד</t>
  </si>
  <si>
    <t>1149970</t>
  </si>
  <si>
    <t>הראל סל (DAX30 (4D- הראל קרנות מדד</t>
  </si>
  <si>
    <t>1149053</t>
  </si>
  <si>
    <t>הראל סל 50 EURO STOXX- הראל קרנות מדד</t>
  </si>
  <si>
    <t>1149244</t>
  </si>
  <si>
    <t>הראל סל NASDAQ 100 מנוטרלת מט"ח- הראל קרנות מדד</t>
  </si>
  <si>
    <t>1149103</t>
  </si>
  <si>
    <t>Lyxor S&amp;P 500 UCITS ETF- ליקסור אינדקס</t>
  </si>
  <si>
    <t>LU1135865084</t>
  </si>
  <si>
    <t>419223375</t>
  </si>
  <si>
    <t>MTF סל (Nasdaq 100 (4D- מגדל קרנות נאמנ</t>
  </si>
  <si>
    <t>1181387</t>
  </si>
  <si>
    <t>MTF סל (SP500 (4A מנוטרלת מט"ח- מגדל קרנות נאמנ</t>
  </si>
  <si>
    <t>1150572</t>
  </si>
  <si>
    <t>MTF סל (STOXX Europe 600 (4D- מגדל קרנות נאמנ</t>
  </si>
  <si>
    <t>1150226</t>
  </si>
  <si>
    <t>MTF סל Nasdaq 100 (4A) מנוטרלת מט"ח- מגדל קרנות נאמנ</t>
  </si>
  <si>
    <t>1181445</t>
  </si>
  <si>
    <t>RUSSEL 2000 (4D) MTF מגדל- מגדל קרנות נאמנ</t>
  </si>
  <si>
    <t>1150242</t>
  </si>
  <si>
    <t>מגדל MTF DAX30 מנוטרל- מגדל קרנות נאמנ</t>
  </si>
  <si>
    <t>1150416</t>
  </si>
  <si>
    <t>מגדל S&amp;P (4D) MTF- מגדל קרנות נאמנ</t>
  </si>
  <si>
    <t>1150333</t>
  </si>
  <si>
    <t>מור סל (4D) S&amp;P500- מור קרנות נאמנ</t>
  </si>
  <si>
    <t>1165810</t>
  </si>
  <si>
    <t>514884485</t>
  </si>
  <si>
    <t>מור סל NASDAQ 100 מנוטרלת מט"ח- מור קרנות נאמנ</t>
  </si>
  <si>
    <t>1165844</t>
  </si>
  <si>
    <t>מור סל S&amp;P 500 מנוטרלת מט"ח- מור קרנות נאמנ</t>
  </si>
  <si>
    <t>1165828</t>
  </si>
  <si>
    <t>תכלית 100 NASDAQ NDX</t>
  </si>
  <si>
    <t>1144401</t>
  </si>
  <si>
    <t>תכלית DAX30 מנוטרל- מיטב קרנות נאמנ</t>
  </si>
  <si>
    <t>1143825</t>
  </si>
  <si>
    <t>תכלית RUSSL 2000- מיטב קרנות נאמנ</t>
  </si>
  <si>
    <t>1144484</t>
  </si>
  <si>
    <t>תכלית S&amp;P500</t>
  </si>
  <si>
    <t>1144385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</si>
  <si>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</si>
  <si>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</si>
  <si>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</si>
  <si>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</si>
  <si>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</si>
  <si>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</si>
  <si>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</si>
  <si>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</si>
  <si>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DAX 30 מנוטרל- פסגות קרנות נאמ</t>
  </si>
  <si>
    <t>1149830</t>
  </si>
  <si>
    <t>פסגות NDX 100 (4A)ETF מנוטרלת מט"ח- פסגות קרנות נאמ</t>
  </si>
  <si>
    <t>1149822</t>
  </si>
  <si>
    <t>פסגות S&amp;P 500 מנוטרלת מט"ח- פסגות קרנות נאמ</t>
  </si>
  <si>
    <t>1148436</t>
  </si>
  <si>
    <t>פסגות S&amp;P500</t>
  </si>
  <si>
    <t>1148162</t>
  </si>
  <si>
    <t>פסגות STOXX Europe 600 (4A) ETF מנוטרלת אירו- פסגות קרנות נאמ</t>
  </si>
  <si>
    <t>1147909</t>
  </si>
  <si>
    <t>פסגות סל EuroStoxx- פסגות קרנות נאמ</t>
  </si>
  <si>
    <t>1148329</t>
  </si>
  <si>
    <t>פסגות סל דקס- פסגות קרנות נאמ</t>
  </si>
  <si>
    <t>1149012</t>
  </si>
  <si>
    <t>FTSE CHINA 50 (D4) ETF קסם- קסם קרנות נאמנו</t>
  </si>
  <si>
    <t>1146521</t>
  </si>
  <si>
    <t>Indxx China Internet (4D) ETF קסם- קסם קרנות נאמנו</t>
  </si>
  <si>
    <t>1170844</t>
  </si>
  <si>
    <t>MSCI AC Far East EX Japan (4D) ETF- קסם קרנות נאמנו</t>
  </si>
  <si>
    <t>1145838</t>
  </si>
  <si>
    <t>MVIS US Listed semico 25 (4D) ETF קסם- קסם קרנות נאמנו</t>
  </si>
  <si>
    <t>1174119</t>
  </si>
  <si>
    <t>קסם DAX 30 ETF- קסם קרנות נאמנו</t>
  </si>
  <si>
    <t>1146513</t>
  </si>
  <si>
    <t>קסם DAX ETF מנוטרלת מט"ח- קסם קרנות נאמנו</t>
  </si>
  <si>
    <t>1146703</t>
  </si>
  <si>
    <t>קסם NASDAQ100</t>
  </si>
  <si>
    <t>1146505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</si>
  <si>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</si>
  <si>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</si>
  <si>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</si>
  <si>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</si>
  <si>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</si>
  <si>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</si>
  <si>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</si>
  <si>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הראל סל (00) תל בונד שקלי- הראל קרנות מדד</t>
  </si>
  <si>
    <t>1150523</t>
  </si>
  <si>
    <t>אג"ח</t>
  </si>
  <si>
    <t>הראל סל תל בונד 60- הראל קרנות מדד</t>
  </si>
  <si>
    <t>1150473</t>
  </si>
  <si>
    <t>MTF סל תל בונד 60- מגדל קרנות נאמנ</t>
  </si>
  <si>
    <t>1149996</t>
  </si>
  <si>
    <t>תכלית סל (00) תל בונד 60- מיטב קרנות נאמנ</t>
  </si>
  <si>
    <t>1145101</t>
  </si>
  <si>
    <t>תכלית תל בונד מאגר- מיטב קרנות נאמנ</t>
  </si>
  <si>
    <t>1144013</t>
  </si>
  <si>
    <t>תכלית תל בונד שקלי סד.2- מיטב קרנות נאמנ</t>
  </si>
  <si>
    <t>1145184</t>
  </si>
  <si>
    <t>פסגות EFT (00) תל בונד 20- פסגות קרנות נאמ</t>
  </si>
  <si>
    <t>1147958</t>
  </si>
  <si>
    <t>פסגות ETF' (00) תל בונד שקלי AA-AAA- פסגות קרנות נאמ</t>
  </si>
  <si>
    <t>1148592</t>
  </si>
  <si>
    <t>פסגות ETF (00) תל בונד שקלי- פסגות קרנות נאמ</t>
  </si>
  <si>
    <t>1148261</t>
  </si>
  <si>
    <t>פסגות סל בונד צמוד יתר- פסגות קרנות נאמ</t>
  </si>
  <si>
    <t>1148030</t>
  </si>
  <si>
    <t>פסגות סל תל בונד 60 סדרה 3- פסגות קרנות נאמ</t>
  </si>
  <si>
    <t>1148006</t>
  </si>
  <si>
    <t>פסגות תל בונד מאגר- פסגות קרנות נאמ</t>
  </si>
  <si>
    <t>1148170</t>
  </si>
  <si>
    <t>קסם בונד צמוד בנקים- קסם קרנות נאמנו</t>
  </si>
  <si>
    <t>1146281</t>
  </si>
  <si>
    <t>קסם תל בונד 20- קסם קרנות נאמנו</t>
  </si>
  <si>
    <t>1145960</t>
  </si>
  <si>
    <t>קסם תל בונד 60- קסם קרנות נאמנו</t>
  </si>
  <si>
    <t>1146232</t>
  </si>
  <si>
    <t>קסם תל בונד שקלי- קסם קרנות נאמנו</t>
  </si>
  <si>
    <t>1146414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</si>
  <si>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</si>
  <si>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</si>
  <si>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</si>
  <si>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</si>
  <si>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</si>
  <si>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</si>
  <si>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</si>
  <si>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</si>
  <si>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</si>
  <si>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</si>
  <si>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</si>
  <si>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</si>
  <si>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EWY - SOUTH KOREA- BlackRock</t>
  </si>
  <si>
    <t>US4642867729</t>
  </si>
  <si>
    <t>SOXX - SEMICONDUCTOR- BlackRock</t>
  </si>
  <si>
    <t>US4642875235</t>
  </si>
  <si>
    <t>First Trust Nasdaq Cyber ETF</t>
  </si>
  <si>
    <t>US33734X8469</t>
  </si>
  <si>
    <t>3165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</si>
  <si>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</si>
  <si>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</si>
  <si>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</si>
  <si>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</si>
  <si>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</si>
  <si>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</si>
  <si>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</si>
  <si>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</si>
  <si>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</si>
  <si>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</si>
  <si>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</si>
  <si>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4601</t>
  </si>
  <si>
    <t>FXI - CHINA 50- ISHARES</t>
  </si>
  <si>
    <t>US4642871846</t>
  </si>
  <si>
    <t>ISHARE JAPAN EWJ- ISHARES</t>
  </si>
  <si>
    <t>US46434G8226</t>
  </si>
  <si>
    <t>ISHARES CORE MSCI EM</t>
  </si>
  <si>
    <t>IE00BKM4GZ66</t>
  </si>
  <si>
    <t>iShares MDAX UCITS ETF</t>
  </si>
  <si>
    <t>DE0005933923</t>
  </si>
  <si>
    <t>ISHARES S&amp;P 500- ISHARES</t>
  </si>
  <si>
    <t>US4642872000</t>
  </si>
  <si>
    <t>IWM - RUSSELL 2000- ISHARES</t>
  </si>
  <si>
    <t>US4642876555</t>
  </si>
  <si>
    <t>MCHI CHINA INDEX- ISHARES</t>
  </si>
  <si>
    <t>US46429B6719</t>
  </si>
  <si>
    <t>BlueStar Israel Technology- ITEQ ETF</t>
  </si>
  <si>
    <t>US26924G8704</t>
  </si>
  <si>
    <t>5305</t>
  </si>
  <si>
    <t>JETS ETF- JETS</t>
  </si>
  <si>
    <t>US26922A8421</t>
  </si>
  <si>
    <t>4992</t>
  </si>
  <si>
    <t>CSI-KWEB CHINA</t>
  </si>
  <si>
    <t>US5007673065</t>
  </si>
  <si>
    <t>4868</t>
  </si>
  <si>
    <t>MEUD FP</t>
  </si>
  <si>
    <t>LU0908500753</t>
  </si>
  <si>
    <t>4617</t>
  </si>
  <si>
    <t>HEALTH CARE XLV- STATE STREET-SPDRS</t>
  </si>
  <si>
    <t>us81369y2090</t>
  </si>
  <si>
    <t>4640</t>
  </si>
  <si>
    <t>SPY - S&amp;P 500</t>
  </si>
  <si>
    <t>US78462F1030</t>
  </si>
  <si>
    <t>XLF - Financial Select- STATE STREET-SPDRS</t>
  </si>
  <si>
    <t>US81369Y6059</t>
  </si>
  <si>
    <t>XLP - CONSUMER STAPLES</t>
  </si>
  <si>
    <t>US81369Y3080</t>
  </si>
  <si>
    <t>SMH US-VANECK VECTORS</t>
  </si>
  <si>
    <t>US92189F6768</t>
  </si>
  <si>
    <t>4816</t>
  </si>
  <si>
    <t>VOO US_VANGUARD S&amp;P 500</t>
  </si>
  <si>
    <t>US9229083632</t>
  </si>
  <si>
    <t>4922</t>
  </si>
  <si>
    <t>WISDOMTREE INDIA</t>
  </si>
  <si>
    <t>US97717W4226</t>
  </si>
  <si>
    <t>3115</t>
  </si>
  <si>
    <t>XTRACKERS CSI300 SWAP</t>
  </si>
  <si>
    <t>LU0779800910</t>
  </si>
  <si>
    <t>5246</t>
  </si>
  <si>
    <t>XTRACKERS HARVEST CSI 300 CHINA- XTRACKERS</t>
  </si>
  <si>
    <t>US2330518794</t>
  </si>
  <si>
    <t>סה"כ שמחקות מדדים אחרים</t>
  </si>
  <si>
    <t>ISHARES IBOXX H</t>
  </si>
  <si>
    <t>US4642885135</t>
  </si>
  <si>
    <t>ISHARES LQD US IBOXX</t>
  </si>
  <si>
    <t>US4642872422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</si>
  <si>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</si>
  <si>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</si>
  <si>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</si>
  <si>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</si>
  <si>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</si>
  <si>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קסם KTF (A4) 500 S&amp;P מנוטרלת מט"ח- קסם קרנות נאמנו</t>
  </si>
  <si>
    <t>5122957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</si>
  <si>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</si>
  <si>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</si>
  <si>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</si>
  <si>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</si>
  <si>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</si>
  <si>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</si>
  <si>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</si>
  <si>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</si>
  <si>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</si>
  <si>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</si>
  <si>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</si>
  <si>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</si>
  <si>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</si>
  <si>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</si>
  <si>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</si>
  <si>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</si>
  <si>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</si>
  <si>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S&amp;P 500 (4D) PTF- פסגות קרנות נאמנות</t>
  </si>
  <si>
    <t>5127469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</si>
  <si>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</si>
  <si>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</si>
  <si>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</si>
  <si>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</si>
  <si>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</si>
  <si>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</si>
  <si>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</si>
  <si>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סקודיקס אופצייה 1 30/01/25- סקודיקס</t>
  </si>
  <si>
    <t>1178508</t>
  </si>
  <si>
    <t>אלומיי  אפ 1</t>
  </si>
  <si>
    <t>1169325</t>
  </si>
  <si>
    <t>אייספאק 1  אפ 1_10/12/2023- איי ספאק</t>
  </si>
  <si>
    <t>1179613</t>
  </si>
  <si>
    <t>קיסטון ריט אפ 1- קיסטון ריט</t>
  </si>
  <si>
    <t>1181734</t>
  </si>
  <si>
    <t>ביג-טק 50  אופציה 1 09/02/23- ביג-טק 50 מו"פ</t>
  </si>
  <si>
    <t>1172303</t>
  </si>
  <si>
    <t>ביג-טק 50 אופציה 2 01/01/23- ביג-טק 50 מו"פ</t>
  </si>
  <si>
    <t>1180819</t>
  </si>
  <si>
    <t>יוניקורן טכ אפ2 10/9/23- יוניקורן טכנו</t>
  </si>
  <si>
    <t>1168673</t>
  </si>
  <si>
    <t>יוניקורן טכ אפ3 15/11/22- יוניקורן טכנו</t>
  </si>
  <si>
    <t>1181544</t>
  </si>
  <si>
    <t>אלמדה  אופציה 2 10/10/23</t>
  </si>
  <si>
    <t>1168988</t>
  </si>
  <si>
    <t>אלמדה אופציה 4 19/12/22- אלמדה ונצ'רס</t>
  </si>
  <si>
    <t>1180744</t>
  </si>
  <si>
    <t>פולירם אופציה 1 29/11/22- פולירם</t>
  </si>
  <si>
    <t>1170224</t>
  </si>
  <si>
    <t>אמות אופציה 1 22/12/22- אמות</t>
  </si>
  <si>
    <t>1180546</t>
  </si>
  <si>
    <t>ביג  אופציה 1 13/12/22- ביג</t>
  </si>
  <si>
    <t>1171024</t>
  </si>
  <si>
    <t>בית בכפר אופציה 1 30/01/25- בית בכפר</t>
  </si>
  <si>
    <t>1183664</t>
  </si>
  <si>
    <t>מניבים ריט אפ 3 15/12/2022</t>
  </si>
  <si>
    <t>1170927</t>
  </si>
  <si>
    <t>פליינג ספרק אופציה 1 04/03/2024- פליינג ספארק</t>
  </si>
  <si>
    <t>1173590</t>
  </si>
  <si>
    <t>צ'קראטק אפ 3 20.03.25- זוז פאוור</t>
  </si>
  <si>
    <t>1185321</t>
  </si>
  <si>
    <t>אייס קמעונאות אופציה 1 15/01/23- מולטי ריטייל</t>
  </si>
  <si>
    <t>1171677</t>
  </si>
  <si>
    <t>גרופ 107 אופציה 1 01/09/24- 107 גרופ</t>
  </si>
  <si>
    <t>1180199</t>
  </si>
  <si>
    <t>אידומו  אפ 1_ 10/12/2023- אידומו</t>
  </si>
  <si>
    <t>1176353</t>
  </si>
  <si>
    <t>איידנטי  אופציה 1 14/12/22- 'איידנטי הלת</t>
  </si>
  <si>
    <t>1177468</t>
  </si>
  <si>
    <t>איידנטי  אופציה 2 14/06/24- 'איידנטי הלת</t>
  </si>
  <si>
    <t>1177476</t>
  </si>
  <si>
    <t>טראקנט אופציה 1 02/03/25- טראקנט</t>
  </si>
  <si>
    <t>1174101</t>
  </si>
  <si>
    <t>סיפיה אופציה 1 18/11/24- סיפיה וויז'ן</t>
  </si>
  <si>
    <t>1182005</t>
  </si>
  <si>
    <t>פיימנט אופציה 1 15/10/24- פיימנט</t>
  </si>
  <si>
    <t>1180884</t>
  </si>
  <si>
    <t>קבסיר  אופציה 1 31/08/23- קבסיר</t>
  </si>
  <si>
    <t>1173152</t>
  </si>
  <si>
    <t>קוויקליזארד אופציה 1 22/02/23- קוויקליזארד</t>
  </si>
  <si>
    <t>1172865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</si>
  <si>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</si>
  <si>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</si>
  <si>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</si>
  <si>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</si>
  <si>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</si>
  <si>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</si>
  <si>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</si>
  <si>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</si>
  <si>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NDX CALL 14025 21/10/2022</t>
  </si>
  <si>
    <t>BBG01718R9J5</t>
  </si>
  <si>
    <t>SPX CALL 4380 21/10/2022</t>
  </si>
  <si>
    <t>BBG016W9LRN2</t>
  </si>
  <si>
    <t>סה"כ מטבע</t>
  </si>
  <si>
    <t>סה"כ סחורות</t>
  </si>
  <si>
    <t>CORN- C Z3-14/12/23</t>
  </si>
  <si>
    <t>BBG00R1WMFC7</t>
  </si>
  <si>
    <t>DAX - DFWZ2 - 16/12/2022</t>
  </si>
  <si>
    <t>DE000C6LWM09</t>
  </si>
  <si>
    <t>DAX -GXZ2 - 16/12/2022</t>
  </si>
  <si>
    <t>DE000C6LWLN4</t>
  </si>
  <si>
    <t>DJIA IN - DMZ2 - 16/12/2022</t>
  </si>
  <si>
    <t>BBG013ZHH793</t>
  </si>
  <si>
    <t>E- Mini RUSS 2000 - RTYZ2 - 16/12/2022</t>
  </si>
  <si>
    <t>BBG012FFK4Z5</t>
  </si>
  <si>
    <t>EURO STOXX 50 - VGZ2 - 16/12/2022</t>
  </si>
  <si>
    <t>DE000C52VJW3</t>
  </si>
  <si>
    <t>FTSE 100 - Z Z2 - 16/12/2022</t>
  </si>
  <si>
    <t>GB00JSZ47G93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</si>
  <si>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</si>
  <si>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</si>
  <si>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</si>
  <si>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</si>
  <si>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</si>
  <si>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</si>
  <si>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</si>
  <si>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</si>
  <si>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</si>
  <si>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</si>
  <si>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 HIV2 -28/10/2022</t>
  </si>
  <si>
    <t>BBG018KWVD41</t>
  </si>
  <si>
    <t>NASDAQ 100 MINI - NQZ2 - 16/12/2022</t>
  </si>
  <si>
    <t>BBG012FFK3F9</t>
  </si>
  <si>
    <t>S&amp;P500 EMINI  ESZ2 16/12/22</t>
  </si>
  <si>
    <t>BBG011BQCMC1</t>
  </si>
  <si>
    <t>SOYBEAN- S X3- 14/11/23</t>
  </si>
  <si>
    <t>BBG00QSFNS92</t>
  </si>
  <si>
    <t>SPI 200 - XPZ2 -15/12/2022</t>
  </si>
  <si>
    <t>BBG011FWB925</t>
  </si>
  <si>
    <t>US TREASURY NOTE 2 YEAR- TUZ2 -30/12/22</t>
  </si>
  <si>
    <t>BBG014ZV7D52</t>
  </si>
  <si>
    <t>WHEAT- W Z3-14/12/23</t>
  </si>
  <si>
    <t>BBG011PTVQX7</t>
  </si>
  <si>
    <t>WNZ2 -US 30YR - 30/12/2022</t>
  </si>
  <si>
    <t>BBG014SS7PX9</t>
  </si>
  <si>
    <t>ULTRA 10 YEAR US - UXYZ2 - 20/12/2022</t>
  </si>
  <si>
    <t>BBG014SS7PJ5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</si>
  <si>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</si>
  <si>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</si>
  <si>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</si>
  <si>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</si>
  <si>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</si>
  <si>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</si>
  <si>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</si>
  <si>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</si>
  <si>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 6.21- האוצר - ממשלתית צמודה</t>
  </si>
  <si>
    <t>3920322</t>
  </si>
  <si>
    <t>15/06/21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</si>
  <si>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</si>
  <si>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</si>
  <si>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</si>
  <si>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</si>
  <si>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</si>
  <si>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</si>
  <si>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</si>
  <si>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</si>
  <si>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</si>
  <si>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</si>
  <si>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22/34- האוצר - ממשלתית צמודה</t>
  </si>
  <si>
    <t>392234</t>
  </si>
  <si>
    <t>אג"ח ט' מדד 22/34-פרמיה- האוצר - ממשלתית צמודה</t>
  </si>
  <si>
    <t>3922341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</si>
  <si>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</si>
  <si>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</si>
  <si>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</si>
  <si>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</si>
  <si>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</si>
  <si>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</si>
  <si>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</si>
  <si>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</si>
  <si>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</si>
  <si>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</si>
  <si>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</si>
  <si>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</si>
  <si>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</si>
  <si>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</si>
  <si>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</si>
  <si>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</si>
  <si>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</si>
  <si>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</si>
  <si>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</si>
  <si>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</si>
  <si>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</si>
  <si>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</si>
  <si>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</si>
  <si>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</si>
  <si>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</si>
  <si>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</si>
  <si>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</si>
  <si>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</si>
  <si>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</si>
  <si>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</si>
  <si>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</si>
  <si>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</si>
  <si>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</si>
  <si>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</si>
  <si>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אגח7-רמ- 7 מימון ישיר</t>
  </si>
  <si>
    <t>1153071</t>
  </si>
  <si>
    <t>515828820</t>
  </si>
  <si>
    <t>13/08/18</t>
  </si>
  <si>
    <t>מקורות אג"ח 8 22.04.13- מקורות</t>
  </si>
  <si>
    <t>1124346</t>
  </si>
  <si>
    <t>04/09/18</t>
  </si>
  <si>
    <t>רפאל אג3מ- רפאל</t>
  </si>
  <si>
    <t>1140276</t>
  </si>
  <si>
    <t>520042185</t>
  </si>
  <si>
    <t>04/05/21</t>
  </si>
  <si>
    <t>רש"ת אגח א-רמ- רש"ת</t>
  </si>
  <si>
    <t>1187335</t>
  </si>
  <si>
    <t>500102868</t>
  </si>
  <si>
    <t>רש"ת אגח ב-רמ- רש"ת</t>
  </si>
  <si>
    <t>1187343</t>
  </si>
  <si>
    <t>תשת אנרג אגא-רמ</t>
  </si>
  <si>
    <t>1168087</t>
  </si>
  <si>
    <t>520027293</t>
  </si>
  <si>
    <t>17/08/20</t>
  </si>
  <si>
    <t>פיקדון בנק לאומי 6.6% -24/01/27- לאומי</t>
  </si>
  <si>
    <t>200035059</t>
  </si>
  <si>
    <t>25/12/02</t>
  </si>
  <si>
    <t>מימון ישיר אג"ח 8-רמ- 8 מימון ישיר</t>
  </si>
  <si>
    <t>1154798</t>
  </si>
  <si>
    <t>515832442</t>
  </si>
  <si>
    <t>16/09/18</t>
  </si>
  <si>
    <t>מימון ישיר אג"ח א-רמ- מימון ישיר קב</t>
  </si>
  <si>
    <t>1139740</t>
  </si>
  <si>
    <t>04/08/20</t>
  </si>
  <si>
    <t>8% דיידלנד א- דיידלנד</t>
  </si>
  <si>
    <t>1104835</t>
  </si>
  <si>
    <t>4130</t>
  </si>
  <si>
    <t>10/06/07</t>
  </si>
  <si>
    <t>אנטר הולד אגח ב- אנטר הולדינגס 1</t>
  </si>
  <si>
    <t>4740163</t>
  </si>
  <si>
    <t>985</t>
  </si>
  <si>
    <t>04/11/09</t>
  </si>
  <si>
    <t>אנטר הולדינגס אג"ח 1- אנטר הולדינגס 1</t>
  </si>
  <si>
    <t>4740130</t>
  </si>
  <si>
    <t>29/11/06</t>
  </si>
  <si>
    <t>אנטר הולדינגס אגחא 09\7- אנטר הולדינגס 1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</si>
  <si>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</si>
  <si>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</si>
  <si>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</si>
  <si>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</si>
  <si>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</si>
  <si>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</si>
  <si>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</si>
  <si>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רפאל  אג4מ- רפאל</t>
  </si>
  <si>
    <t>1140284</t>
  </si>
  <si>
    <t>רפאל   אג5מ</t>
  </si>
  <si>
    <t>1140292</t>
  </si>
  <si>
    <t>מת"ם  אגח א -רמ</t>
  </si>
  <si>
    <t>1138999</t>
  </si>
  <si>
    <t>510687403</t>
  </si>
  <si>
    <t>05/12/18</t>
  </si>
  <si>
    <t>אורמת אגח 4 - רמ</t>
  </si>
  <si>
    <t>1167212</t>
  </si>
  <si>
    <t>01/07/20</t>
  </si>
  <si>
    <t>גמא נעמ 2 - לא סחיר- גמא ניהול</t>
  </si>
  <si>
    <t>1184209</t>
  </si>
  <si>
    <t>גב-ים נגב אג"ח-רמ</t>
  </si>
  <si>
    <t>1151141</t>
  </si>
  <si>
    <t>514189596</t>
  </si>
  <si>
    <t>30/07/18</t>
  </si>
  <si>
    <t>לידר  אגח ח- רמ- לידר השקעות</t>
  </si>
  <si>
    <t>3180361</t>
  </si>
  <si>
    <t>520037664</t>
  </si>
  <si>
    <t>28/02/21</t>
  </si>
  <si>
    <t>נאוי נעמ 5-ל- נאוי</t>
  </si>
  <si>
    <t>2080281</t>
  </si>
  <si>
    <t>18/01/22</t>
  </si>
  <si>
    <t>אלטשולר אג"ח א</t>
  </si>
  <si>
    <t>1139336</t>
  </si>
  <si>
    <t>511446551</t>
  </si>
  <si>
    <t>25/02/20</t>
  </si>
  <si>
    <t>אליהו הנפקות אג"ח א'-רמ- אליהו הנפקות</t>
  </si>
  <si>
    <t>1142009</t>
  </si>
  <si>
    <t>515703528</t>
  </si>
  <si>
    <t>13/02/20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</si>
  <si>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</si>
  <si>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</si>
  <si>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</si>
  <si>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</si>
  <si>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</si>
  <si>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</si>
  <si>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</si>
  <si>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</si>
  <si>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</si>
  <si>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</si>
  <si>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</si>
  <si>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</si>
  <si>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</si>
  <si>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</si>
  <si>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</si>
  <si>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ארפורט נעמ ח-ל- איירפורט סיטי</t>
  </si>
  <si>
    <t>1156496</t>
  </si>
  <si>
    <t>19/04/21</t>
  </si>
  <si>
    <t>אורבנקורפ אגח א- אורבנקורפ</t>
  </si>
  <si>
    <t>1137041</t>
  </si>
  <si>
    <t>514941525</t>
  </si>
  <si>
    <t>04/04/16</t>
  </si>
  <si>
    <t>מנרב-נעמ פרטי 1/6/23- מנרב</t>
  </si>
  <si>
    <t>96050</t>
  </si>
  <si>
    <t>נאוי נעמ פרטי-26/04/23- נאוי</t>
  </si>
  <si>
    <t>96048</t>
  </si>
  <si>
    <t>וואליו אגח ב-רמ- וואליו קפיטל</t>
  </si>
  <si>
    <t>5990171</t>
  </si>
  <si>
    <t>520033804</t>
  </si>
  <si>
    <t>18/08/21</t>
  </si>
  <si>
    <t>וואליו אגח ג-רמ- וואליו קפיטל</t>
  </si>
  <si>
    <t>5990221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</si>
  <si>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</si>
  <si>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</si>
  <si>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</si>
  <si>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</si>
  <si>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</si>
  <si>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</si>
  <si>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גרופ 11- 11 גרופ</t>
  </si>
  <si>
    <t>1181106</t>
  </si>
  <si>
    <t>1992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</si>
  <si>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</si>
  <si>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</si>
  <si>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</si>
  <si>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</si>
  <si>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</si>
  <si>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גדות למסופים כימיקלים- גדות מסופים כימ</t>
  </si>
  <si>
    <t>74222</t>
  </si>
  <si>
    <t>דאון טאון חיפה- טרה אמפריום אייץ (דאון טאון)</t>
  </si>
  <si>
    <t>74209</t>
  </si>
  <si>
    <t>514829126</t>
  </si>
  <si>
    <t>מור נדל"ן בינלאומי בע"מ-חדש- מור נדל"ן</t>
  </si>
  <si>
    <t>74164</t>
  </si>
  <si>
    <t>513842690</t>
  </si>
  <si>
    <t>קבוצת מיי טאון- קבוצת מיי טאון</t>
  </si>
  <si>
    <t>96049</t>
  </si>
  <si>
    <t>514444660</t>
  </si>
  <si>
    <t>וויו גרופ TASE UP- גרופ(VEEV) וויו</t>
  </si>
  <si>
    <t>1171107</t>
  </si>
  <si>
    <t>1837</t>
  </si>
  <si>
    <t>וואן זירו הבנק הדיגיטלי בע"מ- וואן זירו הבנק הדיגיטלי</t>
  </si>
  <si>
    <t>74229</t>
  </si>
  <si>
    <t>515981728</t>
  </si>
  <si>
    <t>LION SANTANDER- LION SANTANDER</t>
  </si>
  <si>
    <t>74242</t>
  </si>
  <si>
    <t>5350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</si>
  <si>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</si>
  <si>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</si>
  <si>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</si>
  <si>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</si>
  <si>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</si>
  <si>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</si>
  <si>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</si>
  <si>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</si>
  <si>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</si>
  <si>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</si>
  <si>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</si>
  <si>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</si>
  <si>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First Time 3- First Time</t>
  </si>
  <si>
    <t>ION CROSS OVER קרן- ION</t>
  </si>
  <si>
    <t>07/07/20</t>
  </si>
  <si>
    <t>קרן ION CROSS OVER 2- ION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</si>
  <si>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</si>
  <si>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</si>
  <si>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</si>
  <si>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</si>
  <si>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</si>
  <si>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</si>
  <si>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12/08/19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</si>
  <si>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</si>
  <si>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</si>
  <si>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</si>
  <si>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</si>
  <si>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</si>
  <si>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</si>
  <si>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קרן 3 JTLV- קרן JTLV 3</t>
  </si>
  <si>
    <t>09/06/22</t>
  </si>
  <si>
    <t>סה"כ קרנות השקעה אחרות</t>
  </si>
  <si>
    <t>FIMI 6 קרן- פימי</t>
  </si>
  <si>
    <t>קרן להב 1- קרן להב</t>
  </si>
  <si>
    <t>קרן להב 2- קרן להב</t>
  </si>
  <si>
    <t>02/09/20</t>
  </si>
  <si>
    <t>קרן להב 3- קרן להב</t>
  </si>
  <si>
    <t>קרן קוגיטו 2- קרן קוגיטו</t>
  </si>
  <si>
    <t>קרן קוגיטו- קרן קוגיטו</t>
  </si>
  <si>
    <t>קרן קרדיטו- קרן קרדיטו</t>
  </si>
  <si>
    <t>15/03/22</t>
  </si>
  <si>
    <t>קרן ריאלטי חוב 4- קרן ריאלטי חוב</t>
  </si>
  <si>
    <t>קרן שקד- קרן שקד</t>
  </si>
  <si>
    <t>28/02/22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</si>
  <si>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</si>
  <si>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</si>
  <si>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</si>
  <si>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</si>
  <si>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</si>
  <si>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</si>
  <si>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</si>
  <si>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סה"כ קרנות הון סיכון בחו"ל</t>
  </si>
  <si>
    <t>SG VC 3 קרן- SG VC</t>
  </si>
  <si>
    <t>24/05/21</t>
  </si>
  <si>
    <t>SG VC 4 קרן- SG VC</t>
  </si>
  <si>
    <t>SG VC 5 קרן- SG VC</t>
  </si>
  <si>
    <t>22/09/21</t>
  </si>
  <si>
    <t>SG VC 6 קרן- SG VC</t>
  </si>
  <si>
    <t>31/08/22</t>
  </si>
  <si>
    <t>סה"כ קרנות גידור בחו"ל</t>
  </si>
  <si>
    <t>קרן דפנה- DAFNA INTERNATIONAL FUND</t>
  </si>
  <si>
    <t>23/04/19</t>
  </si>
  <si>
    <t>Sphera Biotech FUND- Sphera Biotech FUND</t>
  </si>
  <si>
    <t>14/12/20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</si>
  <si>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</si>
  <si>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</si>
  <si>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</si>
  <si>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</si>
  <si>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</si>
  <si>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</si>
  <si>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אלקטרה נדל"ן (MF) קרן מספר 1- Electra Multifamily Investments Fund LP</t>
  </si>
  <si>
    <t>04/06/19</t>
  </si>
  <si>
    <t>LCN Sterling Fund SLP- LCN Sterling Fund SLP</t>
  </si>
  <si>
    <t>מיילסטון 4 MREI-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</si>
  <si>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</si>
  <si>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</si>
  <si>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</si>
  <si>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BK OPPORTUNITY 5- BK OPPORTUNITY</t>
  </si>
  <si>
    <t>KYG1312R1048</t>
  </si>
  <si>
    <t>06/09/18</t>
  </si>
  <si>
    <t>קרן חוב פונטיפקס 4- Pontifax Medison Debt Financing</t>
  </si>
  <si>
    <t>LPA  Nordic Power- LPA  Nordic Power</t>
  </si>
  <si>
    <t>24/11/20</t>
  </si>
  <si>
    <t>אלקטרה נדל"ן קרן חוב- Electra Capital PM Fund LP</t>
  </si>
  <si>
    <t>FUSE 11 FUND- FUSE 11 FUND</t>
  </si>
  <si>
    <t>07/04/21</t>
  </si>
  <si>
    <t>קרן REVOLVER- REVOLVER</t>
  </si>
  <si>
    <t>קרן הפניקס קו-אינווסט- הפניקס</t>
  </si>
  <si>
    <t>08/08/22</t>
  </si>
  <si>
    <t>קרן COLLER 8 (Phoenix Value CIP) - קרן COLLER 8</t>
  </si>
  <si>
    <t>קרן ויולה קרדיט 6- קרן ויולה</t>
  </si>
  <si>
    <t>AGATE Medical  2- AGATE MEDICAL</t>
  </si>
  <si>
    <t>AGATE Medical- AGATE MEDICAL</t>
  </si>
  <si>
    <t>Fattal European Partnership II- Fattal European Partnership II</t>
  </si>
  <si>
    <t>סה"כ כתבי אופציה בישראל</t>
  </si>
  <si>
    <t>Meat-Teck-אופציה לא סחירה 18/05/2023- MEATECH</t>
  </si>
  <si>
    <t>320486391</t>
  </si>
  <si>
    <t>04/08/21</t>
  </si>
  <si>
    <t>18/03/20</t>
  </si>
  <si>
    <t>בליץ אופציה לא סחירה 01/06/24- בליץ</t>
  </si>
  <si>
    <t>42401011</t>
  </si>
  <si>
    <t>08/06/21</t>
  </si>
  <si>
    <t>סולאיר אופציה לא סחירה 30/06/22- סולאיר</t>
  </si>
  <si>
    <t>117228711</t>
  </si>
  <si>
    <t>24/06/21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</si>
  <si>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</si>
  <si>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</si>
  <si>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</si>
  <si>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</si>
  <si>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</si>
  <si>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איסתא- אופציה לא סחירה 05/01/24- איסתא</t>
  </si>
  <si>
    <t>108107411</t>
  </si>
  <si>
    <t>16/01/22</t>
  </si>
  <si>
    <t>אופ ב . המשביר ידני- 365 המשביר</t>
  </si>
  <si>
    <t>11049511</t>
  </si>
  <si>
    <t>24/12/18</t>
  </si>
  <si>
    <t>פנאקסיה ישראל אופציה לא סחירה 09/03/2022- פנאקסיה ישראל</t>
  </si>
  <si>
    <t>11043631</t>
  </si>
  <si>
    <t>קנאביס</t>
  </si>
  <si>
    <t>11/03/20</t>
  </si>
  <si>
    <t>אופציה לא סחירה-הייקון מערכות 01/09/23- הייקון מערכות</t>
  </si>
  <si>
    <t>116994511</t>
  </si>
  <si>
    <t>איאלדי (ALD) אופציה לא סחירה 15/02/24 - האב- האב אבטחת מידע</t>
  </si>
  <si>
    <t>10840031</t>
  </si>
  <si>
    <t>17/02/20</t>
  </si>
  <si>
    <t>שגריר- אופציה לא סחירה 08/06/25- שגריר רכב</t>
  </si>
  <si>
    <t>113837912</t>
  </si>
  <si>
    <t>שגריר- אופציה לא סחירה 22/02/23- שגריר רכב</t>
  </si>
  <si>
    <t>113837911</t>
  </si>
  <si>
    <t>22/02/21</t>
  </si>
  <si>
    <t>סה"כ מט"ח/מט"ח</t>
  </si>
  <si>
    <t>פווורוד דולר/שקל 3.5565 03/10/22 154190</t>
  </si>
  <si>
    <t>154190</t>
  </si>
  <si>
    <t>30/09/22</t>
  </si>
  <si>
    <t>פורוורד אירו/שקל 3.4317 09/11/22 154149</t>
  </si>
  <si>
    <t>154149</t>
  </si>
  <si>
    <t>03/08/22</t>
  </si>
  <si>
    <t>פורוורד אירו/שקל 3.4404 18/10/22 154180</t>
  </si>
  <si>
    <t>154180</t>
  </si>
  <si>
    <t>פורוורד אירו/שקל 3.4435 24/01/23 154182</t>
  </si>
  <si>
    <t>154182</t>
  </si>
  <si>
    <t>פורוורד אירו/שקל 3.4451 24/01/23 154186</t>
  </si>
  <si>
    <t>154186</t>
  </si>
  <si>
    <t>פורוורד דולר/שקל 3.2645 02/11/22 154172</t>
  </si>
  <si>
    <t>154172</t>
  </si>
  <si>
    <t>25/08/22</t>
  </si>
  <si>
    <t>פורוורד דולר/שקל 3.2696 02/11/22 154168</t>
  </si>
  <si>
    <t>154168</t>
  </si>
  <si>
    <t>23/08/22</t>
  </si>
  <si>
    <t>פורוורד דולר/שקל 3.2698 02/11/22 154169</t>
  </si>
  <si>
    <t>154169</t>
  </si>
  <si>
    <t>פורוורד דולר/שקל 3.2718 19/10/22 154170</t>
  </si>
  <si>
    <t>154170</t>
  </si>
  <si>
    <t>פורוורד דולר/שקל 3.276 19/10/2022 154156</t>
  </si>
  <si>
    <t>154156</t>
  </si>
  <si>
    <t>פורוורד דולר/שקל 3.3290 19/10/22 154174</t>
  </si>
  <si>
    <t>154174</t>
  </si>
  <si>
    <t>פורוורד דולר/שקל 3.3937 29/11/22 154176</t>
  </si>
  <si>
    <t>154176</t>
  </si>
  <si>
    <t>פורוורד דולר/שקל 3.397 15/11/22 154175</t>
  </si>
  <si>
    <t>154175</t>
  </si>
  <si>
    <t>פורוורד דולר/שקל 3.4060 24/01/23 154181</t>
  </si>
  <si>
    <t>154181</t>
  </si>
  <si>
    <t>פורוורד דולר/שקל 3.4077 24/01/23 154185</t>
  </si>
  <si>
    <t>154185</t>
  </si>
  <si>
    <t>פורוורד דולר/שקל 3.4116 03/01/23 154187</t>
  </si>
  <si>
    <t>154187</t>
  </si>
  <si>
    <t>פורוורד דולר/שקל 3.4188 13/12/22 154188</t>
  </si>
  <si>
    <t>154188</t>
  </si>
  <si>
    <t>פורוורד דולר/שקל 3.44 18/10/200 154179</t>
  </si>
  <si>
    <t>154179</t>
  </si>
  <si>
    <t>פורוורד ליש"ט/שקל 3.915 24/01/23 154184</t>
  </si>
  <si>
    <t>154184</t>
  </si>
  <si>
    <t>שטרלינג/שקל 10.07.28 שער 4.05 153359</t>
  </si>
  <si>
    <t>153359</t>
  </si>
  <si>
    <t>10/07/20</t>
  </si>
  <si>
    <t>פורוורד אירו/דולר 1.03145 26/10/2022 154139</t>
  </si>
  <si>
    <t>154139</t>
  </si>
  <si>
    <t>פורוורד אירו/דולר 1.0807 12/01/23 154111</t>
  </si>
  <si>
    <t>154111</t>
  </si>
  <si>
    <t>פורוורד אירו/דולר 1.0868 12/01/23 154103</t>
  </si>
  <si>
    <t>154103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</si>
  <si>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</si>
  <si>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</si>
  <si>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</si>
  <si>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</si>
  <si>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</si>
  <si>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פורוורד ליש"ט/דולר 1.1474 24/01/23 154183</t>
  </si>
  <si>
    <t>154183</t>
  </si>
  <si>
    <t>לונג אינפלציה 08.11.2022 2.585%</t>
  </si>
  <si>
    <t>23482</t>
  </si>
  <si>
    <t>סה"כ כנגד חסכון עמיתים/מבוטחים</t>
  </si>
  <si>
    <t>לא</t>
  </si>
  <si>
    <t>1309</t>
  </si>
  <si>
    <t>28/08/22</t>
  </si>
  <si>
    <t>דירוג פנימי</t>
  </si>
  <si>
    <t>הלוואות עמיתים</t>
  </si>
  <si>
    <t>1302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</si>
  <si>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</si>
  <si>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</si>
  <si>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</si>
  <si>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</si>
  <si>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</si>
  <si>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</si>
  <si>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</si>
  <si>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</si>
  <si>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</si>
  <si>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</si>
  <si>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</si>
  <si>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</si>
  <si>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</si>
  <si>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</si>
  <si>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</si>
  <si>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</si>
  <si>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</si>
  <si>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</si>
  <si>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</si>
  <si>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</si>
  <si>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</si>
  <si>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</si>
  <si>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</si>
  <si>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</si>
  <si>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</si>
  <si>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</si>
  <si>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</si>
  <si>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</si>
  <si>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סה"כ מניב</t>
  </si>
  <si>
    <t>אשדוד - משרדים</t>
  </si>
  <si>
    <t>משרדים</t>
  </si>
  <si>
    <t>אשדוד</t>
  </si>
  <si>
    <t>אשדוד סנטר</t>
  </si>
  <si>
    <t>הוצאות לשלם אשדוד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</si>
  <si>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</si>
  <si>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</si>
  <si>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</si>
  <si>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</si>
  <si>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</si>
  <si>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</si>
  <si>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</si>
  <si>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</si>
  <si>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</si>
  <si>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בטחונות-MONEY JPY HSBC</t>
  </si>
  <si>
    <t>327072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</si>
  <si>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</si>
  <si>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</si>
  <si>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</si>
  <si>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</si>
  <si>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</si>
  <si>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</si>
  <si>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</si>
  <si>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</si>
  <si>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</si>
  <si>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</si>
  <si>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</si>
  <si>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</si>
  <si>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</si>
  <si>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</si>
  <si>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</si>
  <si>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</si>
  <si>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</si>
  <si>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קרן 3 JTLV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</si>
  <si>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</si>
  <si>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</si>
  <si>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</si>
  <si>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</si>
  <si>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</si>
  <si>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</si>
  <si>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</si>
  <si>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</si>
  <si>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קרן ריאלטי חוב 4</t>
  </si>
  <si>
    <t xml:space="preserve"> first time3 </t>
  </si>
  <si>
    <t>Fattal European Partnership II</t>
  </si>
  <si>
    <t>הלוואות עמיתים שיקלי</t>
  </si>
  <si>
    <t>הלוואות עמיתים  צמוד</t>
  </si>
  <si>
    <t>קרן גיזה הלוואות מורכבות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</si>
</sst>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8" formatCode="0.000000000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8" fontId="2" fillId="0" borderId="0" xfId="1" applyNumberFormat="1" applyFont="1" applyAlignment="1">
      <alignment horizontal="center"/>
    </xf>
    <xf numFmtId="0" fontId="19" fillId="0" borderId="0" xfId="0" applyFont="1"/>
    <xf numFmtId="3" fontId="19" fillId="0" borderId="0" xfId="0" applyNumberFormat="1" applyFont="1"/>
    <xf numFmtId="0" fontId="1" fillId="0" borderId="0" xfId="0" applyFont="1"/>
    <xf numFmtId="14" fontId="0" fillId="0" borderId="0" xfId="0" applyNumberFormat="1" applyFill="1"/>
    <xf numFmtId="0" fontId="2" fillId="0" borderId="0" xfId="0" applyFont="1" applyFill="1" applyAlignment="1">
      <alignment horizontal="center"/>
    </xf>
    <xf numFmtId="2" fontId="0" fillId="0" borderId="0" xfId="0" applyNumberFormat="1"/>
    <xf numFmtId="166" fontId="0" fillId="5" borderId="0" xfId="0" applyNumberFormat="1" applyFont="1" applyFill="1"/>
    <xf numFmtId="166" fontId="0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0" fontId="18" fillId="0" borderId="0" xfId="0" applyFont="1" applyFill="1"/>
    <xf numFmtId="4" fontId="18" fillId="0" borderId="0" xfId="0" applyNumberFormat="1" applyFont="1" applyFill="1"/>
    <xf numFmtId="166" fontId="18" fillId="0" borderId="0" xfId="0" applyNumberFormat="1" applyFont="1" applyFill="1"/>
    <xf numFmtId="0" fontId="2" fillId="0" borderId="0" xfId="0" applyFont="1" applyFill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G57"/>
  <sheetViews>
    <sheetView rightToLeft="1" topLeftCell="A28" workbookViewId="0">
      <selection activeCell="D41" sqref="D4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6" width="6.7109375" style="1" customWidth="1"/>
    <col min="7" max="7" width="20.42578125" style="1" bestFit="1" customWidth="1"/>
    <col min="8" max="8" width="8.7109375" style="1" customWidth="1"/>
    <col min="9" max="9" width="10" style="1" customWidth="1"/>
    <col min="10" max="10" width="9.5703125" style="1" customWidth="1"/>
    <col min="11" max="11" width="6.140625" style="1" customWidth="1"/>
    <col min="12" max="13" width="5.7109375" style="1" customWidth="1"/>
    <col min="14" max="14" width="6.85546875" style="1" customWidth="1"/>
    <col min="15" max="15" width="6.42578125" style="1" customWidth="1"/>
    <col min="16" max="16" width="6.7109375" style="1" customWidth="1"/>
    <col min="17" max="17" width="7.28515625" style="1" customWidth="1"/>
    <col min="18" max="29" width="5.7109375" style="1" customWidth="1"/>
    <col min="30" max="16384" width="9.140625" style="1"/>
  </cols>
  <sheetData>
    <row r="1" spans="1:7">
      <c r="B1" s="2" t="s">
        <v>0</v>
      </c>
      <c r="C1" t="s">
        <v>197</v>
      </c>
    </row>
    <row r="2" spans="1:7">
      <c r="B2" s="2" t="s">
        <v>1</v>
      </c>
    </row>
    <row r="3" spans="1:7">
      <c r="B3" s="2" t="s">
        <v>2</v>
      </c>
      <c r="C3" t="s">
        <v>198</v>
      </c>
    </row>
    <row r="4" spans="1:7">
      <c r="B4" s="2" t="s">
        <v>3</v>
      </c>
    </row>
    <row r="6" spans="1:7" ht="26.25" customHeight="1">
      <c r="B6" s="97" t="s">
        <v>4</v>
      </c>
      <c r="C6" s="98"/>
      <c r="D6" s="99"/>
    </row>
    <row r="7" spans="1:7" s="3" customFormat="1">
      <c r="B7" s="4"/>
      <c r="C7" s="61" t="s">
        <v>5</v>
      </c>
      <c r="D7" s="62" t="s">
        <v>191</v>
      </c>
      <c r="E7" s="1"/>
      <c r="F7" s="1"/>
      <c r="G7" s="5" t="s">
        <v>5</v>
      </c>
    </row>
    <row r="8" spans="1:7" s="3" customFormat="1">
      <c r="B8" s="4"/>
      <c r="C8" s="63" t="s">
        <v>6</v>
      </c>
      <c r="D8" s="64" t="s">
        <v>7</v>
      </c>
      <c r="G8" s="5" t="s">
        <v>8</v>
      </c>
    </row>
    <row r="9" spans="1:7" s="6" customFormat="1" ht="18" customHeight="1">
      <c r="B9" s="67"/>
      <c r="C9" s="66" t="s">
        <v>9</v>
      </c>
      <c r="D9" s="65" t="s">
        <v>10</v>
      </c>
      <c r="G9" s="5" t="s">
        <v>11</v>
      </c>
    </row>
    <row r="10" spans="1:7" s="6" customFormat="1" ht="18" customHeight="1">
      <c r="B10" s="68" t="s">
        <v>12</v>
      </c>
      <c r="C10" s="58"/>
      <c r="D10" s="59"/>
      <c r="G10" s="8"/>
    </row>
    <row r="11" spans="1:7">
      <c r="A11" s="9" t="s">
        <v>13</v>
      </c>
      <c r="B11" s="69" t="s">
        <v>14</v>
      </c>
      <c r="C11" s="75">
        <f>מזומנים!J11</f>
        <v>1847690.7874943435</v>
      </c>
      <c r="D11" s="76">
        <f>C11/$C$42</f>
        <v>8.7736705861759509E-2</v>
      </c>
      <c r="G11" s="82"/>
    </row>
    <row r="12" spans="1:7">
      <c r="B12" s="69" t="s">
        <v>15</v>
      </c>
      <c r="C12" s="60"/>
      <c r="D12" s="60"/>
    </row>
    <row r="13" spans="1:7">
      <c r="A13" s="10" t="s">
        <v>13</v>
      </c>
      <c r="B13" s="70" t="s">
        <v>16</v>
      </c>
      <c r="C13" s="77">
        <v>6573330.3783073425</v>
      </c>
      <c r="D13" s="78">
        <f t="shared" ref="D13:D22" si="0">C13/$C$42</f>
        <v>0.31213142255031417</v>
      </c>
    </row>
    <row r="14" spans="1:7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7">
      <c r="A15" s="10" t="s">
        <v>13</v>
      </c>
      <c r="B15" s="70" t="s">
        <v>18</v>
      </c>
      <c r="C15" s="77">
        <v>2872819.8962222417</v>
      </c>
      <c r="D15" s="78">
        <f t="shared" si="0"/>
        <v>0.13641446714710806</v>
      </c>
    </row>
    <row r="16" spans="1:7">
      <c r="A16" s="10" t="s">
        <v>13</v>
      </c>
      <c r="B16" s="70" t="s">
        <v>19</v>
      </c>
      <c r="C16" s="77">
        <v>3861590.6595450346</v>
      </c>
      <c r="D16" s="78">
        <f t="shared" si="0"/>
        <v>0.18336576993733475</v>
      </c>
      <c r="G16"/>
    </row>
    <row r="17" spans="1:7">
      <c r="A17" s="10" t="s">
        <v>13</v>
      </c>
      <c r="B17" s="70" t="s">
        <v>195</v>
      </c>
      <c r="C17" s="77">
        <v>3001136.9596377201</v>
      </c>
      <c r="D17" s="78">
        <f t="shared" si="0"/>
        <v>0.14250754101321511</v>
      </c>
    </row>
    <row r="18" spans="1:7">
      <c r="A18" s="10" t="s">
        <v>13</v>
      </c>
      <c r="B18" s="70" t="s">
        <v>20</v>
      </c>
      <c r="C18" s="77">
        <v>269069.53499184811</v>
      </c>
      <c r="D18" s="78">
        <f t="shared" si="0"/>
        <v>1.2776637090859803E-2</v>
      </c>
    </row>
    <row r="19" spans="1:7">
      <c r="A19" s="10" t="s">
        <v>13</v>
      </c>
      <c r="B19" s="70" t="s">
        <v>21</v>
      </c>
      <c r="C19" s="77">
        <v>8320.9117393699999</v>
      </c>
      <c r="D19" s="78">
        <f t="shared" si="0"/>
        <v>3.9511448058297062E-4</v>
      </c>
    </row>
    <row r="20" spans="1:7">
      <c r="A20" s="10" t="s">
        <v>13</v>
      </c>
      <c r="B20" s="70" t="s">
        <v>22</v>
      </c>
      <c r="C20" s="77">
        <v>16.269456000000002</v>
      </c>
      <c r="D20" s="78">
        <f t="shared" si="0"/>
        <v>7.725472710390989E-7</v>
      </c>
    </row>
    <row r="21" spans="1:7">
      <c r="A21" s="10" t="s">
        <v>13</v>
      </c>
      <c r="B21" s="70" t="s">
        <v>23</v>
      </c>
      <c r="C21" s="77">
        <v>-266260.48813521926</v>
      </c>
      <c r="D21" s="78">
        <f t="shared" si="0"/>
        <v>-1.2643250855738631E-2</v>
      </c>
    </row>
    <row r="22" spans="1:7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7">
      <c r="B23" s="69" t="s">
        <v>25</v>
      </c>
      <c r="C23" s="60"/>
      <c r="D23" s="60"/>
    </row>
    <row r="24" spans="1:7">
      <c r="A24" s="10" t="s">
        <v>13</v>
      </c>
      <c r="B24" s="70" t="s">
        <v>26</v>
      </c>
      <c r="C24" s="77">
        <v>26194.922658447438</v>
      </c>
      <c r="D24" s="78">
        <f t="shared" ref="D24:D37" si="1">C24/$C$42</f>
        <v>1.2438532680418954E-3</v>
      </c>
    </row>
    <row r="25" spans="1:7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7">
      <c r="A26" s="10" t="s">
        <v>13</v>
      </c>
      <c r="B26" s="70" t="s">
        <v>18</v>
      </c>
      <c r="C26" s="77">
        <v>214830.33819936967</v>
      </c>
      <c r="D26" s="78">
        <f t="shared" si="1"/>
        <v>1.0201114991941323E-2</v>
      </c>
    </row>
    <row r="27" spans="1:7">
      <c r="A27" s="10" t="s">
        <v>13</v>
      </c>
      <c r="B27" s="70" t="s">
        <v>28</v>
      </c>
      <c r="C27" s="77">
        <v>362206.1112229182</v>
      </c>
      <c r="D27" s="78">
        <f t="shared" si="1"/>
        <v>1.7199182491347574E-2</v>
      </c>
      <c r="G27"/>
    </row>
    <row r="28" spans="1:7">
      <c r="A28" s="10" t="s">
        <v>13</v>
      </c>
      <c r="B28" s="70" t="s">
        <v>29</v>
      </c>
      <c r="C28" s="77">
        <v>1200905.0066416329</v>
      </c>
      <c r="D28" s="78">
        <f t="shared" si="1"/>
        <v>5.7024395017152653E-2</v>
      </c>
    </row>
    <row r="29" spans="1:7">
      <c r="A29" s="10" t="s">
        <v>13</v>
      </c>
      <c r="B29" s="70" t="s">
        <v>30</v>
      </c>
      <c r="C29" s="77">
        <v>4136.6484517118779</v>
      </c>
      <c r="D29" s="78">
        <f t="shared" si="1"/>
        <v>1.9642675653187941E-4</v>
      </c>
    </row>
    <row r="30" spans="1:7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7">
      <c r="A31" s="10" t="s">
        <v>13</v>
      </c>
      <c r="B31" s="70" t="s">
        <v>32</v>
      </c>
      <c r="C31" s="77">
        <v>-51673.841711725741</v>
      </c>
      <c r="D31" s="78">
        <f t="shared" si="1"/>
        <v>-2.4537074502368164E-3</v>
      </c>
    </row>
    <row r="32" spans="1:7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393166.95841314108</v>
      </c>
      <c r="D33" s="78">
        <f t="shared" si="1"/>
        <v>1.8669343387069302E-2</v>
      </c>
    </row>
    <row r="34" spans="1:4">
      <c r="A34" s="10" t="s">
        <v>13</v>
      </c>
      <c r="B34" s="69" t="s">
        <v>35</v>
      </c>
      <c r="C34" s="77">
        <v>50144.383561643801</v>
      </c>
      <c r="D34" s="78">
        <f t="shared" si="1"/>
        <v>2.381081867671898E-3</v>
      </c>
    </row>
    <row r="35" spans="1:4">
      <c r="A35" s="10" t="s">
        <v>13</v>
      </c>
      <c r="B35" s="69" t="s">
        <v>36</v>
      </c>
      <c r="C35" s="77">
        <v>273710.00096129422</v>
      </c>
      <c r="D35" s="78">
        <f t="shared" si="1"/>
        <v>1.2996987379218885E-2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418160.34972311801</v>
      </c>
      <c r="D37" s="78">
        <f t="shared" si="1"/>
        <v>1.9856142518554401E-2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21059495.787380237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398779.69932232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3.6288</v>
      </c>
    </row>
    <row r="48" spans="1:4">
      <c r="C48" t="s">
        <v>201</v>
      </c>
      <c r="D48">
        <v>0.46870000000000001</v>
      </c>
    </row>
    <row r="49" spans="3:4">
      <c r="C49" t="s">
        <v>110</v>
      </c>
      <c r="D49">
        <v>3.4857999999999998</v>
      </c>
    </row>
    <row r="50" spans="3:4">
      <c r="C50" t="s">
        <v>202</v>
      </c>
      <c r="D50">
        <v>0.33229999999999998</v>
      </c>
    </row>
    <row r="51" spans="3:4">
      <c r="C51" t="s">
        <v>120</v>
      </c>
      <c r="D51">
        <v>2.3088000000000002</v>
      </c>
    </row>
    <row r="52" spans="3:4">
      <c r="C52" t="s">
        <v>203</v>
      </c>
      <c r="D52">
        <v>2.4549000000000001E-2</v>
      </c>
    </row>
    <row r="53" spans="3:4">
      <c r="C53" t="s">
        <v>123</v>
      </c>
      <c r="D53">
        <v>2.4761000000000002</v>
      </c>
    </row>
    <row r="54" spans="3:4">
      <c r="C54" t="s">
        <v>204</v>
      </c>
      <c r="D54">
        <v>0.45140000000000002</v>
      </c>
    </row>
    <row r="55" spans="3:4">
      <c r="C55" t="s">
        <v>106</v>
      </c>
      <c r="D55">
        <v>3.5430000000000001</v>
      </c>
    </row>
    <row r="56" spans="3:4">
      <c r="C56" t="s">
        <v>113</v>
      </c>
      <c r="D56">
        <v>3.9619</v>
      </c>
    </row>
    <row r="57" spans="3:4">
      <c r="C57" t="s">
        <v>123</v>
      </c>
      <c r="D57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G19" sqref="G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100" t="s">
        <v>47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J12+J45</f>
        <v>1847690.7874943435</v>
      </c>
      <c r="K11" s="76">
        <f>J11/$J$11</f>
        <v>1</v>
      </c>
      <c r="L11" s="76">
        <f>J11/'סכום נכסי הקרן'!$C$42</f>
        <v>8.7736705861759509E-2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f>J13+J16+J34</f>
        <v>1847690.7874943435</v>
      </c>
      <c r="K12" s="80">
        <f t="shared" ref="K12:K49" si="0">J12/$J$11</f>
        <v>1</v>
      </c>
      <c r="L12" s="80">
        <f>J12/'סכום נכסי הקרן'!$C$42</f>
        <v>8.7736705861759509E-2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1209652.7322099942</v>
      </c>
      <c r="K13" s="80">
        <f t="shared" si="0"/>
        <v>0.65468353276275537</v>
      </c>
      <c r="L13" s="80">
        <f>J13/'סכום נכסי הקרן'!$C$42</f>
        <v>5.7439776546543461E-2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12532.801310000001</v>
      </c>
      <c r="K14" s="78">
        <f t="shared" si="0"/>
        <v>6.7829538334148176E-3</v>
      </c>
      <c r="L14" s="78">
        <f>J14/'סכום נכסי הקרן'!$C$42</f>
        <v>5.9511402535621007E-4</v>
      </c>
    </row>
    <row r="15" spans="2:13">
      <c r="B15" t="s">
        <v>212</v>
      </c>
      <c r="C15" t="s">
        <v>213</v>
      </c>
      <c r="D15" t="s">
        <v>214</v>
      </c>
      <c r="E15" t="s">
        <v>215</v>
      </c>
      <c r="F15" t="s">
        <v>150</v>
      </c>
      <c r="G15" t="s">
        <v>102</v>
      </c>
      <c r="H15" s="78">
        <v>0</v>
      </c>
      <c r="I15" s="78">
        <v>0</v>
      </c>
      <c r="J15" s="77">
        <f>1152907.19076+44212.71241565+0.0277243442833424</f>
        <v>1197119.9308999942</v>
      </c>
      <c r="K15" s="78">
        <f t="shared" si="0"/>
        <v>0.6479005789293405</v>
      </c>
      <c r="L15" s="78">
        <f>J15/'סכום נכסי הקרן'!$C$42</f>
        <v>5.684466252118725E-2</v>
      </c>
    </row>
    <row r="16" spans="2:13">
      <c r="B16" s="79" t="s">
        <v>216</v>
      </c>
      <c r="D16" s="16"/>
      <c r="I16" s="80">
        <v>0</v>
      </c>
      <c r="J16" s="81">
        <v>632828.46383434918</v>
      </c>
      <c r="K16" s="80">
        <f t="shared" si="0"/>
        <v>0.34249695247575973</v>
      </c>
      <c r="L16" s="80">
        <f>J16/'סכום נכסי הקרן'!$C$42</f>
        <v>3.0049554377914758E-2</v>
      </c>
    </row>
    <row r="17" spans="2:12">
      <c r="B17" t="s">
        <v>217</v>
      </c>
      <c r="C17" t="s">
        <v>218</v>
      </c>
      <c r="D17" t="s">
        <v>209</v>
      </c>
      <c r="E17" t="s">
        <v>210</v>
      </c>
      <c r="F17" t="s">
        <v>211</v>
      </c>
      <c r="G17" t="s">
        <v>110</v>
      </c>
      <c r="H17" s="78">
        <v>0</v>
      </c>
      <c r="I17" s="78">
        <v>0</v>
      </c>
      <c r="J17" s="77">
        <v>0.69255874399999995</v>
      </c>
      <c r="K17" s="78">
        <f t="shared" si="0"/>
        <v>3.7482394169382636E-7</v>
      </c>
      <c r="L17" s="78">
        <f>J17/'סכום נכסי הקרן'!$C$42</f>
        <v>3.2885817922336544E-8</v>
      </c>
    </row>
    <row r="18" spans="2:12">
      <c r="B18" t="s">
        <v>219</v>
      </c>
      <c r="C18" t="s">
        <v>220</v>
      </c>
      <c r="D18" t="s">
        <v>214</v>
      </c>
      <c r="E18" t="s">
        <v>215</v>
      </c>
      <c r="F18" t="s">
        <v>150</v>
      </c>
      <c r="G18" t="s">
        <v>110</v>
      </c>
      <c r="H18" s="78">
        <v>0</v>
      </c>
      <c r="I18" s="78">
        <v>0</v>
      </c>
      <c r="J18" s="77">
        <v>31881.38718926</v>
      </c>
      <c r="K18" s="78">
        <f t="shared" si="0"/>
        <v>1.7254720002416856E-2</v>
      </c>
      <c r="L18" s="78">
        <f>J18/'סכום נכסי הקרן'!$C$42</f>
        <v>1.5138722935790661E-3</v>
      </c>
    </row>
    <row r="19" spans="2:12">
      <c r="B19" t="s">
        <v>221</v>
      </c>
      <c r="C19" t="s">
        <v>220</v>
      </c>
      <c r="D19" t="s">
        <v>214</v>
      </c>
      <c r="E19" t="s">
        <v>215</v>
      </c>
      <c r="F19" t="s">
        <v>150</v>
      </c>
      <c r="G19" t="s">
        <v>110</v>
      </c>
      <c r="H19" s="78">
        <v>0</v>
      </c>
      <c r="I19" s="78">
        <v>0</v>
      </c>
      <c r="J19" s="77">
        <v>3733.3935853600001</v>
      </c>
      <c r="K19" s="78">
        <f t="shared" si="0"/>
        <v>2.0205727119648959E-3</v>
      </c>
      <c r="L19" s="78">
        <f>J19/'סכום נכסי הקרן'!$C$42</f>
        <v>1.7727839370196183E-4</v>
      </c>
    </row>
    <row r="20" spans="2:12">
      <c r="B20" t="s">
        <v>222</v>
      </c>
      <c r="C20" t="s">
        <v>220</v>
      </c>
      <c r="D20" t="s">
        <v>214</v>
      </c>
      <c r="E20" t="s">
        <v>215</v>
      </c>
      <c r="F20" t="s">
        <v>150</v>
      </c>
      <c r="G20" t="s">
        <v>110</v>
      </c>
      <c r="H20" s="78">
        <v>0</v>
      </c>
      <c r="I20" s="78">
        <v>0</v>
      </c>
      <c r="J20" s="77">
        <v>-185.25562964</v>
      </c>
      <c r="K20" s="78">
        <f t="shared" si="0"/>
        <v>-1.0026332917491322E-4</v>
      </c>
      <c r="L20" s="78">
        <f>J20/'סכום נכסי הקרן'!$C$42</f>
        <v>-8.7967742205401329E-6</v>
      </c>
    </row>
    <row r="21" spans="2:12">
      <c r="B21" t="s">
        <v>223</v>
      </c>
      <c r="C21" t="s">
        <v>224</v>
      </c>
      <c r="D21" t="s">
        <v>225</v>
      </c>
      <c r="E21" t="s">
        <v>215</v>
      </c>
      <c r="F21" t="s">
        <v>150</v>
      </c>
      <c r="G21" t="s">
        <v>106</v>
      </c>
      <c r="H21" s="78">
        <v>0</v>
      </c>
      <c r="I21" s="78">
        <v>0</v>
      </c>
      <c r="J21" s="77">
        <v>402.66772508999998</v>
      </c>
      <c r="K21" s="78">
        <f t="shared" si="0"/>
        <v>2.1793025533025379E-4</v>
      </c>
      <c r="L21" s="78">
        <f>J21/'סכום נכסי הקרן'!$C$42</f>
        <v>1.9120482710288624E-5</v>
      </c>
    </row>
    <row r="22" spans="2:12">
      <c r="B22" t="s">
        <v>226</v>
      </c>
      <c r="C22" t="s">
        <v>227</v>
      </c>
      <c r="D22" t="s">
        <v>209</v>
      </c>
      <c r="E22" t="s">
        <v>210</v>
      </c>
      <c r="F22" t="s">
        <v>211</v>
      </c>
      <c r="G22" t="s">
        <v>106</v>
      </c>
      <c r="H22" s="78">
        <v>0</v>
      </c>
      <c r="I22" s="78">
        <v>0</v>
      </c>
      <c r="J22" s="77">
        <v>5756.7048769800003</v>
      </c>
      <c r="K22" s="78">
        <f t="shared" si="0"/>
        <v>3.1156213560964265E-3</v>
      </c>
      <c r="L22" s="78">
        <f>J22/'סכום נכסי הקרן'!$C$42</f>
        <v>2.7335435449644848E-4</v>
      </c>
    </row>
    <row r="23" spans="2:12">
      <c r="B23" t="s">
        <v>228</v>
      </c>
      <c r="C23" t="s">
        <v>229</v>
      </c>
      <c r="D23" t="s">
        <v>214</v>
      </c>
      <c r="E23" t="s">
        <v>215</v>
      </c>
      <c r="F23" t="s">
        <v>150</v>
      </c>
      <c r="G23" t="s">
        <v>106</v>
      </c>
      <c r="H23" s="78">
        <v>0</v>
      </c>
      <c r="I23" s="78">
        <v>0</v>
      </c>
      <c r="J23" s="77">
        <v>551023.71633036004</v>
      </c>
      <c r="K23" s="78">
        <f t="shared" si="0"/>
        <v>0.29822290615931696</v>
      </c>
      <c r="L23" s="78">
        <f>J23/'סכום נכסי הקרן'!$C$42</f>
        <v>2.6165095398939103E-2</v>
      </c>
    </row>
    <row r="24" spans="2:12">
      <c r="B24" t="s">
        <v>230</v>
      </c>
      <c r="C24" t="s">
        <v>229</v>
      </c>
      <c r="D24" t="s">
        <v>214</v>
      </c>
      <c r="E24" t="s">
        <v>215</v>
      </c>
      <c r="F24" t="s">
        <v>150</v>
      </c>
      <c r="G24" t="s">
        <v>106</v>
      </c>
      <c r="H24" s="78">
        <v>0</v>
      </c>
      <c r="I24" s="78">
        <v>0</v>
      </c>
      <c r="J24" s="77">
        <v>30527.773329539999</v>
      </c>
      <c r="K24" s="78">
        <f t="shared" si="0"/>
        <v>1.652212238982842E-2</v>
      </c>
      <c r="L24" s="78">
        <f>J24/'סכום נכסי הקרן'!$C$42</f>
        <v>1.4495965923283674E-3</v>
      </c>
    </row>
    <row r="25" spans="2:12">
      <c r="B25" t="s">
        <v>231</v>
      </c>
      <c r="C25" t="s">
        <v>229</v>
      </c>
      <c r="D25" t="s">
        <v>214</v>
      </c>
      <c r="E25" t="s">
        <v>215</v>
      </c>
      <c r="F25" t="s">
        <v>150</v>
      </c>
      <c r="G25" t="s">
        <v>106</v>
      </c>
      <c r="H25" s="78">
        <v>0</v>
      </c>
      <c r="I25" s="78">
        <v>0</v>
      </c>
      <c r="J25" s="77">
        <v>-2373.5050894199999</v>
      </c>
      <c r="K25" s="78">
        <f t="shared" si="0"/>
        <v>-1.2845791652393928E-3</v>
      </c>
      <c r="L25" s="78">
        <f>J25/'סכום נכסי הקרן'!$C$42</f>
        <v>-1.1270474437675317E-4</v>
      </c>
    </row>
    <row r="26" spans="2:12">
      <c r="B26" t="s">
        <v>232</v>
      </c>
      <c r="C26" t="s">
        <v>233</v>
      </c>
      <c r="D26" t="s">
        <v>214</v>
      </c>
      <c r="E26" t="s">
        <v>215</v>
      </c>
      <c r="F26" t="s">
        <v>150</v>
      </c>
      <c r="G26" t="s">
        <v>120</v>
      </c>
      <c r="H26" s="78">
        <v>0</v>
      </c>
      <c r="I26" s="78">
        <v>0</v>
      </c>
      <c r="J26" s="77">
        <v>2864.5982551679999</v>
      </c>
      <c r="K26" s="78">
        <f t="shared" si="0"/>
        <v>1.5503666926069844E-3</v>
      </c>
      <c r="L26" s="78">
        <f>J26/'סכום נכסי הקרן'!$C$42</f>
        <v>1.3602406648712792E-4</v>
      </c>
    </row>
    <row r="27" spans="2:12">
      <c r="B27" t="s">
        <v>234</v>
      </c>
      <c r="C27" t="s">
        <v>235</v>
      </c>
      <c r="D27" t="s">
        <v>214</v>
      </c>
      <c r="E27" t="s">
        <v>215</v>
      </c>
      <c r="F27" t="s">
        <v>150</v>
      </c>
      <c r="G27" t="s">
        <v>204</v>
      </c>
      <c r="H27" s="78">
        <v>0</v>
      </c>
      <c r="I27" s="78">
        <v>0</v>
      </c>
      <c r="J27" s="77">
        <v>151.623738782</v>
      </c>
      <c r="K27" s="78">
        <f t="shared" si="0"/>
        <v>8.2061208405772917E-5</v>
      </c>
      <c r="L27" s="78">
        <f>J27/'סכום נכסי הקרן'!$C$42</f>
        <v>7.1997801045578465E-6</v>
      </c>
    </row>
    <row r="28" spans="2:12">
      <c r="B28" t="s">
        <v>236</v>
      </c>
      <c r="C28" t="s">
        <v>237</v>
      </c>
      <c r="D28" t="s">
        <v>214</v>
      </c>
      <c r="E28" t="s">
        <v>215</v>
      </c>
      <c r="F28" t="s">
        <v>150</v>
      </c>
      <c r="G28" t="s">
        <v>123</v>
      </c>
      <c r="H28" s="78">
        <v>0</v>
      </c>
      <c r="I28" s="78">
        <v>0</v>
      </c>
      <c r="J28" s="77">
        <v>122.987887</v>
      </c>
      <c r="K28" s="78">
        <f t="shared" si="0"/>
        <v>6.6563024415348235E-5</v>
      </c>
      <c r="L28" s="78">
        <f>J28/'סכום נכסי הקרן'!$C$42</f>
        <v>5.8400204943985256E-6</v>
      </c>
    </row>
    <row r="29" spans="2:12">
      <c r="B29" t="s">
        <v>238</v>
      </c>
      <c r="C29" t="s">
        <v>239</v>
      </c>
      <c r="D29" t="s">
        <v>214</v>
      </c>
      <c r="E29" t="s">
        <v>215</v>
      </c>
      <c r="F29" t="s">
        <v>150</v>
      </c>
      <c r="G29" t="s">
        <v>203</v>
      </c>
      <c r="H29" s="78">
        <v>0</v>
      </c>
      <c r="I29" s="78">
        <v>0</v>
      </c>
      <c r="J29" s="77">
        <v>4.3316165512199998</v>
      </c>
      <c r="K29" s="78">
        <f t="shared" si="0"/>
        <v>2.3443406118261334E-6</v>
      </c>
      <c r="L29" s="78">
        <f>J29/'סכום נכסי הקרן'!$C$42</f>
        <v>2.0568472269956682E-7</v>
      </c>
    </row>
    <row r="30" spans="2:12">
      <c r="B30" t="s">
        <v>240</v>
      </c>
      <c r="C30" t="s">
        <v>241</v>
      </c>
      <c r="D30" t="s">
        <v>214</v>
      </c>
      <c r="E30" t="s">
        <v>215</v>
      </c>
      <c r="F30" t="s">
        <v>150</v>
      </c>
      <c r="G30" t="s">
        <v>201</v>
      </c>
      <c r="H30" s="78">
        <v>0</v>
      </c>
      <c r="I30" s="78">
        <v>0</v>
      </c>
      <c r="J30" s="77">
        <v>130.598596122</v>
      </c>
      <c r="K30" s="78">
        <f t="shared" si="0"/>
        <v>7.0682062716297337E-5</v>
      </c>
      <c r="L30" s="78">
        <f>J30/'סכום נכסי הקרן'!$C$42</f>
        <v>6.2014113462422183E-6</v>
      </c>
    </row>
    <row r="31" spans="2:12">
      <c r="B31" t="s">
        <v>242</v>
      </c>
      <c r="C31" t="s">
        <v>243</v>
      </c>
      <c r="D31" t="s">
        <v>214</v>
      </c>
      <c r="E31" t="s">
        <v>215</v>
      </c>
      <c r="F31" t="s">
        <v>150</v>
      </c>
      <c r="G31" t="s">
        <v>113</v>
      </c>
      <c r="H31" s="78">
        <v>0</v>
      </c>
      <c r="I31" s="78">
        <v>0</v>
      </c>
      <c r="J31" s="77">
        <v>7129.6869064639995</v>
      </c>
      <c r="K31" s="78">
        <f t="shared" si="0"/>
        <v>3.8587013339675628E-3</v>
      </c>
      <c r="L31" s="78">
        <f>J31/'סכום נכסי הקרן'!$C$42</f>
        <v>3.3854974394669114E-4</v>
      </c>
    </row>
    <row r="32" spans="2:12">
      <c r="B32" t="s">
        <v>244</v>
      </c>
      <c r="C32" t="s">
        <v>243</v>
      </c>
      <c r="D32" t="s">
        <v>214</v>
      </c>
      <c r="E32" t="s">
        <v>215</v>
      </c>
      <c r="F32" t="s">
        <v>150</v>
      </c>
      <c r="G32" t="s">
        <v>113</v>
      </c>
      <c r="H32" s="78">
        <v>0</v>
      </c>
      <c r="I32" s="78">
        <v>0</v>
      </c>
      <c r="J32" s="77">
        <v>175.41439030800001</v>
      </c>
      <c r="K32" s="78">
        <f t="shared" si="0"/>
        <v>9.4937092015206587E-5</v>
      </c>
      <c r="L32" s="78">
        <f>J32/'סכום נכסי הקרן'!$C$42</f>
        <v>8.3294677175089789E-6</v>
      </c>
    </row>
    <row r="33" spans="2:12">
      <c r="B33" t="s">
        <v>245</v>
      </c>
      <c r="C33" t="s">
        <v>246</v>
      </c>
      <c r="D33" t="s">
        <v>214</v>
      </c>
      <c r="E33" t="s">
        <v>215</v>
      </c>
      <c r="F33" t="s">
        <v>150</v>
      </c>
      <c r="G33" t="s">
        <v>200</v>
      </c>
      <c r="H33" s="78">
        <v>0</v>
      </c>
      <c r="I33" s="78">
        <v>0</v>
      </c>
      <c r="J33" s="77">
        <v>1481.6475676800001</v>
      </c>
      <c r="K33" s="78">
        <f t="shared" si="0"/>
        <v>8.0189151653955299E-4</v>
      </c>
      <c r="L33" s="78">
        <f>J33/'סכום נכסי הקרן'!$C$42</f>
        <v>7.0355320119671032E-5</v>
      </c>
    </row>
    <row r="34" spans="2:12">
      <c r="B34" s="79" t="s">
        <v>247</v>
      </c>
      <c r="D34" s="16"/>
      <c r="I34" s="80">
        <v>0</v>
      </c>
      <c r="J34" s="81">
        <v>5209.5914499999999</v>
      </c>
      <c r="K34" s="80">
        <f t="shared" si="0"/>
        <v>2.8195147614849211E-3</v>
      </c>
      <c r="L34" s="80">
        <f>J34/'סכום נכסי הקרן'!$C$42</f>
        <v>2.4737493730129156E-4</v>
      </c>
    </row>
    <row r="35" spans="2:12">
      <c r="B35" t="s">
        <v>248</v>
      </c>
      <c r="C35" t="s">
        <v>249</v>
      </c>
      <c r="D35" t="s">
        <v>225</v>
      </c>
      <c r="E35" t="s">
        <v>215</v>
      </c>
      <c r="F35" t="s">
        <v>150</v>
      </c>
      <c r="G35" t="s">
        <v>102</v>
      </c>
      <c r="H35" s="78">
        <v>0</v>
      </c>
      <c r="I35" s="78">
        <v>0</v>
      </c>
      <c r="J35" s="77">
        <v>5205.4519700000001</v>
      </c>
      <c r="K35" s="78">
        <f t="shared" si="0"/>
        <v>2.8172744082678044E-3</v>
      </c>
      <c r="L35" s="78">
        <f>J35/'סכום נכסי הקרן'!$C$42</f>
        <v>2.4717837609005496E-4</v>
      </c>
    </row>
    <row r="36" spans="2:12">
      <c r="B36" t="s">
        <v>250</v>
      </c>
      <c r="C36" t="s">
        <v>251</v>
      </c>
      <c r="D36" t="s">
        <v>209</v>
      </c>
      <c r="E36" t="s">
        <v>210</v>
      </c>
      <c r="F36" t="s">
        <v>211</v>
      </c>
      <c r="G36" t="s">
        <v>102</v>
      </c>
      <c r="H36" s="78">
        <v>0</v>
      </c>
      <c r="I36" s="78">
        <v>0</v>
      </c>
      <c r="J36" s="77">
        <v>4.1394799999999998</v>
      </c>
      <c r="K36" s="78">
        <f t="shared" si="0"/>
        <v>2.2403532171167857E-6</v>
      </c>
      <c r="L36" s="78">
        <f>J36/'סכום נכסי הקרן'!$C$42</f>
        <v>1.965612112366221E-7</v>
      </c>
    </row>
    <row r="37" spans="2:12">
      <c r="B37" s="79" t="s">
        <v>252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253</v>
      </c>
      <c r="C38" t="s">
        <v>253</v>
      </c>
      <c r="D38" s="16"/>
      <c r="E38" t="s">
        <v>253</v>
      </c>
      <c r="G38" t="s">
        <v>253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s="79" t="s">
        <v>254</v>
      </c>
      <c r="D39" s="16"/>
      <c r="I39" s="80">
        <v>0</v>
      </c>
      <c r="J39" s="81">
        <v>0</v>
      </c>
      <c r="K39" s="80">
        <f t="shared" si="0"/>
        <v>0</v>
      </c>
      <c r="L39" s="80">
        <f>J39/'סכום נכסי הקרן'!$C$42</f>
        <v>0</v>
      </c>
    </row>
    <row r="40" spans="2:12">
      <c r="B40" t="s">
        <v>253</v>
      </c>
      <c r="C40" t="s">
        <v>253</v>
      </c>
      <c r="D40" s="16"/>
      <c r="E40" t="s">
        <v>253</v>
      </c>
      <c r="G40" t="s">
        <v>253</v>
      </c>
      <c r="H40" s="78">
        <v>0</v>
      </c>
      <c r="I40" s="78">
        <v>0</v>
      </c>
      <c r="J40" s="77">
        <v>0</v>
      </c>
      <c r="K40" s="78">
        <f t="shared" si="0"/>
        <v>0</v>
      </c>
      <c r="L40" s="78">
        <f>J40/'סכום נכסי הקרן'!$C$42</f>
        <v>0</v>
      </c>
    </row>
    <row r="41" spans="2:12">
      <c r="B41" s="79" t="s">
        <v>255</v>
      </c>
      <c r="D41" s="16"/>
      <c r="I41" s="80">
        <v>0</v>
      </c>
      <c r="J41" s="81">
        <v>0</v>
      </c>
      <c r="K41" s="80">
        <f t="shared" si="0"/>
        <v>0</v>
      </c>
      <c r="L41" s="80">
        <f>J41/'סכום נכסי הקרן'!$C$42</f>
        <v>0</v>
      </c>
    </row>
    <row r="42" spans="2:12">
      <c r="B42" t="s">
        <v>253</v>
      </c>
      <c r="C42" t="s">
        <v>253</v>
      </c>
      <c r="D42" s="16"/>
      <c r="E42" t="s">
        <v>253</v>
      </c>
      <c r="G42" t="s">
        <v>253</v>
      </c>
      <c r="H42" s="78">
        <v>0</v>
      </c>
      <c r="I42" s="78">
        <v>0</v>
      </c>
      <c r="J42" s="77">
        <v>0</v>
      </c>
      <c r="K42" s="78">
        <f t="shared" si="0"/>
        <v>0</v>
      </c>
      <c r="L42" s="78">
        <f>J42/'סכום נכסי הקרן'!$C$42</f>
        <v>0</v>
      </c>
    </row>
    <row r="43" spans="2:12">
      <c r="B43" s="79" t="s">
        <v>256</v>
      </c>
      <c r="D43" s="16"/>
      <c r="I43" s="80">
        <v>0</v>
      </c>
      <c r="J43" s="81"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253</v>
      </c>
      <c r="C44" t="s">
        <v>253</v>
      </c>
      <c r="D44" s="16"/>
      <c r="E44" t="s">
        <v>253</v>
      </c>
      <c r="G44" t="s">
        <v>253</v>
      </c>
      <c r="H44" s="78">
        <v>0</v>
      </c>
      <c r="I44" s="78">
        <v>0</v>
      </c>
      <c r="J44" s="77">
        <v>0</v>
      </c>
      <c r="K44" s="78">
        <f t="shared" si="0"/>
        <v>0</v>
      </c>
      <c r="L44" s="78">
        <f>J44/'סכום נכסי הקרן'!$C$42</f>
        <v>0</v>
      </c>
    </row>
    <row r="45" spans="2:12">
      <c r="B45" s="79" t="s">
        <v>257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s="79" t="s">
        <v>258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253</v>
      </c>
      <c r="C47" t="s">
        <v>253</v>
      </c>
      <c r="D47" s="16"/>
      <c r="E47" t="s">
        <v>253</v>
      </c>
      <c r="G47" t="s">
        <v>253</v>
      </c>
      <c r="H47" s="78">
        <v>0</v>
      </c>
      <c r="I47" s="78">
        <v>0</v>
      </c>
      <c r="J47" s="77">
        <v>0</v>
      </c>
      <c r="K47" s="78">
        <f t="shared" si="0"/>
        <v>0</v>
      </c>
      <c r="L47" s="78">
        <f>J47/'סכום נכסי הקרן'!$C$42</f>
        <v>0</v>
      </c>
    </row>
    <row r="48" spans="2:12">
      <c r="B48" s="79" t="s">
        <v>256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253</v>
      </c>
      <c r="C49" t="s">
        <v>253</v>
      </c>
      <c r="D49" s="16"/>
      <c r="E49" t="s">
        <v>253</v>
      </c>
      <c r="G49" t="s">
        <v>253</v>
      </c>
      <c r="H49" s="78">
        <v>0</v>
      </c>
      <c r="I49" s="78">
        <v>0</v>
      </c>
      <c r="J49" s="77">
        <v>0</v>
      </c>
      <c r="K49" s="78">
        <f t="shared" si="0"/>
        <v>0</v>
      </c>
      <c r="L49" s="78">
        <f>J49/'סכום נכסי הקרן'!$C$42</f>
        <v>0</v>
      </c>
    </row>
    <row r="50" spans="2:12">
      <c r="B50" t="s">
        <v>259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2:53" ht="27.7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3.1</v>
      </c>
      <c r="I11" s="7"/>
      <c r="J11" s="7"/>
      <c r="K11" s="76">
        <v>1.55E-2</v>
      </c>
      <c r="L11" s="75">
        <v>6315691681</v>
      </c>
      <c r="M11" s="7"/>
      <c r="N11" s="75">
        <v>0</v>
      </c>
      <c r="O11" s="75">
        <v>6573330.3783073425</v>
      </c>
      <c r="P11" s="7"/>
      <c r="Q11" s="76">
        <v>1</v>
      </c>
      <c r="R11" s="76">
        <v>0.31280000000000002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3.11</v>
      </c>
      <c r="K12" s="80">
        <v>1.55E-2</v>
      </c>
      <c r="L12" s="81">
        <v>6312292681</v>
      </c>
      <c r="N12" s="81">
        <v>0</v>
      </c>
      <c r="O12" s="81">
        <v>6560933.1335409004</v>
      </c>
      <c r="Q12" s="80">
        <v>0.99809999999999999</v>
      </c>
      <c r="R12" s="80">
        <v>0.31219999999999998</v>
      </c>
    </row>
    <row r="13" spans="2:53">
      <c r="B13" s="79" t="s">
        <v>260</v>
      </c>
      <c r="C13" s="16"/>
      <c r="D13" s="16"/>
      <c r="H13" s="81">
        <v>3.92</v>
      </c>
      <c r="K13" s="80">
        <v>-2.9999999999999997E-4</v>
      </c>
      <c r="L13" s="81">
        <v>2129842324</v>
      </c>
      <c r="N13" s="81">
        <v>0</v>
      </c>
      <c r="O13" s="81">
        <v>2417499.7038083002</v>
      </c>
      <c r="Q13" s="80">
        <v>0.36780000000000002</v>
      </c>
      <c r="R13" s="80">
        <v>0.115</v>
      </c>
    </row>
    <row r="14" spans="2:53">
      <c r="B14" s="79" t="s">
        <v>261</v>
      </c>
      <c r="C14" s="16"/>
      <c r="D14" s="16"/>
      <c r="H14" s="81">
        <v>3.92</v>
      </c>
      <c r="K14" s="80">
        <v>-2.9999999999999997E-4</v>
      </c>
      <c r="L14" s="81">
        <v>2129842324</v>
      </c>
      <c r="N14" s="81">
        <v>0</v>
      </c>
      <c r="O14" s="81">
        <v>2417499.7038083002</v>
      </c>
      <c r="Q14" s="80">
        <v>0.36780000000000002</v>
      </c>
      <c r="R14" s="80">
        <v>0.115</v>
      </c>
    </row>
    <row r="15" spans="2:53">
      <c r="B15" t="s">
        <v>262</v>
      </c>
      <c r="C15" t="s">
        <v>263</v>
      </c>
      <c r="D15" t="s">
        <v>100</v>
      </c>
      <c r="E15" t="s">
        <v>264</v>
      </c>
      <c r="G15" t="s">
        <v>265</v>
      </c>
      <c r="H15" s="77">
        <v>1.8</v>
      </c>
      <c r="I15" t="s">
        <v>102</v>
      </c>
      <c r="J15" s="78">
        <v>0.04</v>
      </c>
      <c r="K15" s="78">
        <v>-1E-4</v>
      </c>
      <c r="L15" s="77">
        <v>295433866</v>
      </c>
      <c r="M15" s="77">
        <v>142.69999999999999</v>
      </c>
      <c r="N15" s="77">
        <v>0</v>
      </c>
      <c r="O15" s="77">
        <v>421584.12678200001</v>
      </c>
      <c r="P15" s="78">
        <v>2.1000000000000001E-2</v>
      </c>
      <c r="Q15" s="78">
        <v>6.4100000000000004E-2</v>
      </c>
      <c r="R15" s="78">
        <v>2.01E-2</v>
      </c>
    </row>
    <row r="16" spans="2:53">
      <c r="B16" t="s">
        <v>266</v>
      </c>
      <c r="C16" t="s">
        <v>267</v>
      </c>
      <c r="D16" t="s">
        <v>100</v>
      </c>
      <c r="E16" t="s">
        <v>264</v>
      </c>
      <c r="G16" t="s">
        <v>265</v>
      </c>
      <c r="H16" s="77">
        <v>11.22</v>
      </c>
      <c r="I16" t="s">
        <v>102</v>
      </c>
      <c r="J16" s="78">
        <v>0.04</v>
      </c>
      <c r="K16" s="78">
        <v>7.1999999999999998E-3</v>
      </c>
      <c r="L16" s="77">
        <v>860337</v>
      </c>
      <c r="M16" s="77">
        <v>182.9</v>
      </c>
      <c r="N16" s="77">
        <v>0</v>
      </c>
      <c r="O16" s="77">
        <v>1573.5563729999999</v>
      </c>
      <c r="P16" s="78">
        <v>1E-4</v>
      </c>
      <c r="Q16" s="78">
        <v>2.0000000000000001E-4</v>
      </c>
      <c r="R16" s="78">
        <v>1E-4</v>
      </c>
    </row>
    <row r="17" spans="2:18">
      <c r="B17" t="s">
        <v>268</v>
      </c>
      <c r="C17" t="s">
        <v>269</v>
      </c>
      <c r="D17" t="s">
        <v>100</v>
      </c>
      <c r="E17" t="s">
        <v>264</v>
      </c>
      <c r="G17" t="s">
        <v>265</v>
      </c>
      <c r="H17" s="77">
        <v>14.22</v>
      </c>
      <c r="I17" t="s">
        <v>102</v>
      </c>
      <c r="J17" s="78">
        <v>2.75E-2</v>
      </c>
      <c r="K17" s="78">
        <v>7.1000000000000004E-3</v>
      </c>
      <c r="L17" s="77">
        <v>1458974</v>
      </c>
      <c r="M17" s="77">
        <v>151.91</v>
      </c>
      <c r="N17" s="77">
        <v>0</v>
      </c>
      <c r="O17" s="77">
        <v>2216.3274034000001</v>
      </c>
      <c r="P17" s="78">
        <v>1E-4</v>
      </c>
      <c r="Q17" s="78">
        <v>2.9999999999999997E-4</v>
      </c>
      <c r="R17" s="78">
        <v>1E-4</v>
      </c>
    </row>
    <row r="18" spans="2:18">
      <c r="B18" t="s">
        <v>270</v>
      </c>
      <c r="C18" t="s">
        <v>271</v>
      </c>
      <c r="D18" t="s">
        <v>100</v>
      </c>
      <c r="E18" t="s">
        <v>264</v>
      </c>
      <c r="G18" t="s">
        <v>265</v>
      </c>
      <c r="H18" s="77">
        <v>1</v>
      </c>
      <c r="I18" t="s">
        <v>102</v>
      </c>
      <c r="J18" s="78">
        <v>1.7500000000000002E-2</v>
      </c>
      <c r="K18" s="78">
        <v>-2.8999999999999998E-3</v>
      </c>
      <c r="L18" s="77">
        <v>339147336</v>
      </c>
      <c r="M18" s="77">
        <v>111.05</v>
      </c>
      <c r="N18" s="77">
        <v>0</v>
      </c>
      <c r="O18" s="77">
        <v>376623.11662799999</v>
      </c>
      <c r="P18" s="78">
        <v>2.07E-2</v>
      </c>
      <c r="Q18" s="78">
        <v>5.7299999999999997E-2</v>
      </c>
      <c r="R18" s="78">
        <v>1.7899999999999999E-2</v>
      </c>
    </row>
    <row r="19" spans="2:18">
      <c r="B19" t="s">
        <v>272</v>
      </c>
      <c r="C19" t="s">
        <v>273</v>
      </c>
      <c r="D19" t="s">
        <v>100</v>
      </c>
      <c r="E19" t="s">
        <v>264</v>
      </c>
      <c r="G19" t="s">
        <v>265</v>
      </c>
      <c r="H19" s="77">
        <v>6.57</v>
      </c>
      <c r="I19" t="s">
        <v>102</v>
      </c>
      <c r="J19" s="78">
        <v>5.0000000000000001E-3</v>
      </c>
      <c r="K19" s="78">
        <v>5.1999999999999998E-3</v>
      </c>
      <c r="L19" s="77">
        <v>446878195</v>
      </c>
      <c r="M19" s="77">
        <v>107.02</v>
      </c>
      <c r="N19" s="77">
        <v>0</v>
      </c>
      <c r="O19" s="77">
        <v>478249.04428899998</v>
      </c>
      <c r="P19" s="78">
        <v>2.2100000000000002E-2</v>
      </c>
      <c r="Q19" s="78">
        <v>7.2800000000000004E-2</v>
      </c>
      <c r="R19" s="78">
        <v>2.2800000000000001E-2</v>
      </c>
    </row>
    <row r="20" spans="2:18">
      <c r="B20" t="s">
        <v>274</v>
      </c>
      <c r="C20" t="s">
        <v>275</v>
      </c>
      <c r="D20" t="s">
        <v>100</v>
      </c>
      <c r="E20" t="s">
        <v>264</v>
      </c>
      <c r="G20" t="s">
        <v>265</v>
      </c>
      <c r="H20" s="77">
        <v>3.83</v>
      </c>
      <c r="I20" t="s">
        <v>102</v>
      </c>
      <c r="J20" s="78">
        <v>1E-3</v>
      </c>
      <c r="K20" s="78">
        <v>3.8999999999999998E-3</v>
      </c>
      <c r="L20" s="77">
        <v>104326273</v>
      </c>
      <c r="M20" s="77">
        <v>105.85</v>
      </c>
      <c r="N20" s="77">
        <v>0</v>
      </c>
      <c r="O20" s="77">
        <v>110429.35997049999</v>
      </c>
      <c r="P20" s="78">
        <v>8.0000000000000002E-3</v>
      </c>
      <c r="Q20" s="78">
        <v>1.6799999999999999E-2</v>
      </c>
      <c r="R20" s="78">
        <v>5.3E-3</v>
      </c>
    </row>
    <row r="21" spans="2:18">
      <c r="B21" t="s">
        <v>276</v>
      </c>
      <c r="C21" t="s">
        <v>277</v>
      </c>
      <c r="D21" t="s">
        <v>100</v>
      </c>
      <c r="E21" t="s">
        <v>264</v>
      </c>
      <c r="G21" t="s">
        <v>265</v>
      </c>
      <c r="H21" s="77">
        <v>3.04</v>
      </c>
      <c r="I21" t="s">
        <v>102</v>
      </c>
      <c r="J21" s="78">
        <v>7.4999999999999997E-3</v>
      </c>
      <c r="K21" s="78">
        <v>3.3999999999999998E-3</v>
      </c>
      <c r="L21" s="77">
        <v>476331638</v>
      </c>
      <c r="M21" s="77">
        <v>109.52</v>
      </c>
      <c r="N21" s="77">
        <v>0</v>
      </c>
      <c r="O21" s="77">
        <v>521678.40993760002</v>
      </c>
      <c r="P21" s="78">
        <v>2.18E-2</v>
      </c>
      <c r="Q21" s="78">
        <v>7.9399999999999998E-2</v>
      </c>
      <c r="R21" s="78">
        <v>2.4799999999999999E-2</v>
      </c>
    </row>
    <row r="22" spans="2:18">
      <c r="B22" t="s">
        <v>278</v>
      </c>
      <c r="C22" t="s">
        <v>279</v>
      </c>
      <c r="D22" t="s">
        <v>100</v>
      </c>
      <c r="E22" t="s">
        <v>264</v>
      </c>
      <c r="G22" t="s">
        <v>265</v>
      </c>
      <c r="H22" s="77">
        <v>9.1300000000000008</v>
      </c>
      <c r="I22" t="s">
        <v>102</v>
      </c>
      <c r="J22" s="78">
        <v>1E-3</v>
      </c>
      <c r="K22" s="78">
        <v>6.6E-3</v>
      </c>
      <c r="L22" s="77">
        <v>79740518</v>
      </c>
      <c r="M22" s="77">
        <v>101.8</v>
      </c>
      <c r="N22" s="77">
        <v>0</v>
      </c>
      <c r="O22" s="77">
        <v>81175.847324000002</v>
      </c>
      <c r="P22" s="78">
        <v>6.1000000000000004E-3</v>
      </c>
      <c r="Q22" s="78">
        <v>1.23E-2</v>
      </c>
      <c r="R22" s="78">
        <v>3.8999999999999998E-3</v>
      </c>
    </row>
    <row r="23" spans="2:18">
      <c r="B23" t="s">
        <v>280</v>
      </c>
      <c r="C23" t="s">
        <v>281</v>
      </c>
      <c r="D23" t="s">
        <v>100</v>
      </c>
      <c r="E23" t="s">
        <v>264</v>
      </c>
      <c r="G23" t="s">
        <v>265</v>
      </c>
      <c r="H23" s="77">
        <v>26.91</v>
      </c>
      <c r="I23" t="s">
        <v>102</v>
      </c>
      <c r="J23" s="78">
        <v>5.0000000000000001E-3</v>
      </c>
      <c r="K23" s="78">
        <v>1.0500000000000001E-2</v>
      </c>
      <c r="L23" s="77">
        <v>101084</v>
      </c>
      <c r="M23" s="77">
        <v>92.5</v>
      </c>
      <c r="N23" s="77">
        <v>0</v>
      </c>
      <c r="O23" s="77">
        <v>93.502700000000004</v>
      </c>
      <c r="P23" s="78">
        <v>0</v>
      </c>
      <c r="Q23" s="78">
        <v>0</v>
      </c>
      <c r="R23" s="78">
        <v>0</v>
      </c>
    </row>
    <row r="24" spans="2:18">
      <c r="B24" t="s">
        <v>282</v>
      </c>
      <c r="C24" t="s">
        <v>283</v>
      </c>
      <c r="D24" t="s">
        <v>100</v>
      </c>
      <c r="E24" t="s">
        <v>264</v>
      </c>
      <c r="G24" t="s">
        <v>265</v>
      </c>
      <c r="H24" s="77">
        <v>4.5999999999999996</v>
      </c>
      <c r="I24" t="s">
        <v>102</v>
      </c>
      <c r="J24" s="78">
        <v>7.4999999999999997E-3</v>
      </c>
      <c r="K24" s="78">
        <v>-1.26E-2</v>
      </c>
      <c r="L24" s="77">
        <v>360136926</v>
      </c>
      <c r="M24" s="77">
        <v>110</v>
      </c>
      <c r="N24" s="77">
        <v>0</v>
      </c>
      <c r="O24" s="77">
        <v>396150.61859999999</v>
      </c>
      <c r="P24" s="78">
        <v>1.7999999999999999E-2</v>
      </c>
      <c r="Q24" s="78">
        <v>6.0299999999999999E-2</v>
      </c>
      <c r="R24" s="78">
        <v>1.89E-2</v>
      </c>
    </row>
    <row r="25" spans="2:18">
      <c r="B25" t="s">
        <v>284</v>
      </c>
      <c r="C25" t="s">
        <v>285</v>
      </c>
      <c r="D25" t="s">
        <v>100</v>
      </c>
      <c r="E25" t="s">
        <v>264</v>
      </c>
      <c r="G25" t="s">
        <v>265</v>
      </c>
      <c r="H25" s="77">
        <v>20.350000000000001</v>
      </c>
      <c r="I25" t="s">
        <v>102</v>
      </c>
      <c r="J25" s="78">
        <v>0.01</v>
      </c>
      <c r="K25" s="78">
        <v>9.5999999999999992E-3</v>
      </c>
      <c r="L25" s="77">
        <v>25427177</v>
      </c>
      <c r="M25" s="77">
        <v>109.04</v>
      </c>
      <c r="N25" s="77">
        <v>0</v>
      </c>
      <c r="O25" s="77">
        <v>27725.793800799998</v>
      </c>
      <c r="P25" s="78">
        <v>1.4E-3</v>
      </c>
      <c r="Q25" s="78">
        <v>4.1999999999999997E-3</v>
      </c>
      <c r="R25" s="78">
        <v>1.2999999999999999E-3</v>
      </c>
    </row>
    <row r="26" spans="2:18">
      <c r="B26" s="79" t="s">
        <v>286</v>
      </c>
      <c r="C26" s="16"/>
      <c r="D26" s="16"/>
      <c r="H26" s="81">
        <v>2.63</v>
      </c>
      <c r="K26" s="80">
        <v>2.47E-2</v>
      </c>
      <c r="L26" s="81">
        <v>4182450357</v>
      </c>
      <c r="N26" s="81">
        <v>0</v>
      </c>
      <c r="O26" s="81">
        <v>4143433.4297326002</v>
      </c>
      <c r="Q26" s="80">
        <v>0.63029999999999997</v>
      </c>
      <c r="R26" s="80">
        <v>0.19719999999999999</v>
      </c>
    </row>
    <row r="27" spans="2:18">
      <c r="B27" s="79" t="s">
        <v>287</v>
      </c>
      <c r="C27" s="16"/>
      <c r="D27" s="16"/>
      <c r="H27" s="81">
        <v>0.61</v>
      </c>
      <c r="K27" s="80">
        <v>2.3800000000000002E-2</v>
      </c>
      <c r="L27" s="81">
        <v>1291795874</v>
      </c>
      <c r="N27" s="81">
        <v>0</v>
      </c>
      <c r="O27" s="81">
        <v>1271186.0107874</v>
      </c>
      <c r="Q27" s="80">
        <v>0.19339999999999999</v>
      </c>
      <c r="R27" s="80">
        <v>6.0499999999999998E-2</v>
      </c>
    </row>
    <row r="28" spans="2:18">
      <c r="B28" t="s">
        <v>288</v>
      </c>
      <c r="C28" t="s">
        <v>289</v>
      </c>
      <c r="D28" t="s">
        <v>100</v>
      </c>
      <c r="E28" t="s">
        <v>264</v>
      </c>
      <c r="G28" t="s">
        <v>265</v>
      </c>
      <c r="H28" s="77">
        <v>0.93</v>
      </c>
      <c r="I28" t="s">
        <v>102</v>
      </c>
      <c r="J28" s="78">
        <v>0</v>
      </c>
      <c r="K28" s="78">
        <v>2.8500000000000001E-2</v>
      </c>
      <c r="L28" s="77">
        <v>285640000</v>
      </c>
      <c r="M28" s="77">
        <v>97.41</v>
      </c>
      <c r="N28" s="77">
        <v>0</v>
      </c>
      <c r="O28" s="77">
        <v>278241.924</v>
      </c>
      <c r="P28" s="78">
        <v>2.1999999999999999E-2</v>
      </c>
      <c r="Q28" s="78">
        <v>4.2299999999999997E-2</v>
      </c>
      <c r="R28" s="78">
        <v>1.32E-2</v>
      </c>
    </row>
    <row r="29" spans="2:18">
      <c r="B29" t="s">
        <v>290</v>
      </c>
      <c r="C29" t="s">
        <v>291</v>
      </c>
      <c r="D29" t="s">
        <v>100</v>
      </c>
      <c r="E29" t="s">
        <v>264</v>
      </c>
      <c r="G29" t="s">
        <v>292</v>
      </c>
      <c r="H29" s="77">
        <v>0.26</v>
      </c>
      <c r="I29" t="s">
        <v>102</v>
      </c>
      <c r="J29" s="78">
        <v>0</v>
      </c>
      <c r="K29" s="78">
        <v>1.8100000000000002E-2</v>
      </c>
      <c r="L29" s="77">
        <v>75732489</v>
      </c>
      <c r="M29" s="77">
        <v>99.53</v>
      </c>
      <c r="N29" s="77">
        <v>0</v>
      </c>
      <c r="O29" s="77">
        <v>75376.5463017</v>
      </c>
      <c r="P29" s="78">
        <v>6.3E-3</v>
      </c>
      <c r="Q29" s="78">
        <v>1.15E-2</v>
      </c>
      <c r="R29" s="78">
        <v>3.5999999999999999E-3</v>
      </c>
    </row>
    <row r="30" spans="2:18">
      <c r="B30" t="s">
        <v>293</v>
      </c>
      <c r="C30" t="s">
        <v>294</v>
      </c>
      <c r="D30" t="s">
        <v>100</v>
      </c>
      <c r="E30" t="s">
        <v>264</v>
      </c>
      <c r="G30" t="s">
        <v>295</v>
      </c>
      <c r="H30" s="77">
        <v>0.51</v>
      </c>
      <c r="I30" t="s">
        <v>102</v>
      </c>
      <c r="J30" s="78">
        <v>0</v>
      </c>
      <c r="K30" s="78">
        <v>2.5499999999999998E-2</v>
      </c>
      <c r="L30" s="77">
        <v>27950000</v>
      </c>
      <c r="M30" s="77">
        <v>98.72</v>
      </c>
      <c r="N30" s="77">
        <v>0</v>
      </c>
      <c r="O30" s="77">
        <v>27592.240000000002</v>
      </c>
      <c r="P30" s="78">
        <v>2.5000000000000001E-3</v>
      </c>
      <c r="Q30" s="78">
        <v>4.1999999999999997E-3</v>
      </c>
      <c r="R30" s="78">
        <v>1.2999999999999999E-3</v>
      </c>
    </row>
    <row r="31" spans="2:18">
      <c r="B31" t="s">
        <v>296</v>
      </c>
      <c r="C31" t="s">
        <v>297</v>
      </c>
      <c r="D31" t="s">
        <v>100</v>
      </c>
      <c r="E31" t="s">
        <v>264</v>
      </c>
      <c r="G31" t="s">
        <v>298</v>
      </c>
      <c r="H31" s="77">
        <v>0.36</v>
      </c>
      <c r="I31" t="s">
        <v>102</v>
      </c>
      <c r="J31" s="78">
        <v>0</v>
      </c>
      <c r="K31" s="78">
        <v>2.18E-2</v>
      </c>
      <c r="L31" s="77">
        <v>54555502</v>
      </c>
      <c r="M31" s="77">
        <v>99.23</v>
      </c>
      <c r="N31" s="77">
        <v>0</v>
      </c>
      <c r="O31" s="77">
        <v>54135.4246346</v>
      </c>
      <c r="P31" s="78">
        <v>4.4999999999999997E-3</v>
      </c>
      <c r="Q31" s="78">
        <v>8.2000000000000007E-3</v>
      </c>
      <c r="R31" s="78">
        <v>2.5999999999999999E-3</v>
      </c>
    </row>
    <row r="32" spans="2:18">
      <c r="B32" t="s">
        <v>299</v>
      </c>
      <c r="C32" t="s">
        <v>300</v>
      </c>
      <c r="D32" t="s">
        <v>100</v>
      </c>
      <c r="E32" t="s">
        <v>264</v>
      </c>
      <c r="G32" t="s">
        <v>301</v>
      </c>
      <c r="H32" s="77">
        <v>0.68</v>
      </c>
      <c r="I32" t="s">
        <v>102</v>
      </c>
      <c r="J32" s="78">
        <v>0</v>
      </c>
      <c r="K32" s="78">
        <v>2.6700000000000002E-2</v>
      </c>
      <c r="L32" s="77">
        <v>959000</v>
      </c>
      <c r="M32" s="77">
        <v>98.21</v>
      </c>
      <c r="N32" s="77">
        <v>0</v>
      </c>
      <c r="O32" s="77">
        <v>941.83389999999997</v>
      </c>
      <c r="P32" s="78">
        <v>1E-4</v>
      </c>
      <c r="Q32" s="78">
        <v>1E-4</v>
      </c>
      <c r="R32" s="78">
        <v>0</v>
      </c>
    </row>
    <row r="33" spans="2:18">
      <c r="B33" t="s">
        <v>302</v>
      </c>
      <c r="C33" t="s">
        <v>303</v>
      </c>
      <c r="D33" t="s">
        <v>100</v>
      </c>
      <c r="E33" t="s">
        <v>264</v>
      </c>
      <c r="G33" t="s">
        <v>265</v>
      </c>
      <c r="H33" s="77">
        <v>0.76</v>
      </c>
      <c r="I33" t="s">
        <v>102</v>
      </c>
      <c r="J33" s="78">
        <v>0</v>
      </c>
      <c r="K33" s="78">
        <v>2.7300000000000001E-2</v>
      </c>
      <c r="L33" s="77">
        <v>227700116</v>
      </c>
      <c r="M33" s="77">
        <v>97.97</v>
      </c>
      <c r="N33" s="77">
        <v>0</v>
      </c>
      <c r="O33" s="77">
        <v>223077.80364520001</v>
      </c>
      <c r="P33" s="78">
        <v>2.07E-2</v>
      </c>
      <c r="Q33" s="78">
        <v>3.39E-2</v>
      </c>
      <c r="R33" s="78">
        <v>1.06E-2</v>
      </c>
    </row>
    <row r="34" spans="2:18">
      <c r="B34" t="s">
        <v>304</v>
      </c>
      <c r="C34" t="s">
        <v>305</v>
      </c>
      <c r="D34" t="s">
        <v>100</v>
      </c>
      <c r="E34" t="s">
        <v>264</v>
      </c>
      <c r="G34" t="s">
        <v>306</v>
      </c>
      <c r="H34" s="77">
        <v>0.02</v>
      </c>
      <c r="I34" t="s">
        <v>102</v>
      </c>
      <c r="J34" s="78">
        <v>0</v>
      </c>
      <c r="K34" s="78">
        <v>0</v>
      </c>
      <c r="L34" s="77">
        <v>35705000</v>
      </c>
      <c r="M34" s="77">
        <v>100</v>
      </c>
      <c r="N34" s="77">
        <v>0</v>
      </c>
      <c r="O34" s="77">
        <v>35705</v>
      </c>
      <c r="P34" s="78">
        <v>3.0000000000000001E-3</v>
      </c>
      <c r="Q34" s="78">
        <v>5.4000000000000003E-3</v>
      </c>
      <c r="R34" s="78">
        <v>1.6999999999999999E-3</v>
      </c>
    </row>
    <row r="35" spans="2:18">
      <c r="B35" t="s">
        <v>307</v>
      </c>
      <c r="C35" t="s">
        <v>308</v>
      </c>
      <c r="D35" t="s">
        <v>100</v>
      </c>
      <c r="E35" t="s">
        <v>264</v>
      </c>
      <c r="G35" t="s">
        <v>309</v>
      </c>
      <c r="H35" s="77">
        <v>0.09</v>
      </c>
      <c r="I35" t="s">
        <v>102</v>
      </c>
      <c r="J35" s="78">
        <v>0</v>
      </c>
      <c r="K35" s="78">
        <v>1.67E-2</v>
      </c>
      <c r="L35" s="77">
        <v>129135528</v>
      </c>
      <c r="M35" s="77">
        <v>99.85</v>
      </c>
      <c r="N35" s="77">
        <v>0</v>
      </c>
      <c r="O35" s="77">
        <v>128941.824708</v>
      </c>
      <c r="P35" s="78">
        <v>9.1999999999999998E-3</v>
      </c>
      <c r="Q35" s="78">
        <v>1.9599999999999999E-2</v>
      </c>
      <c r="R35" s="78">
        <v>6.1000000000000004E-3</v>
      </c>
    </row>
    <row r="36" spans="2:18">
      <c r="B36" t="s">
        <v>310</v>
      </c>
      <c r="C36" t="s">
        <v>311</v>
      </c>
      <c r="D36" t="s">
        <v>100</v>
      </c>
      <c r="E36" t="s">
        <v>264</v>
      </c>
      <c r="G36" t="s">
        <v>306</v>
      </c>
      <c r="H36" s="77">
        <v>0.19</v>
      </c>
      <c r="I36" t="s">
        <v>102</v>
      </c>
      <c r="J36" s="78">
        <v>0</v>
      </c>
      <c r="K36" s="78">
        <v>1.6799999999999999E-2</v>
      </c>
      <c r="L36" s="77">
        <v>120215437</v>
      </c>
      <c r="M36" s="77">
        <v>99.69</v>
      </c>
      <c r="N36" s="77">
        <v>0</v>
      </c>
      <c r="O36" s="77">
        <v>119842.7691453</v>
      </c>
      <c r="P36" s="78">
        <v>7.4999999999999997E-3</v>
      </c>
      <c r="Q36" s="78">
        <v>1.8200000000000001E-2</v>
      </c>
      <c r="R36" s="78">
        <v>5.7000000000000002E-3</v>
      </c>
    </row>
    <row r="37" spans="2:18">
      <c r="B37" t="s">
        <v>312</v>
      </c>
      <c r="C37" t="s">
        <v>313</v>
      </c>
      <c r="D37" t="s">
        <v>100</v>
      </c>
      <c r="E37" t="s">
        <v>264</v>
      </c>
      <c r="G37" t="s">
        <v>265</v>
      </c>
      <c r="H37" s="77">
        <v>0.42</v>
      </c>
      <c r="I37" t="s">
        <v>102</v>
      </c>
      <c r="J37" s="78">
        <v>0</v>
      </c>
      <c r="K37" s="78">
        <v>2.35E-2</v>
      </c>
      <c r="L37" s="77">
        <v>34098617</v>
      </c>
      <c r="M37" s="77">
        <v>99.03</v>
      </c>
      <c r="N37" s="77">
        <v>0</v>
      </c>
      <c r="O37" s="77">
        <v>33767.860415100004</v>
      </c>
      <c r="P37" s="78">
        <v>3.0999999999999999E-3</v>
      </c>
      <c r="Q37" s="78">
        <v>5.1000000000000004E-3</v>
      </c>
      <c r="R37" s="78">
        <v>1.6000000000000001E-3</v>
      </c>
    </row>
    <row r="38" spans="2:18">
      <c r="B38" t="s">
        <v>314</v>
      </c>
      <c r="C38" t="s">
        <v>315</v>
      </c>
      <c r="D38" t="s">
        <v>100</v>
      </c>
      <c r="E38" t="s">
        <v>264</v>
      </c>
      <c r="G38" t="s">
        <v>295</v>
      </c>
      <c r="H38" s="77">
        <v>0.59</v>
      </c>
      <c r="I38" t="s">
        <v>102</v>
      </c>
      <c r="J38" s="78">
        <v>0</v>
      </c>
      <c r="K38" s="78">
        <v>2.5499999999999998E-2</v>
      </c>
      <c r="L38" s="77">
        <v>27044000</v>
      </c>
      <c r="M38" s="77">
        <v>98.53</v>
      </c>
      <c r="N38" s="77">
        <v>0</v>
      </c>
      <c r="O38" s="77">
        <v>26646.4532</v>
      </c>
      <c r="P38" s="78">
        <v>2.5000000000000001E-3</v>
      </c>
      <c r="Q38" s="78">
        <v>4.1000000000000003E-3</v>
      </c>
      <c r="R38" s="78">
        <v>1.2999999999999999E-3</v>
      </c>
    </row>
    <row r="39" spans="2:18">
      <c r="B39" t="s">
        <v>316</v>
      </c>
      <c r="C39" t="s">
        <v>317</v>
      </c>
      <c r="D39" t="s">
        <v>100</v>
      </c>
      <c r="E39" t="s">
        <v>264</v>
      </c>
      <c r="G39" t="s">
        <v>318</v>
      </c>
      <c r="H39" s="77">
        <v>0.84</v>
      </c>
      <c r="I39" t="s">
        <v>102</v>
      </c>
      <c r="J39" s="78">
        <v>0</v>
      </c>
      <c r="K39" s="78">
        <v>2.75E-2</v>
      </c>
      <c r="L39" s="77">
        <v>273060185</v>
      </c>
      <c r="M39" s="77">
        <v>97.75</v>
      </c>
      <c r="N39" s="77">
        <v>0</v>
      </c>
      <c r="O39" s="77">
        <v>266916.33083749999</v>
      </c>
      <c r="P39" s="78">
        <v>2.2800000000000001E-2</v>
      </c>
      <c r="Q39" s="78">
        <v>4.0599999999999997E-2</v>
      </c>
      <c r="R39" s="78">
        <v>1.2699999999999999E-2</v>
      </c>
    </row>
    <row r="40" spans="2:18">
      <c r="B40" s="79" t="s">
        <v>319</v>
      </c>
      <c r="C40" s="16"/>
      <c r="D40" s="16"/>
      <c r="H40" s="81">
        <v>3.11</v>
      </c>
      <c r="K40" s="80">
        <v>2.93E-2</v>
      </c>
      <c r="L40" s="81">
        <v>2497120020</v>
      </c>
      <c r="N40" s="81">
        <v>0</v>
      </c>
      <c r="O40" s="81">
        <v>2477032.2907686001</v>
      </c>
      <c r="Q40" s="80">
        <v>0.37680000000000002</v>
      </c>
      <c r="R40" s="80">
        <v>0.1179</v>
      </c>
    </row>
    <row r="41" spans="2:18">
      <c r="B41" t="s">
        <v>320</v>
      </c>
      <c r="C41" t="s">
        <v>321</v>
      </c>
      <c r="D41" t="s">
        <v>100</v>
      </c>
      <c r="E41" t="s">
        <v>264</v>
      </c>
      <c r="G41" t="s">
        <v>265</v>
      </c>
      <c r="H41" s="77">
        <v>3.38</v>
      </c>
      <c r="I41" t="s">
        <v>102</v>
      </c>
      <c r="J41" s="78">
        <v>5.0000000000000001E-3</v>
      </c>
      <c r="K41" s="78">
        <v>3.2099999999999997E-2</v>
      </c>
      <c r="L41" s="77">
        <v>119049087</v>
      </c>
      <c r="M41" s="77">
        <v>91.65</v>
      </c>
      <c r="N41" s="77">
        <v>0</v>
      </c>
      <c r="O41" s="77">
        <v>109108.4882355</v>
      </c>
      <c r="P41" s="78">
        <v>7.4000000000000003E-3</v>
      </c>
      <c r="Q41" s="78">
        <v>1.66E-2</v>
      </c>
      <c r="R41" s="78">
        <v>5.1999999999999998E-3</v>
      </c>
    </row>
    <row r="42" spans="2:18">
      <c r="B42" t="s">
        <v>322</v>
      </c>
      <c r="C42" t="s">
        <v>323</v>
      </c>
      <c r="D42" t="s">
        <v>100</v>
      </c>
      <c r="E42" t="s">
        <v>264</v>
      </c>
      <c r="G42" t="s">
        <v>265</v>
      </c>
      <c r="H42" s="77">
        <v>2.08</v>
      </c>
      <c r="I42" t="s">
        <v>102</v>
      </c>
      <c r="J42" s="78">
        <v>4.0000000000000001E-3</v>
      </c>
      <c r="K42" s="78">
        <v>3.15E-2</v>
      </c>
      <c r="L42" s="77">
        <v>301503174</v>
      </c>
      <c r="M42" s="77">
        <v>94.89</v>
      </c>
      <c r="N42" s="77">
        <v>0</v>
      </c>
      <c r="O42" s="77">
        <v>286096.36180860002</v>
      </c>
      <c r="P42" s="78">
        <v>1.8700000000000001E-2</v>
      </c>
      <c r="Q42" s="78">
        <v>4.3499999999999997E-2</v>
      </c>
      <c r="R42" s="78">
        <v>1.3599999999999999E-2</v>
      </c>
    </row>
    <row r="43" spans="2:18">
      <c r="B43" t="s">
        <v>324</v>
      </c>
      <c r="C43" t="s">
        <v>325</v>
      </c>
      <c r="D43" t="s">
        <v>100</v>
      </c>
      <c r="E43" t="s">
        <v>264</v>
      </c>
      <c r="G43" t="s">
        <v>265</v>
      </c>
      <c r="H43" s="77">
        <v>4.3</v>
      </c>
      <c r="I43" t="s">
        <v>102</v>
      </c>
      <c r="J43" s="78">
        <v>0.02</v>
      </c>
      <c r="K43" s="78">
        <v>3.3000000000000002E-2</v>
      </c>
      <c r="L43" s="77">
        <v>86106686</v>
      </c>
      <c r="M43" s="77">
        <v>95.64</v>
      </c>
      <c r="N43" s="77">
        <v>0</v>
      </c>
      <c r="O43" s="77">
        <v>82352.434490400003</v>
      </c>
      <c r="P43" s="78">
        <v>4.3E-3</v>
      </c>
      <c r="Q43" s="78">
        <v>1.2500000000000001E-2</v>
      </c>
      <c r="R43" s="78">
        <v>3.8999999999999998E-3</v>
      </c>
    </row>
    <row r="44" spans="2:18">
      <c r="B44" t="s">
        <v>326</v>
      </c>
      <c r="C44" t="s">
        <v>327</v>
      </c>
      <c r="D44" t="s">
        <v>100</v>
      </c>
      <c r="E44" t="s">
        <v>264</v>
      </c>
      <c r="G44" t="s">
        <v>265</v>
      </c>
      <c r="H44" s="77">
        <v>7.2</v>
      </c>
      <c r="I44" t="s">
        <v>102</v>
      </c>
      <c r="J44" s="78">
        <v>0.01</v>
      </c>
      <c r="K44" s="78">
        <v>3.39E-2</v>
      </c>
      <c r="L44" s="77">
        <v>61838853</v>
      </c>
      <c r="M44" s="77">
        <v>84.97</v>
      </c>
      <c r="N44" s="77">
        <v>0</v>
      </c>
      <c r="O44" s="77">
        <v>52544.473394100001</v>
      </c>
      <c r="P44" s="78">
        <v>2.5000000000000001E-3</v>
      </c>
      <c r="Q44" s="78">
        <v>8.0000000000000002E-3</v>
      </c>
      <c r="R44" s="78">
        <v>2.5000000000000001E-3</v>
      </c>
    </row>
    <row r="45" spans="2:18">
      <c r="B45" t="s">
        <v>328</v>
      </c>
      <c r="C45" t="s">
        <v>329</v>
      </c>
      <c r="D45" t="s">
        <v>100</v>
      </c>
      <c r="E45" t="s">
        <v>264</v>
      </c>
      <c r="G45" t="s">
        <v>265</v>
      </c>
      <c r="H45" s="77">
        <v>16.149999999999999</v>
      </c>
      <c r="I45" t="s">
        <v>102</v>
      </c>
      <c r="J45" s="78">
        <v>3.7499999999999999E-2</v>
      </c>
      <c r="K45" s="78">
        <v>3.7499999999999999E-2</v>
      </c>
      <c r="L45" s="77">
        <v>110757270</v>
      </c>
      <c r="M45" s="77">
        <v>101.8</v>
      </c>
      <c r="N45" s="77">
        <v>0</v>
      </c>
      <c r="O45" s="77">
        <v>112750.90085999999</v>
      </c>
      <c r="P45" s="78">
        <v>4.4000000000000003E-3</v>
      </c>
      <c r="Q45" s="78">
        <v>1.72E-2</v>
      </c>
      <c r="R45" s="78">
        <v>5.4000000000000003E-3</v>
      </c>
    </row>
    <row r="46" spans="2:18">
      <c r="B46" t="s">
        <v>330</v>
      </c>
      <c r="C46" t="s">
        <v>331</v>
      </c>
      <c r="D46" t="s">
        <v>100</v>
      </c>
      <c r="E46" t="s">
        <v>264</v>
      </c>
      <c r="G46" t="s">
        <v>265</v>
      </c>
      <c r="H46" s="77">
        <v>8.9600000000000009</v>
      </c>
      <c r="I46" t="s">
        <v>102</v>
      </c>
      <c r="J46" s="78">
        <v>1.2999999999999999E-2</v>
      </c>
      <c r="K46" s="78">
        <v>3.4000000000000002E-2</v>
      </c>
      <c r="L46" s="77">
        <v>23674604</v>
      </c>
      <c r="M46" s="77">
        <v>83.62</v>
      </c>
      <c r="N46" s="77">
        <v>0</v>
      </c>
      <c r="O46" s="77">
        <v>19796.703864800002</v>
      </c>
      <c r="P46" s="78">
        <v>3.0000000000000001E-3</v>
      </c>
      <c r="Q46" s="78">
        <v>3.0000000000000001E-3</v>
      </c>
      <c r="R46" s="78">
        <v>8.9999999999999998E-4</v>
      </c>
    </row>
    <row r="47" spans="2:18">
      <c r="B47" t="s">
        <v>332</v>
      </c>
      <c r="C47" t="s">
        <v>333</v>
      </c>
      <c r="D47" t="s">
        <v>100</v>
      </c>
      <c r="E47" t="s">
        <v>264</v>
      </c>
      <c r="G47" t="s">
        <v>265</v>
      </c>
      <c r="H47" s="77">
        <v>12.96</v>
      </c>
      <c r="I47" t="s">
        <v>102</v>
      </c>
      <c r="J47" s="78">
        <v>1.4999999999999999E-2</v>
      </c>
      <c r="K47" s="78">
        <v>3.5400000000000001E-2</v>
      </c>
      <c r="L47" s="77">
        <v>48596962</v>
      </c>
      <c r="M47" s="77">
        <v>77.45</v>
      </c>
      <c r="N47" s="77">
        <v>0</v>
      </c>
      <c r="O47" s="77">
        <v>37638.347069000003</v>
      </c>
      <c r="P47" s="78">
        <v>2.7000000000000001E-3</v>
      </c>
      <c r="Q47" s="78">
        <v>5.7000000000000002E-3</v>
      </c>
      <c r="R47" s="78">
        <v>1.8E-3</v>
      </c>
    </row>
    <row r="48" spans="2:18">
      <c r="B48" t="s">
        <v>334</v>
      </c>
      <c r="C48" t="s">
        <v>335</v>
      </c>
      <c r="D48" t="s">
        <v>100</v>
      </c>
      <c r="E48" t="s">
        <v>264</v>
      </c>
      <c r="G48" t="s">
        <v>265</v>
      </c>
      <c r="H48" s="77">
        <v>5.67</v>
      </c>
      <c r="I48" t="s">
        <v>102</v>
      </c>
      <c r="J48" s="78">
        <v>2.2499999999999999E-2</v>
      </c>
      <c r="K48" s="78">
        <v>3.32E-2</v>
      </c>
      <c r="L48" s="77">
        <v>76802377</v>
      </c>
      <c r="M48" s="77">
        <v>94.25</v>
      </c>
      <c r="N48" s="77">
        <v>0</v>
      </c>
      <c r="O48" s="77">
        <v>72386.240322500002</v>
      </c>
      <c r="P48" s="78">
        <v>4.1000000000000003E-3</v>
      </c>
      <c r="Q48" s="78">
        <v>1.0999999999999999E-2</v>
      </c>
      <c r="R48" s="78">
        <v>3.3999999999999998E-3</v>
      </c>
    </row>
    <row r="49" spans="2:18">
      <c r="B49" t="s">
        <v>336</v>
      </c>
      <c r="C49" t="s">
        <v>337</v>
      </c>
      <c r="D49" t="s">
        <v>100</v>
      </c>
      <c r="E49" t="s">
        <v>264</v>
      </c>
      <c r="G49" t="s">
        <v>265</v>
      </c>
      <c r="H49" s="77">
        <v>0.17</v>
      </c>
      <c r="I49" t="s">
        <v>102</v>
      </c>
      <c r="J49" s="78">
        <v>1.2500000000000001E-2</v>
      </c>
      <c r="K49" s="78">
        <v>1.67E-2</v>
      </c>
      <c r="L49" s="77">
        <v>244945658</v>
      </c>
      <c r="M49" s="77">
        <v>100.97</v>
      </c>
      <c r="N49" s="77">
        <v>0</v>
      </c>
      <c r="O49" s="77">
        <v>247321.6308826</v>
      </c>
      <c r="P49" s="78">
        <v>1.55E-2</v>
      </c>
      <c r="Q49" s="78">
        <v>3.7600000000000001E-2</v>
      </c>
      <c r="R49" s="78">
        <v>1.18E-2</v>
      </c>
    </row>
    <row r="50" spans="2:18">
      <c r="B50" t="s">
        <v>338</v>
      </c>
      <c r="C50" t="s">
        <v>339</v>
      </c>
      <c r="D50" t="s">
        <v>100</v>
      </c>
      <c r="E50" t="s">
        <v>264</v>
      </c>
      <c r="G50" t="s">
        <v>265</v>
      </c>
      <c r="H50" s="77">
        <v>1.1499999999999999</v>
      </c>
      <c r="I50" t="s">
        <v>102</v>
      </c>
      <c r="J50" s="78">
        <v>1.4999999999999999E-2</v>
      </c>
      <c r="K50" s="78">
        <v>2.9000000000000001E-2</v>
      </c>
      <c r="L50" s="77">
        <v>171216494</v>
      </c>
      <c r="M50" s="77">
        <v>99.66</v>
      </c>
      <c r="N50" s="77">
        <v>0</v>
      </c>
      <c r="O50" s="77">
        <v>170634.35792040001</v>
      </c>
      <c r="P50" s="78">
        <v>1.2500000000000001E-2</v>
      </c>
      <c r="Q50" s="78">
        <v>2.5999999999999999E-2</v>
      </c>
      <c r="R50" s="78">
        <v>8.0999999999999996E-3</v>
      </c>
    </row>
    <row r="51" spans="2:18">
      <c r="B51" t="s">
        <v>340</v>
      </c>
      <c r="C51" t="s">
        <v>341</v>
      </c>
      <c r="D51" t="s">
        <v>100</v>
      </c>
      <c r="E51" t="s">
        <v>264</v>
      </c>
      <c r="G51" t="s">
        <v>265</v>
      </c>
      <c r="H51" s="77">
        <v>19.18</v>
      </c>
      <c r="I51" t="s">
        <v>102</v>
      </c>
      <c r="J51" s="78">
        <v>2.8000000000000001E-2</v>
      </c>
      <c r="K51" s="78">
        <v>3.8600000000000002E-2</v>
      </c>
      <c r="L51" s="77">
        <v>40881</v>
      </c>
      <c r="M51" s="77">
        <v>83</v>
      </c>
      <c r="N51" s="77">
        <v>0</v>
      </c>
      <c r="O51" s="77">
        <v>33.931229999999999</v>
      </c>
      <c r="P51" s="78">
        <v>0</v>
      </c>
      <c r="Q51" s="78">
        <v>0</v>
      </c>
      <c r="R51" s="78">
        <v>0</v>
      </c>
    </row>
    <row r="52" spans="2:18">
      <c r="B52" t="s">
        <v>342</v>
      </c>
      <c r="C52" t="s">
        <v>343</v>
      </c>
      <c r="D52" t="s">
        <v>100</v>
      </c>
      <c r="E52" t="s">
        <v>264</v>
      </c>
      <c r="G52" t="s">
        <v>265</v>
      </c>
      <c r="H52" s="77">
        <v>0.5</v>
      </c>
      <c r="I52" t="s">
        <v>102</v>
      </c>
      <c r="J52" s="78">
        <v>4.2500000000000003E-2</v>
      </c>
      <c r="K52" s="78">
        <v>2.5700000000000001E-2</v>
      </c>
      <c r="L52" s="77">
        <v>311687911</v>
      </c>
      <c r="M52" s="77">
        <v>102.94</v>
      </c>
      <c r="N52" s="77">
        <v>0</v>
      </c>
      <c r="O52" s="77">
        <v>320851.53558339999</v>
      </c>
      <c r="P52" s="78">
        <v>2.3E-2</v>
      </c>
      <c r="Q52" s="78">
        <v>4.8800000000000003E-2</v>
      </c>
      <c r="R52" s="78">
        <v>1.5299999999999999E-2</v>
      </c>
    </row>
    <row r="53" spans="2:18">
      <c r="B53" t="s">
        <v>344</v>
      </c>
      <c r="C53" t="s">
        <v>345</v>
      </c>
      <c r="D53" t="s">
        <v>100</v>
      </c>
      <c r="E53" t="s">
        <v>264</v>
      </c>
      <c r="G53" t="s">
        <v>265</v>
      </c>
      <c r="H53" s="77">
        <v>1.47</v>
      </c>
      <c r="I53" t="s">
        <v>102</v>
      </c>
      <c r="J53" s="78">
        <v>3.7499999999999999E-2</v>
      </c>
      <c r="K53" s="78">
        <v>3.0599999999999999E-2</v>
      </c>
      <c r="L53" s="77">
        <v>443828589</v>
      </c>
      <c r="M53" s="77">
        <v>102.85</v>
      </c>
      <c r="N53" s="77">
        <v>0</v>
      </c>
      <c r="O53" s="77">
        <v>456477.70378649997</v>
      </c>
      <c r="P53" s="78">
        <v>2.06E-2</v>
      </c>
      <c r="Q53" s="78">
        <v>6.9400000000000003E-2</v>
      </c>
      <c r="R53" s="78">
        <v>2.1700000000000001E-2</v>
      </c>
    </row>
    <row r="54" spans="2:18">
      <c r="B54" t="s">
        <v>346</v>
      </c>
      <c r="C54" t="s">
        <v>347</v>
      </c>
      <c r="D54" t="s">
        <v>100</v>
      </c>
      <c r="E54" t="s">
        <v>264</v>
      </c>
      <c r="G54" t="s">
        <v>265</v>
      </c>
      <c r="H54" s="77">
        <v>2.87</v>
      </c>
      <c r="I54" t="s">
        <v>102</v>
      </c>
      <c r="J54" s="78">
        <v>1.7500000000000002E-2</v>
      </c>
      <c r="K54" s="78">
        <v>3.1800000000000002E-2</v>
      </c>
      <c r="L54" s="77">
        <v>87150698</v>
      </c>
      <c r="M54" s="77">
        <v>96.17</v>
      </c>
      <c r="N54" s="77">
        <v>0</v>
      </c>
      <c r="O54" s="77">
        <v>83812.826266599994</v>
      </c>
      <c r="P54" s="78">
        <v>4.5999999999999999E-3</v>
      </c>
      <c r="Q54" s="78">
        <v>1.2800000000000001E-2</v>
      </c>
      <c r="R54" s="78">
        <v>4.0000000000000001E-3</v>
      </c>
    </row>
    <row r="55" spans="2:18">
      <c r="B55" t="s">
        <v>348</v>
      </c>
      <c r="C55" t="s">
        <v>349</v>
      </c>
      <c r="D55" t="s">
        <v>100</v>
      </c>
      <c r="E55" t="s">
        <v>264</v>
      </c>
      <c r="G55" t="s">
        <v>265</v>
      </c>
      <c r="H55" s="77">
        <v>2.57</v>
      </c>
      <c r="I55" t="s">
        <v>102</v>
      </c>
      <c r="J55" s="78">
        <v>5.0000000000000001E-3</v>
      </c>
      <c r="K55" s="78">
        <v>3.09E-2</v>
      </c>
      <c r="L55" s="77">
        <v>85267563</v>
      </c>
      <c r="M55" s="77">
        <v>93.86</v>
      </c>
      <c r="N55" s="77">
        <v>0</v>
      </c>
      <c r="O55" s="77">
        <v>80032.1346318</v>
      </c>
      <c r="P55" s="78">
        <v>4.1000000000000003E-3</v>
      </c>
      <c r="Q55" s="78">
        <v>1.2200000000000001E-2</v>
      </c>
      <c r="R55" s="78">
        <v>3.8E-3</v>
      </c>
    </row>
    <row r="56" spans="2:18">
      <c r="B56" t="s">
        <v>350</v>
      </c>
      <c r="C56" t="s">
        <v>351</v>
      </c>
      <c r="D56" t="s">
        <v>100</v>
      </c>
      <c r="E56" t="s">
        <v>264</v>
      </c>
      <c r="G56" t="s">
        <v>265</v>
      </c>
      <c r="H56" s="77">
        <v>0.83</v>
      </c>
      <c r="I56" t="s">
        <v>102</v>
      </c>
      <c r="J56" s="78">
        <v>1.5E-3</v>
      </c>
      <c r="K56" s="78">
        <v>2.7400000000000001E-2</v>
      </c>
      <c r="L56" s="77">
        <v>237024886</v>
      </c>
      <c r="M56" s="77">
        <v>97.92</v>
      </c>
      <c r="N56" s="77">
        <v>0</v>
      </c>
      <c r="O56" s="77">
        <v>232094.76837120001</v>
      </c>
      <c r="P56" s="78">
        <v>1.5100000000000001E-2</v>
      </c>
      <c r="Q56" s="78">
        <v>3.5299999999999998E-2</v>
      </c>
      <c r="R56" s="78">
        <v>1.0999999999999999E-2</v>
      </c>
    </row>
    <row r="57" spans="2:18">
      <c r="B57" t="s">
        <v>352</v>
      </c>
      <c r="C57" t="s">
        <v>353</v>
      </c>
      <c r="D57" t="s">
        <v>100</v>
      </c>
      <c r="E57" t="s">
        <v>264</v>
      </c>
      <c r="G57" t="s">
        <v>265</v>
      </c>
      <c r="H57" s="77">
        <v>3.57</v>
      </c>
      <c r="I57" t="s">
        <v>102</v>
      </c>
      <c r="J57" s="78">
        <v>6.25E-2</v>
      </c>
      <c r="K57" s="78">
        <v>3.2500000000000001E-2</v>
      </c>
      <c r="L57" s="77">
        <v>3571813</v>
      </c>
      <c r="M57" s="77">
        <v>117</v>
      </c>
      <c r="N57" s="77">
        <v>0</v>
      </c>
      <c r="O57" s="77">
        <v>4179.0212099999999</v>
      </c>
      <c r="P57" s="78">
        <v>2.0000000000000001E-4</v>
      </c>
      <c r="Q57" s="78">
        <v>5.9999999999999995E-4</v>
      </c>
      <c r="R57" s="78">
        <v>2.0000000000000001E-4</v>
      </c>
    </row>
    <row r="58" spans="2:18">
      <c r="B58" t="s">
        <v>354</v>
      </c>
      <c r="C58" t="s">
        <v>355</v>
      </c>
      <c r="D58" t="s">
        <v>100</v>
      </c>
      <c r="E58" t="s">
        <v>264</v>
      </c>
      <c r="G58" t="s">
        <v>265</v>
      </c>
      <c r="H58" s="77">
        <v>12.82</v>
      </c>
      <c r="I58" t="s">
        <v>102</v>
      </c>
      <c r="J58" s="78">
        <v>5.5E-2</v>
      </c>
      <c r="K58" s="78">
        <v>3.61E-2</v>
      </c>
      <c r="L58" s="77">
        <v>84056514</v>
      </c>
      <c r="M58" s="77">
        <v>129.58000000000001</v>
      </c>
      <c r="N58" s="77">
        <v>0</v>
      </c>
      <c r="O58" s="77">
        <v>108920.4308412</v>
      </c>
      <c r="P58" s="78">
        <v>4.4000000000000003E-3</v>
      </c>
      <c r="Q58" s="78">
        <v>1.66E-2</v>
      </c>
      <c r="R58" s="78">
        <v>5.1999999999999998E-3</v>
      </c>
    </row>
    <row r="59" spans="2:18">
      <c r="B59" s="79" t="s">
        <v>356</v>
      </c>
      <c r="C59" s="16"/>
      <c r="D59" s="16"/>
      <c r="H59" s="81">
        <v>6.14</v>
      </c>
      <c r="K59" s="80">
        <v>-8.0000000000000004E-4</v>
      </c>
      <c r="L59" s="81">
        <v>393534463</v>
      </c>
      <c r="N59" s="81">
        <v>0</v>
      </c>
      <c r="O59" s="81">
        <v>395215.12817659997</v>
      </c>
      <c r="Q59" s="80">
        <v>6.0100000000000001E-2</v>
      </c>
      <c r="R59" s="80">
        <v>1.8800000000000001E-2</v>
      </c>
    </row>
    <row r="60" spans="2:18">
      <c r="B60" t="s">
        <v>357</v>
      </c>
      <c r="C60" t="s">
        <v>358</v>
      </c>
      <c r="D60" t="s">
        <v>100</v>
      </c>
      <c r="E60" t="s">
        <v>264</v>
      </c>
      <c r="G60" t="s">
        <v>265</v>
      </c>
      <c r="H60" s="77">
        <v>3.67</v>
      </c>
      <c r="I60" t="s">
        <v>102</v>
      </c>
      <c r="J60" s="78">
        <v>0</v>
      </c>
      <c r="K60" s="78">
        <v>-1.2999999999999999E-3</v>
      </c>
      <c r="L60" s="77">
        <v>177545541</v>
      </c>
      <c r="M60" s="77">
        <v>100.46</v>
      </c>
      <c r="N60" s="77">
        <v>0</v>
      </c>
      <c r="O60" s="77">
        <v>178362.2504886</v>
      </c>
      <c r="P60" s="78">
        <v>8.3999999999999995E-3</v>
      </c>
      <c r="Q60" s="78">
        <v>2.7099999999999999E-2</v>
      </c>
      <c r="R60" s="78">
        <v>8.5000000000000006E-3</v>
      </c>
    </row>
    <row r="61" spans="2:18">
      <c r="B61" t="s">
        <v>359</v>
      </c>
      <c r="C61" t="s">
        <v>360</v>
      </c>
      <c r="D61" t="s">
        <v>100</v>
      </c>
      <c r="E61" t="s">
        <v>264</v>
      </c>
      <c r="G61" t="s">
        <v>265</v>
      </c>
      <c r="H61" s="77">
        <v>8.17</v>
      </c>
      <c r="I61" t="s">
        <v>102</v>
      </c>
      <c r="J61" s="78">
        <v>0</v>
      </c>
      <c r="K61" s="78">
        <v>-5.0000000000000001E-4</v>
      </c>
      <c r="L61" s="77">
        <v>215988922</v>
      </c>
      <c r="M61" s="77">
        <v>100.4</v>
      </c>
      <c r="N61" s="77">
        <v>0</v>
      </c>
      <c r="O61" s="77">
        <v>216852.87768800001</v>
      </c>
      <c r="P61" s="78">
        <v>1.12E-2</v>
      </c>
      <c r="Q61" s="78">
        <v>3.3000000000000002E-2</v>
      </c>
      <c r="R61" s="78">
        <v>1.03E-2</v>
      </c>
    </row>
    <row r="62" spans="2:18">
      <c r="B62" s="79" t="s">
        <v>361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253</v>
      </c>
      <c r="C63" t="s">
        <v>253</v>
      </c>
      <c r="D63" s="16"/>
      <c r="E63" t="s">
        <v>253</v>
      </c>
      <c r="H63" s="77">
        <v>0</v>
      </c>
      <c r="I63" t="s">
        <v>253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s="79" t="s">
        <v>257</v>
      </c>
      <c r="C64" s="16"/>
      <c r="D64" s="16"/>
      <c r="H64" s="81">
        <v>2.39</v>
      </c>
      <c r="K64" s="80">
        <v>-3.0000000000000001E-3</v>
      </c>
      <c r="L64" s="81">
        <v>3399000</v>
      </c>
      <c r="N64" s="81">
        <v>0</v>
      </c>
      <c r="O64" s="81">
        <v>12397.2447664427</v>
      </c>
      <c r="Q64" s="80">
        <v>1.9E-3</v>
      </c>
      <c r="R64" s="80">
        <v>5.9999999999999995E-4</v>
      </c>
    </row>
    <row r="65" spans="2:18">
      <c r="B65" s="79" t="s">
        <v>362</v>
      </c>
      <c r="C65" s="16"/>
      <c r="D65" s="16"/>
      <c r="H65" s="81">
        <v>2.39</v>
      </c>
      <c r="K65" s="80">
        <v>-3.0000000000000001E-3</v>
      </c>
      <c r="L65" s="81">
        <v>3399000</v>
      </c>
      <c r="N65" s="81">
        <v>0</v>
      </c>
      <c r="O65" s="81">
        <v>12397.2447664427</v>
      </c>
      <c r="Q65" s="80">
        <v>1.9E-3</v>
      </c>
      <c r="R65" s="80">
        <v>5.9999999999999995E-4</v>
      </c>
    </row>
    <row r="66" spans="2:18">
      <c r="B66" t="s">
        <v>363</v>
      </c>
      <c r="C66" t="s">
        <v>364</v>
      </c>
      <c r="D66" t="s">
        <v>100</v>
      </c>
      <c r="E66" t="s">
        <v>365</v>
      </c>
      <c r="F66" t="s">
        <v>211</v>
      </c>
      <c r="H66" s="77">
        <v>1.31</v>
      </c>
      <c r="I66" t="s">
        <v>102</v>
      </c>
      <c r="J66" s="78">
        <v>2.8799999999999999E-2</v>
      </c>
      <c r="K66" s="78">
        <v>-3.3799999999999997E-2</v>
      </c>
      <c r="L66" s="77">
        <v>2000000</v>
      </c>
      <c r="M66" s="77">
        <v>385.31</v>
      </c>
      <c r="N66" s="77">
        <v>0</v>
      </c>
      <c r="O66" s="77">
        <v>7706.2</v>
      </c>
      <c r="P66" s="78">
        <v>5.9999999999999995E-4</v>
      </c>
      <c r="Q66" s="78">
        <v>1.1999999999999999E-3</v>
      </c>
      <c r="R66" s="78">
        <v>4.0000000000000002E-4</v>
      </c>
    </row>
    <row r="67" spans="2:18">
      <c r="B67" t="s">
        <v>366</v>
      </c>
      <c r="C67" t="s">
        <v>367</v>
      </c>
      <c r="D67" t="s">
        <v>100</v>
      </c>
      <c r="E67" t="s">
        <v>365</v>
      </c>
      <c r="F67" t="s">
        <v>211</v>
      </c>
      <c r="H67" s="77">
        <v>6.95</v>
      </c>
      <c r="I67" t="s">
        <v>102</v>
      </c>
      <c r="J67" s="78">
        <v>2.75E-2</v>
      </c>
      <c r="K67" s="78">
        <v>4.0599999999999997E-2</v>
      </c>
      <c r="L67" s="77">
        <v>250000</v>
      </c>
      <c r="M67" s="77">
        <v>328.03</v>
      </c>
      <c r="N67" s="77">
        <v>0</v>
      </c>
      <c r="O67" s="77">
        <v>820.07500000000005</v>
      </c>
      <c r="P67" s="78">
        <v>1E-4</v>
      </c>
      <c r="Q67" s="78">
        <v>1E-4</v>
      </c>
      <c r="R67" s="78">
        <v>0</v>
      </c>
    </row>
    <row r="68" spans="2:18">
      <c r="B68" t="s">
        <v>368</v>
      </c>
      <c r="C68" t="s">
        <v>369</v>
      </c>
      <c r="D68" t="s">
        <v>370</v>
      </c>
      <c r="E68" t="s">
        <v>371</v>
      </c>
      <c r="F68" t="s">
        <v>372</v>
      </c>
      <c r="G68" t="s">
        <v>373</v>
      </c>
      <c r="H68" s="77">
        <v>0.74</v>
      </c>
      <c r="I68" t="s">
        <v>106</v>
      </c>
      <c r="J68" s="78">
        <v>3.15E-2</v>
      </c>
      <c r="K68" s="78">
        <v>5.3800000000000001E-2</v>
      </c>
      <c r="L68" s="77">
        <v>419000</v>
      </c>
      <c r="M68" s="77">
        <v>99.223500000000001</v>
      </c>
      <c r="N68" s="77">
        <v>0</v>
      </c>
      <c r="O68" s="77">
        <v>1472.9897254949999</v>
      </c>
      <c r="P68" s="78">
        <v>4.0000000000000002E-4</v>
      </c>
      <c r="Q68" s="78">
        <v>2.0000000000000001E-4</v>
      </c>
      <c r="R68" s="78">
        <v>1E-4</v>
      </c>
    </row>
    <row r="69" spans="2:18">
      <c r="B69" t="s">
        <v>374</v>
      </c>
      <c r="C69" t="s">
        <v>375</v>
      </c>
      <c r="D69" t="s">
        <v>123</v>
      </c>
      <c r="E69" t="s">
        <v>371</v>
      </c>
      <c r="F69" t="s">
        <v>372</v>
      </c>
      <c r="G69" t="s">
        <v>376</v>
      </c>
      <c r="H69" s="77">
        <v>6.63</v>
      </c>
      <c r="I69" t="s">
        <v>106</v>
      </c>
      <c r="J69" s="78">
        <v>2.5000000000000001E-2</v>
      </c>
      <c r="K69" s="78">
        <v>4.6399999999999997E-2</v>
      </c>
      <c r="L69" s="77">
        <v>200000</v>
      </c>
      <c r="M69" s="77">
        <v>87.675833400000002</v>
      </c>
      <c r="N69" s="77">
        <v>0</v>
      </c>
      <c r="O69" s="77">
        <v>621.27095511810001</v>
      </c>
      <c r="P69" s="78">
        <v>2.0000000000000001E-4</v>
      </c>
      <c r="Q69" s="78">
        <v>1E-4</v>
      </c>
      <c r="R69" s="78">
        <v>0</v>
      </c>
    </row>
    <row r="70" spans="2:18">
      <c r="B70" t="s">
        <v>377</v>
      </c>
      <c r="C70" t="s">
        <v>378</v>
      </c>
      <c r="D70" t="s">
        <v>370</v>
      </c>
      <c r="E70" t="s">
        <v>379</v>
      </c>
      <c r="F70" t="s">
        <v>380</v>
      </c>
      <c r="G70" t="s">
        <v>381</v>
      </c>
      <c r="H70" s="77">
        <v>4.8600000000000003</v>
      </c>
      <c r="I70" t="s">
        <v>106</v>
      </c>
      <c r="J70" s="78">
        <v>3.2500000000000001E-2</v>
      </c>
      <c r="K70" s="78">
        <v>4.5900000000000003E-2</v>
      </c>
      <c r="L70" s="77">
        <v>530000</v>
      </c>
      <c r="M70" s="77">
        <v>94.617027800000002</v>
      </c>
      <c r="N70" s="77">
        <v>0</v>
      </c>
      <c r="O70" s="77">
        <v>1776.7090858296001</v>
      </c>
      <c r="P70" s="78">
        <v>5.0000000000000001E-4</v>
      </c>
      <c r="Q70" s="78">
        <v>2.9999999999999997E-4</v>
      </c>
      <c r="R70" s="78">
        <v>1E-4</v>
      </c>
    </row>
    <row r="71" spans="2:18">
      <c r="B71" s="79" t="s">
        <v>382</v>
      </c>
      <c r="C71" s="16"/>
      <c r="D71" s="16"/>
      <c r="H71" s="81">
        <v>0</v>
      </c>
      <c r="K71" s="80">
        <v>0</v>
      </c>
      <c r="L71" s="81">
        <v>0</v>
      </c>
      <c r="N71" s="81">
        <v>0</v>
      </c>
      <c r="O71" s="81">
        <v>0</v>
      </c>
      <c r="Q71" s="80">
        <v>0</v>
      </c>
      <c r="R71" s="80">
        <v>0</v>
      </c>
    </row>
    <row r="72" spans="2:18">
      <c r="B72" t="s">
        <v>253</v>
      </c>
      <c r="C72" t="s">
        <v>253</v>
      </c>
      <c r="D72" s="16"/>
      <c r="E72" t="s">
        <v>253</v>
      </c>
      <c r="H72" s="77">
        <v>0</v>
      </c>
      <c r="I72" t="s">
        <v>253</v>
      </c>
      <c r="J72" s="78">
        <v>0</v>
      </c>
      <c r="K72" s="78">
        <v>0</v>
      </c>
      <c r="L72" s="77">
        <v>0</v>
      </c>
      <c r="M72" s="77">
        <v>0</v>
      </c>
      <c r="O72" s="77">
        <v>0</v>
      </c>
      <c r="P72" s="78">
        <v>0</v>
      </c>
      <c r="Q72" s="78">
        <v>0</v>
      </c>
      <c r="R72" s="78">
        <v>0</v>
      </c>
    </row>
    <row r="73" spans="2:18">
      <c r="B73" t="s">
        <v>383</v>
      </c>
      <c r="C73" s="16"/>
      <c r="D73" s="16"/>
    </row>
    <row r="74" spans="2:18">
      <c r="B74" t="s">
        <v>384</v>
      </c>
      <c r="C74" s="16"/>
      <c r="D74" s="16"/>
    </row>
    <row r="75" spans="2:18">
      <c r="B75" t="s">
        <v>385</v>
      </c>
      <c r="C75" s="16"/>
      <c r="D75" s="16"/>
    </row>
    <row r="76" spans="2:18">
      <c r="B76" t="s">
        <v>386</v>
      </c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05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BP6" s="19"/>
    </row>
    <row r="7" spans="2:68" ht="26.25" customHeight="1">
      <c r="B7" s="105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387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253</v>
      </c>
      <c r="C14" t="s">
        <v>253</v>
      </c>
      <c r="D14" s="16"/>
      <c r="E14" s="16"/>
      <c r="F14" s="16"/>
      <c r="G14" t="s">
        <v>253</v>
      </c>
      <c r="H14" t="s">
        <v>253</v>
      </c>
      <c r="K14" s="77">
        <v>0</v>
      </c>
      <c r="L14" t="s">
        <v>253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253</v>
      </c>
      <c r="C16" t="s">
        <v>253</v>
      </c>
      <c r="D16" s="16"/>
      <c r="E16" s="16"/>
      <c r="F16" s="16"/>
      <c r="G16" t="s">
        <v>253</v>
      </c>
      <c r="H16" t="s">
        <v>253</v>
      </c>
      <c r="K16" s="77">
        <v>0</v>
      </c>
      <c r="L16" t="s">
        <v>253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388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253</v>
      </c>
      <c r="C18" t="s">
        <v>253</v>
      </c>
      <c r="D18" s="16"/>
      <c r="E18" s="16"/>
      <c r="F18" s="16"/>
      <c r="G18" t="s">
        <v>253</v>
      </c>
      <c r="H18" t="s">
        <v>253</v>
      </c>
      <c r="K18" s="77">
        <v>0</v>
      </c>
      <c r="L18" t="s">
        <v>253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389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253</v>
      </c>
      <c r="C21" t="s">
        <v>253</v>
      </c>
      <c r="D21" s="16"/>
      <c r="E21" s="16"/>
      <c r="F21" s="16"/>
      <c r="G21" t="s">
        <v>253</v>
      </c>
      <c r="H21" t="s">
        <v>253</v>
      </c>
      <c r="K21" s="77">
        <v>0</v>
      </c>
      <c r="L21" t="s">
        <v>253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390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253</v>
      </c>
      <c r="C23" t="s">
        <v>253</v>
      </c>
      <c r="D23" s="16"/>
      <c r="E23" s="16"/>
      <c r="F23" s="16"/>
      <c r="G23" t="s">
        <v>253</v>
      </c>
      <c r="H23" t="s">
        <v>253</v>
      </c>
      <c r="K23" s="77">
        <v>0</v>
      </c>
      <c r="L23" t="s">
        <v>253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259</v>
      </c>
      <c r="C24" s="16"/>
      <c r="D24" s="16"/>
      <c r="E24" s="16"/>
      <c r="F24" s="16"/>
      <c r="G24" s="16"/>
    </row>
    <row r="25" spans="2:21">
      <c r="B25" t="s">
        <v>383</v>
      </c>
      <c r="C25" s="16"/>
      <c r="D25" s="16"/>
      <c r="E25" s="16"/>
      <c r="F25" s="16"/>
      <c r="G25" s="16"/>
    </row>
    <row r="26" spans="2:21">
      <c r="B26" t="s">
        <v>384</v>
      </c>
      <c r="C26" s="16"/>
      <c r="D26" s="16"/>
      <c r="E26" s="16"/>
      <c r="F26" s="16"/>
      <c r="G26" s="16"/>
    </row>
    <row r="27" spans="2:21">
      <c r="B27" t="s">
        <v>385</v>
      </c>
      <c r="C27" s="16"/>
      <c r="D27" s="16"/>
      <c r="E27" s="16"/>
      <c r="F27" s="16"/>
      <c r="G27" s="16"/>
    </row>
    <row r="28" spans="2:21">
      <c r="B28" t="s">
        <v>386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3"/>
  <sheetViews>
    <sheetView rightToLeft="1" topLeftCell="C1" workbookViewId="0">
      <selection activeCell="C12" sqref="A12:XFD63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5.42578125" style="16" bestFit="1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66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3.79</v>
      </c>
      <c r="L11" s="7"/>
      <c r="M11" s="7"/>
      <c r="N11" s="76">
        <v>2.01E-2</v>
      </c>
      <c r="O11" s="75">
        <f>O12+O553</f>
        <v>2632850924.7099991</v>
      </c>
      <c r="P11" s="33"/>
      <c r="Q11" s="75">
        <v>15556.000964999999</v>
      </c>
      <c r="R11" s="75">
        <v>2872819.8962222417</v>
      </c>
      <c r="S11" s="7"/>
      <c r="T11" s="76">
        <v>1</v>
      </c>
      <c r="U11" s="76">
        <v>0.13669999999999999</v>
      </c>
      <c r="V11" s="35"/>
      <c r="BI11" s="16"/>
      <c r="BJ11" s="19"/>
      <c r="BK11" s="16"/>
      <c r="BN11" s="16"/>
    </row>
    <row r="12" spans="2:66" s="87" customFormat="1">
      <c r="B12" s="93" t="s">
        <v>205</v>
      </c>
      <c r="K12" s="94">
        <v>3.74</v>
      </c>
      <c r="N12" s="95">
        <v>1.46E-2</v>
      </c>
      <c r="O12" s="94">
        <f>O13+O215+O528+O551</f>
        <v>2562885496.7099991</v>
      </c>
      <c r="Q12" s="94">
        <v>15506.841839999999</v>
      </c>
      <c r="R12" s="94">
        <v>2664171.9270621175</v>
      </c>
      <c r="T12" s="95">
        <v>0.9274</v>
      </c>
      <c r="U12" s="95">
        <v>0.1268</v>
      </c>
    </row>
    <row r="13" spans="2:66" s="87" customFormat="1">
      <c r="B13" s="93" t="s">
        <v>387</v>
      </c>
      <c r="K13" s="94">
        <v>4.29</v>
      </c>
      <c r="N13" s="95">
        <v>1.7899999999999999E-2</v>
      </c>
      <c r="O13" s="94">
        <f>SUM(O14:O214)</f>
        <v>1641836746.1199992</v>
      </c>
      <c r="Q13" s="94">
        <v>5105.2695299999996</v>
      </c>
      <c r="R13" s="94">
        <v>1736379.2915312857</v>
      </c>
      <c r="T13" s="95">
        <v>0.60440000000000005</v>
      </c>
      <c r="U13" s="95">
        <v>8.2600000000000007E-2</v>
      </c>
    </row>
    <row r="14" spans="2:66" s="87" customFormat="1">
      <c r="B14" s="91" t="s">
        <v>391</v>
      </c>
      <c r="C14" s="91" t="s">
        <v>392</v>
      </c>
      <c r="D14" s="91" t="s">
        <v>100</v>
      </c>
      <c r="E14" s="91" t="s">
        <v>123</v>
      </c>
      <c r="F14" s="91" t="s">
        <v>393</v>
      </c>
      <c r="G14" s="91" t="s">
        <v>394</v>
      </c>
      <c r="H14" s="91" t="s">
        <v>210</v>
      </c>
      <c r="I14" s="91" t="s">
        <v>211</v>
      </c>
      <c r="J14" s="91" t="s">
        <v>395</v>
      </c>
      <c r="K14" s="92">
        <v>0.09</v>
      </c>
      <c r="L14" s="91" t="s">
        <v>102</v>
      </c>
      <c r="M14" s="90">
        <v>6.1999999999999998E-3</v>
      </c>
      <c r="N14" s="90">
        <v>-0.55689999999999995</v>
      </c>
      <c r="O14" s="92">
        <v>27238477</v>
      </c>
      <c r="P14" s="92">
        <v>108.06</v>
      </c>
      <c r="Q14" s="92">
        <v>0</v>
      </c>
      <c r="R14" s="92">
        <v>29433.898246199999</v>
      </c>
      <c r="S14" s="90">
        <v>5.4999999999999997E-3</v>
      </c>
      <c r="T14" s="90">
        <v>1.0200000000000001E-2</v>
      </c>
      <c r="U14" s="90">
        <v>1.4E-3</v>
      </c>
    </row>
    <row r="15" spans="2:66" s="87" customFormat="1">
      <c r="B15" s="91" t="s">
        <v>396</v>
      </c>
      <c r="C15" s="91" t="s">
        <v>397</v>
      </c>
      <c r="D15" s="91" t="s">
        <v>100</v>
      </c>
      <c r="E15" s="91" t="s">
        <v>123</v>
      </c>
      <c r="F15" s="91" t="s">
        <v>393</v>
      </c>
      <c r="G15" s="91" t="s">
        <v>394</v>
      </c>
      <c r="H15" s="91" t="s">
        <v>210</v>
      </c>
      <c r="I15" s="91" t="s">
        <v>211</v>
      </c>
      <c r="J15" s="91" t="s">
        <v>398</v>
      </c>
      <c r="K15" s="92">
        <v>4.28</v>
      </c>
      <c r="L15" s="91" t="s">
        <v>102</v>
      </c>
      <c r="M15" s="90">
        <v>5.0000000000000001E-4</v>
      </c>
      <c r="N15" s="90">
        <v>1.34E-2</v>
      </c>
      <c r="O15" s="92">
        <v>11762671.380000001</v>
      </c>
      <c r="P15" s="92">
        <v>100.6</v>
      </c>
      <c r="Q15" s="92">
        <v>0</v>
      </c>
      <c r="R15" s="92">
        <v>11833.24740828</v>
      </c>
      <c r="S15" s="90">
        <v>1.7999999999999999E-2</v>
      </c>
      <c r="T15" s="90">
        <v>4.1000000000000003E-3</v>
      </c>
      <c r="U15" s="90">
        <v>5.9999999999999995E-4</v>
      </c>
    </row>
    <row r="16" spans="2:66" s="87" customFormat="1">
      <c r="B16" s="91" t="s">
        <v>399</v>
      </c>
      <c r="C16" s="91" t="s">
        <v>400</v>
      </c>
      <c r="D16" s="91" t="s">
        <v>100</v>
      </c>
      <c r="E16" s="91" t="s">
        <v>123</v>
      </c>
      <c r="F16" s="91" t="s">
        <v>401</v>
      </c>
      <c r="G16" s="91" t="s">
        <v>402</v>
      </c>
      <c r="H16" s="91" t="s">
        <v>210</v>
      </c>
      <c r="I16" s="91" t="s">
        <v>211</v>
      </c>
      <c r="J16" s="91" t="s">
        <v>265</v>
      </c>
      <c r="K16" s="92">
        <v>2.94</v>
      </c>
      <c r="L16" s="91" t="s">
        <v>102</v>
      </c>
      <c r="M16" s="90">
        <v>1E-3</v>
      </c>
      <c r="N16" s="90">
        <v>1.06E-2</v>
      </c>
      <c r="O16" s="92">
        <v>31388746</v>
      </c>
      <c r="P16" s="92">
        <v>103.33</v>
      </c>
      <c r="Q16" s="92">
        <v>0</v>
      </c>
      <c r="R16" s="92">
        <v>32433.991241799999</v>
      </c>
      <c r="S16" s="90">
        <v>2.0899999999999998E-2</v>
      </c>
      <c r="T16" s="90">
        <v>1.1299999999999999E-2</v>
      </c>
      <c r="U16" s="90">
        <v>1.5E-3</v>
      </c>
    </row>
    <row r="17" spans="2:21" s="87" customFormat="1">
      <c r="B17" s="91" t="s">
        <v>403</v>
      </c>
      <c r="C17" s="91" t="s">
        <v>404</v>
      </c>
      <c r="D17" s="91" t="s">
        <v>100</v>
      </c>
      <c r="E17" s="91" t="s">
        <v>123</v>
      </c>
      <c r="F17" s="91" t="s">
        <v>401</v>
      </c>
      <c r="G17" s="91" t="s">
        <v>402</v>
      </c>
      <c r="H17" s="91" t="s">
        <v>210</v>
      </c>
      <c r="I17" s="91" t="s">
        <v>211</v>
      </c>
      <c r="J17" s="91" t="s">
        <v>405</v>
      </c>
      <c r="K17" s="92">
        <v>1.23</v>
      </c>
      <c r="L17" s="91" t="s">
        <v>102</v>
      </c>
      <c r="M17" s="90">
        <v>5.0000000000000001E-3</v>
      </c>
      <c r="N17" s="90">
        <v>8.2000000000000007E-3</v>
      </c>
      <c r="O17" s="92">
        <v>1857342.62</v>
      </c>
      <c r="P17" s="92">
        <v>106.74</v>
      </c>
      <c r="Q17" s="92">
        <v>0</v>
      </c>
      <c r="R17" s="92">
        <v>1982.527512588</v>
      </c>
      <c r="S17" s="90">
        <v>8.2000000000000007E-3</v>
      </c>
      <c r="T17" s="90">
        <v>6.9999999999999999E-4</v>
      </c>
      <c r="U17" s="90">
        <v>1E-4</v>
      </c>
    </row>
    <row r="18" spans="2:21" s="87" customFormat="1">
      <c r="B18" s="91" t="s">
        <v>406</v>
      </c>
      <c r="C18" s="91" t="s">
        <v>407</v>
      </c>
      <c r="D18" s="91" t="s">
        <v>100</v>
      </c>
      <c r="E18" s="91" t="s">
        <v>123</v>
      </c>
      <c r="F18" s="91" t="s">
        <v>401</v>
      </c>
      <c r="G18" s="91" t="s">
        <v>402</v>
      </c>
      <c r="H18" s="91" t="s">
        <v>210</v>
      </c>
      <c r="I18" s="91" t="s">
        <v>211</v>
      </c>
      <c r="J18" s="91" t="s">
        <v>408</v>
      </c>
      <c r="K18" s="92">
        <v>4.17</v>
      </c>
      <c r="L18" s="91" t="s">
        <v>102</v>
      </c>
      <c r="M18" s="90">
        <v>1E-3</v>
      </c>
      <c r="N18" s="90">
        <v>1.0999999999999999E-2</v>
      </c>
      <c r="O18" s="92">
        <v>37688336</v>
      </c>
      <c r="P18" s="92">
        <v>100.12</v>
      </c>
      <c r="Q18" s="92">
        <v>0</v>
      </c>
      <c r="R18" s="92">
        <v>37733.562003200001</v>
      </c>
      <c r="S18" s="90">
        <v>8.0699999999999994E-2</v>
      </c>
      <c r="T18" s="90">
        <v>1.3100000000000001E-2</v>
      </c>
      <c r="U18" s="90">
        <v>1.8E-3</v>
      </c>
    </row>
    <row r="19" spans="2:21" s="87" customFormat="1">
      <c r="B19" s="91" t="s">
        <v>409</v>
      </c>
      <c r="C19" s="91" t="s">
        <v>410</v>
      </c>
      <c r="D19" s="91" t="s">
        <v>100</v>
      </c>
      <c r="E19" s="91" t="s">
        <v>123</v>
      </c>
      <c r="F19" s="91" t="s">
        <v>411</v>
      </c>
      <c r="G19" s="91" t="s">
        <v>402</v>
      </c>
      <c r="H19" s="91" t="s">
        <v>210</v>
      </c>
      <c r="I19" s="91" t="s">
        <v>211</v>
      </c>
      <c r="J19" s="91" t="s">
        <v>265</v>
      </c>
      <c r="K19" s="92">
        <v>5</v>
      </c>
      <c r="L19" s="91" t="s">
        <v>102</v>
      </c>
      <c r="M19" s="90">
        <v>2E-3</v>
      </c>
      <c r="N19" s="90">
        <v>1.37E-2</v>
      </c>
      <c r="O19" s="92">
        <v>51900711</v>
      </c>
      <c r="P19" s="92">
        <v>98.37</v>
      </c>
      <c r="Q19" s="92">
        <v>0</v>
      </c>
      <c r="R19" s="92">
        <v>51054.729410699998</v>
      </c>
      <c r="S19" s="90">
        <v>1.8100000000000002E-2</v>
      </c>
      <c r="T19" s="90">
        <v>1.78E-2</v>
      </c>
      <c r="U19" s="90">
        <v>2.3999999999999998E-3</v>
      </c>
    </row>
    <row r="20" spans="2:21" s="87" customFormat="1">
      <c r="B20" s="91" t="s">
        <v>412</v>
      </c>
      <c r="C20" s="91" t="s">
        <v>413</v>
      </c>
      <c r="D20" s="91" t="s">
        <v>100</v>
      </c>
      <c r="E20" s="91" t="s">
        <v>123</v>
      </c>
      <c r="F20" s="91" t="s">
        <v>414</v>
      </c>
      <c r="G20" s="91" t="s">
        <v>402</v>
      </c>
      <c r="H20" s="91" t="s">
        <v>210</v>
      </c>
      <c r="I20" s="91" t="s">
        <v>211</v>
      </c>
      <c r="J20" s="91" t="s">
        <v>265</v>
      </c>
      <c r="K20" s="92">
        <v>2.71</v>
      </c>
      <c r="L20" s="91" t="s">
        <v>102</v>
      </c>
      <c r="M20" s="90">
        <v>8.3000000000000001E-3</v>
      </c>
      <c r="N20" s="90">
        <v>1.6E-2</v>
      </c>
      <c r="O20" s="92">
        <v>16706585</v>
      </c>
      <c r="P20" s="92">
        <v>106.29</v>
      </c>
      <c r="Q20" s="92">
        <v>0</v>
      </c>
      <c r="R20" s="92">
        <v>17757.429196500001</v>
      </c>
      <c r="S20" s="90">
        <v>5.4999999999999997E-3</v>
      </c>
      <c r="T20" s="90">
        <v>6.1999999999999998E-3</v>
      </c>
      <c r="U20" s="90">
        <v>8.0000000000000004E-4</v>
      </c>
    </row>
    <row r="21" spans="2:21" s="87" customFormat="1">
      <c r="B21" s="91" t="s">
        <v>415</v>
      </c>
      <c r="C21" s="91" t="s">
        <v>416</v>
      </c>
      <c r="D21" s="91" t="s">
        <v>100</v>
      </c>
      <c r="E21" s="91" t="s">
        <v>123</v>
      </c>
      <c r="F21" s="91" t="s">
        <v>414</v>
      </c>
      <c r="G21" s="91" t="s">
        <v>402</v>
      </c>
      <c r="H21" s="91" t="s">
        <v>215</v>
      </c>
      <c r="I21" s="91" t="s">
        <v>150</v>
      </c>
      <c r="J21" s="91" t="s">
        <v>417</v>
      </c>
      <c r="K21" s="92">
        <v>0.93</v>
      </c>
      <c r="L21" s="91" t="s">
        <v>102</v>
      </c>
      <c r="M21" s="90">
        <v>0.01</v>
      </c>
      <c r="N21" s="90">
        <v>9.1999999999999998E-3</v>
      </c>
      <c r="O21" s="92">
        <v>44576393</v>
      </c>
      <c r="P21" s="92">
        <v>106.85</v>
      </c>
      <c r="Q21" s="92">
        <v>0</v>
      </c>
      <c r="R21" s="92">
        <v>47629.875920500002</v>
      </c>
      <c r="S21" s="90">
        <v>1.9199999999999998E-2</v>
      </c>
      <c r="T21" s="90">
        <v>1.66E-2</v>
      </c>
      <c r="U21" s="90">
        <v>2.3E-3</v>
      </c>
    </row>
    <row r="22" spans="2:21" s="87" customFormat="1">
      <c r="B22" s="91" t="s">
        <v>418</v>
      </c>
      <c r="C22" s="91" t="s">
        <v>419</v>
      </c>
      <c r="D22" s="91" t="s">
        <v>100</v>
      </c>
      <c r="E22" s="91" t="s">
        <v>123</v>
      </c>
      <c r="F22" s="91" t="s">
        <v>414</v>
      </c>
      <c r="G22" s="91" t="s">
        <v>402</v>
      </c>
      <c r="H22" s="91" t="s">
        <v>210</v>
      </c>
      <c r="I22" s="91" t="s">
        <v>211</v>
      </c>
      <c r="J22" s="91" t="s">
        <v>265</v>
      </c>
      <c r="K22" s="92">
        <v>5.14</v>
      </c>
      <c r="L22" s="91" t="s">
        <v>102</v>
      </c>
      <c r="M22" s="90">
        <v>1E-3</v>
      </c>
      <c r="N22" s="90">
        <v>1.3299999999999999E-2</v>
      </c>
      <c r="O22" s="92">
        <v>46636330</v>
      </c>
      <c r="P22" s="92">
        <v>98.01</v>
      </c>
      <c r="Q22" s="92">
        <v>0</v>
      </c>
      <c r="R22" s="92">
        <v>45708.267032999996</v>
      </c>
      <c r="S22" s="90">
        <v>1.49E-2</v>
      </c>
      <c r="T22" s="90">
        <v>1.5900000000000001E-2</v>
      </c>
      <c r="U22" s="90">
        <v>2.2000000000000001E-3</v>
      </c>
    </row>
    <row r="23" spans="2:21" s="87" customFormat="1">
      <c r="B23" s="91" t="s">
        <v>420</v>
      </c>
      <c r="C23" s="91" t="s">
        <v>421</v>
      </c>
      <c r="D23" s="91" t="s">
        <v>100</v>
      </c>
      <c r="E23" s="91" t="s">
        <v>123</v>
      </c>
      <c r="F23" s="91" t="s">
        <v>414</v>
      </c>
      <c r="G23" s="91" t="s">
        <v>402</v>
      </c>
      <c r="H23" s="91" t="s">
        <v>210</v>
      </c>
      <c r="I23" s="91" t="s">
        <v>211</v>
      </c>
      <c r="J23" s="91" t="s">
        <v>422</v>
      </c>
      <c r="K23" s="92">
        <v>7.13</v>
      </c>
      <c r="L23" s="91" t="s">
        <v>102</v>
      </c>
      <c r="M23" s="90">
        <v>1E-3</v>
      </c>
      <c r="N23" s="90">
        <v>1.46E-2</v>
      </c>
      <c r="O23" s="92">
        <v>22997000</v>
      </c>
      <c r="P23" s="92">
        <v>94.8</v>
      </c>
      <c r="Q23" s="92">
        <v>0</v>
      </c>
      <c r="R23" s="92">
        <v>21801.155999999999</v>
      </c>
      <c r="S23" s="90">
        <v>2.3099999999999999E-2</v>
      </c>
      <c r="T23" s="90">
        <v>7.6E-3</v>
      </c>
      <c r="U23" s="90">
        <v>1E-3</v>
      </c>
    </row>
    <row r="24" spans="2:21" s="87" customFormat="1">
      <c r="B24" s="91" t="s">
        <v>423</v>
      </c>
      <c r="C24" s="91" t="s">
        <v>424</v>
      </c>
      <c r="D24" s="91" t="s">
        <v>100</v>
      </c>
      <c r="E24" s="91" t="s">
        <v>123</v>
      </c>
      <c r="F24" s="91" t="s">
        <v>425</v>
      </c>
      <c r="G24" s="91" t="s">
        <v>402</v>
      </c>
      <c r="H24" s="91" t="s">
        <v>210</v>
      </c>
      <c r="I24" s="91" t="s">
        <v>211</v>
      </c>
      <c r="J24" s="91" t="s">
        <v>265</v>
      </c>
      <c r="K24" s="92">
        <v>6.04</v>
      </c>
      <c r="L24" s="91" t="s">
        <v>102</v>
      </c>
      <c r="M24" s="90">
        <v>1E-3</v>
      </c>
      <c r="N24" s="90">
        <v>1.4800000000000001E-2</v>
      </c>
      <c r="O24" s="92">
        <v>17104593</v>
      </c>
      <c r="P24" s="92">
        <v>96.21</v>
      </c>
      <c r="Q24" s="92">
        <v>0</v>
      </c>
      <c r="R24" s="92">
        <v>16456.3289253</v>
      </c>
      <c r="S24" s="90">
        <v>5.1000000000000004E-3</v>
      </c>
      <c r="T24" s="90">
        <v>5.7000000000000002E-3</v>
      </c>
      <c r="U24" s="90">
        <v>8.0000000000000004E-4</v>
      </c>
    </row>
    <row r="25" spans="2:21" s="87" customFormat="1">
      <c r="B25" s="91" t="s">
        <v>426</v>
      </c>
      <c r="C25" s="91" t="s">
        <v>427</v>
      </c>
      <c r="D25" s="91" t="s">
        <v>100</v>
      </c>
      <c r="E25" s="91" t="s">
        <v>123</v>
      </c>
      <c r="F25" s="91" t="s">
        <v>425</v>
      </c>
      <c r="G25" s="91" t="s">
        <v>402</v>
      </c>
      <c r="H25" s="91" t="s">
        <v>210</v>
      </c>
      <c r="I25" s="91" t="s">
        <v>211</v>
      </c>
      <c r="J25" s="91" t="s">
        <v>265</v>
      </c>
      <c r="K25" s="92">
        <v>4.4400000000000004</v>
      </c>
      <c r="L25" s="91" t="s">
        <v>102</v>
      </c>
      <c r="M25" s="90">
        <v>1E-3</v>
      </c>
      <c r="N25" s="90">
        <v>1.29E-2</v>
      </c>
      <c r="O25" s="92">
        <v>27970351</v>
      </c>
      <c r="P25" s="92">
        <v>97.92</v>
      </c>
      <c r="Q25" s="92">
        <v>0</v>
      </c>
      <c r="R25" s="92">
        <v>27388.567699200001</v>
      </c>
      <c r="S25" s="90">
        <v>2.3900000000000001E-2</v>
      </c>
      <c r="T25" s="90">
        <v>9.4999999999999998E-3</v>
      </c>
      <c r="U25" s="90">
        <v>1.2999999999999999E-3</v>
      </c>
    </row>
    <row r="26" spans="2:21" s="87" customFormat="1">
      <c r="B26" s="91" t="s">
        <v>428</v>
      </c>
      <c r="C26" s="91" t="s">
        <v>429</v>
      </c>
      <c r="D26" s="91" t="s">
        <v>100</v>
      </c>
      <c r="E26" s="91" t="s">
        <v>123</v>
      </c>
      <c r="F26" s="91" t="s">
        <v>425</v>
      </c>
      <c r="G26" s="91" t="s">
        <v>402</v>
      </c>
      <c r="H26" s="91" t="s">
        <v>215</v>
      </c>
      <c r="I26" s="91" t="s">
        <v>150</v>
      </c>
      <c r="J26" s="91" t="s">
        <v>430</v>
      </c>
      <c r="K26" s="92">
        <v>1.41</v>
      </c>
      <c r="L26" s="91" t="s">
        <v>102</v>
      </c>
      <c r="M26" s="90">
        <v>9.4999999999999998E-3</v>
      </c>
      <c r="N26" s="90">
        <v>1.0999999999999999E-2</v>
      </c>
      <c r="O26" s="92">
        <v>9738753.0999999996</v>
      </c>
      <c r="P26" s="92">
        <v>108.33</v>
      </c>
      <c r="Q26" s="92">
        <v>0</v>
      </c>
      <c r="R26" s="92">
        <v>10549.991233229999</v>
      </c>
      <c r="S26" s="90">
        <v>2.0199999999999999E-2</v>
      </c>
      <c r="T26" s="90">
        <v>3.7000000000000002E-3</v>
      </c>
      <c r="U26" s="90">
        <v>5.0000000000000001E-4</v>
      </c>
    </row>
    <row r="27" spans="2:21" s="87" customFormat="1">
      <c r="B27" s="91" t="s">
        <v>431</v>
      </c>
      <c r="C27" s="91" t="s">
        <v>432</v>
      </c>
      <c r="D27" s="91" t="s">
        <v>100</v>
      </c>
      <c r="E27" s="91" t="s">
        <v>123</v>
      </c>
      <c r="F27" s="91" t="s">
        <v>425</v>
      </c>
      <c r="G27" s="91" t="s">
        <v>402</v>
      </c>
      <c r="H27" s="91" t="s">
        <v>215</v>
      </c>
      <c r="I27" s="91" t="s">
        <v>150</v>
      </c>
      <c r="J27" s="91" t="s">
        <v>433</v>
      </c>
      <c r="K27" s="92">
        <v>1.5</v>
      </c>
      <c r="L27" s="91" t="s">
        <v>102</v>
      </c>
      <c r="M27" s="90">
        <v>0.01</v>
      </c>
      <c r="N27" s="90">
        <v>8.8000000000000005E-3</v>
      </c>
      <c r="O27" s="92">
        <v>15895178</v>
      </c>
      <c r="P27" s="92">
        <v>107.95</v>
      </c>
      <c r="Q27" s="92">
        <v>0</v>
      </c>
      <c r="R27" s="92">
        <v>17158.844650999999</v>
      </c>
      <c r="S27" s="90">
        <v>3.9399999999999998E-2</v>
      </c>
      <c r="T27" s="90">
        <v>6.0000000000000001E-3</v>
      </c>
      <c r="U27" s="90">
        <v>8.0000000000000004E-4</v>
      </c>
    </row>
    <row r="28" spans="2:21" s="87" customFormat="1">
      <c r="B28" s="91" t="s">
        <v>434</v>
      </c>
      <c r="C28" s="91" t="s">
        <v>435</v>
      </c>
      <c r="D28" s="91" t="s">
        <v>100</v>
      </c>
      <c r="E28" s="91" t="s">
        <v>123</v>
      </c>
      <c r="F28" s="91" t="s">
        <v>425</v>
      </c>
      <c r="G28" s="91" t="s">
        <v>402</v>
      </c>
      <c r="H28" s="91" t="s">
        <v>215</v>
      </c>
      <c r="I28" s="91" t="s">
        <v>150</v>
      </c>
      <c r="J28" s="91" t="s">
        <v>436</v>
      </c>
      <c r="K28" s="92">
        <v>4.13</v>
      </c>
      <c r="L28" s="91" t="s">
        <v>102</v>
      </c>
      <c r="M28" s="90">
        <v>5.0000000000000001E-3</v>
      </c>
      <c r="N28" s="90">
        <v>1.35E-2</v>
      </c>
      <c r="O28" s="92">
        <v>40908472</v>
      </c>
      <c r="P28" s="92">
        <v>102.94</v>
      </c>
      <c r="Q28" s="92">
        <v>0</v>
      </c>
      <c r="R28" s="92">
        <v>42111.1810768</v>
      </c>
      <c r="S28" s="90">
        <v>5.3600000000000002E-2</v>
      </c>
      <c r="T28" s="90">
        <v>1.47E-2</v>
      </c>
      <c r="U28" s="90">
        <v>2E-3</v>
      </c>
    </row>
    <row r="29" spans="2:21" s="87" customFormat="1">
      <c r="B29" s="91" t="s">
        <v>437</v>
      </c>
      <c r="C29" s="91" t="s">
        <v>438</v>
      </c>
      <c r="D29" s="91" t="s">
        <v>100</v>
      </c>
      <c r="E29" s="91" t="s">
        <v>123</v>
      </c>
      <c r="F29" s="91" t="s">
        <v>425</v>
      </c>
      <c r="G29" s="91" t="s">
        <v>402</v>
      </c>
      <c r="H29" s="91" t="s">
        <v>210</v>
      </c>
      <c r="I29" s="91" t="s">
        <v>211</v>
      </c>
      <c r="J29" s="91" t="s">
        <v>265</v>
      </c>
      <c r="K29" s="92">
        <v>1.99</v>
      </c>
      <c r="L29" s="91" t="s">
        <v>102</v>
      </c>
      <c r="M29" s="90">
        <v>8.6E-3</v>
      </c>
      <c r="N29" s="90">
        <v>1.03E-2</v>
      </c>
      <c r="O29" s="92">
        <v>23233620</v>
      </c>
      <c r="P29" s="92">
        <v>107.61</v>
      </c>
      <c r="Q29" s="92">
        <v>0</v>
      </c>
      <c r="R29" s="92">
        <v>25001.698482</v>
      </c>
      <c r="S29" s="90">
        <v>9.2999999999999992E-3</v>
      </c>
      <c r="T29" s="90">
        <v>8.6999999999999994E-3</v>
      </c>
      <c r="U29" s="90">
        <v>1.1999999999999999E-3</v>
      </c>
    </row>
    <row r="30" spans="2:21" s="87" customFormat="1">
      <c r="B30" s="91" t="s">
        <v>439</v>
      </c>
      <c r="C30" s="91" t="s">
        <v>440</v>
      </c>
      <c r="D30" s="91" t="s">
        <v>100</v>
      </c>
      <c r="E30" s="91" t="s">
        <v>123</v>
      </c>
      <c r="F30" s="91" t="s">
        <v>425</v>
      </c>
      <c r="G30" s="91" t="s">
        <v>402</v>
      </c>
      <c r="H30" s="91" t="s">
        <v>210</v>
      </c>
      <c r="I30" s="91" t="s">
        <v>211</v>
      </c>
      <c r="J30" s="91" t="s">
        <v>265</v>
      </c>
      <c r="K30" s="92">
        <v>4.88</v>
      </c>
      <c r="L30" s="91" t="s">
        <v>102</v>
      </c>
      <c r="M30" s="90">
        <v>1.2200000000000001E-2</v>
      </c>
      <c r="N30" s="90">
        <v>1.37E-2</v>
      </c>
      <c r="O30" s="92">
        <v>15959561</v>
      </c>
      <c r="P30" s="92">
        <v>107.21</v>
      </c>
      <c r="Q30" s="92">
        <v>0</v>
      </c>
      <c r="R30" s="92">
        <v>17110.245348100001</v>
      </c>
      <c r="S30" s="90">
        <v>5.3E-3</v>
      </c>
      <c r="T30" s="90">
        <v>6.0000000000000001E-3</v>
      </c>
      <c r="U30" s="90">
        <v>8.0000000000000004E-4</v>
      </c>
    </row>
    <row r="31" spans="2:21" s="87" customFormat="1">
      <c r="B31" s="91" t="s">
        <v>441</v>
      </c>
      <c r="C31" s="91" t="s">
        <v>442</v>
      </c>
      <c r="D31" s="91" t="s">
        <v>100</v>
      </c>
      <c r="E31" s="91" t="s">
        <v>123</v>
      </c>
      <c r="F31" s="91" t="s">
        <v>425</v>
      </c>
      <c r="G31" s="91" t="s">
        <v>402</v>
      </c>
      <c r="H31" s="91" t="s">
        <v>210</v>
      </c>
      <c r="I31" s="91" t="s">
        <v>211</v>
      </c>
      <c r="J31" s="91" t="s">
        <v>265</v>
      </c>
      <c r="K31" s="92">
        <v>1.08</v>
      </c>
      <c r="L31" s="91" t="s">
        <v>102</v>
      </c>
      <c r="M31" s="90">
        <v>1E-3</v>
      </c>
      <c r="N31" s="90">
        <v>9.2999999999999992E-3</v>
      </c>
      <c r="O31" s="92">
        <v>21783581</v>
      </c>
      <c r="P31" s="92">
        <v>105.42</v>
      </c>
      <c r="Q31" s="92">
        <v>0</v>
      </c>
      <c r="R31" s="92">
        <v>22964.251090199999</v>
      </c>
      <c r="S31" s="90">
        <v>8.6E-3</v>
      </c>
      <c r="T31" s="90">
        <v>8.0000000000000002E-3</v>
      </c>
      <c r="U31" s="90">
        <v>1.1000000000000001E-3</v>
      </c>
    </row>
    <row r="32" spans="2:21" s="87" customFormat="1">
      <c r="B32" s="91" t="s">
        <v>443</v>
      </c>
      <c r="C32" s="91" t="s">
        <v>444</v>
      </c>
      <c r="D32" s="91" t="s">
        <v>100</v>
      </c>
      <c r="E32" s="91" t="s">
        <v>123</v>
      </c>
      <c r="F32" s="91" t="s">
        <v>425</v>
      </c>
      <c r="G32" s="91" t="s">
        <v>402</v>
      </c>
      <c r="H32" s="91" t="s">
        <v>210</v>
      </c>
      <c r="I32" s="91" t="s">
        <v>211</v>
      </c>
      <c r="J32" s="91" t="s">
        <v>445</v>
      </c>
      <c r="K32" s="92">
        <v>7.7</v>
      </c>
      <c r="L32" s="91" t="s">
        <v>102</v>
      </c>
      <c r="M32" s="90">
        <v>2E-3</v>
      </c>
      <c r="N32" s="90">
        <v>1.5699999999999999E-2</v>
      </c>
      <c r="O32" s="92">
        <v>19534000</v>
      </c>
      <c r="P32" s="92">
        <v>96.45</v>
      </c>
      <c r="Q32" s="92">
        <v>0</v>
      </c>
      <c r="R32" s="92">
        <v>18840.543000000001</v>
      </c>
      <c r="S32" s="90">
        <v>2.0400000000000001E-2</v>
      </c>
      <c r="T32" s="90">
        <v>6.6E-3</v>
      </c>
      <c r="U32" s="90">
        <v>8.9999999999999998E-4</v>
      </c>
    </row>
    <row r="33" spans="2:21" s="87" customFormat="1">
      <c r="B33" s="91" t="s">
        <v>446</v>
      </c>
      <c r="C33" s="91" t="s">
        <v>447</v>
      </c>
      <c r="D33" s="91" t="s">
        <v>100</v>
      </c>
      <c r="E33" s="91" t="s">
        <v>123</v>
      </c>
      <c r="F33" s="91" t="s">
        <v>425</v>
      </c>
      <c r="G33" s="91" t="s">
        <v>402</v>
      </c>
      <c r="H33" s="91" t="s">
        <v>210</v>
      </c>
      <c r="I33" s="91" t="s">
        <v>211</v>
      </c>
      <c r="J33" s="91" t="s">
        <v>265</v>
      </c>
      <c r="K33" s="92">
        <v>3.71</v>
      </c>
      <c r="L33" s="91" t="s">
        <v>102</v>
      </c>
      <c r="M33" s="90">
        <v>3.8E-3</v>
      </c>
      <c r="N33" s="90">
        <v>1.2800000000000001E-2</v>
      </c>
      <c r="O33" s="92">
        <v>54652878</v>
      </c>
      <c r="P33" s="92">
        <v>102.01</v>
      </c>
      <c r="Q33" s="92">
        <v>0</v>
      </c>
      <c r="R33" s="92">
        <v>55751.400847800003</v>
      </c>
      <c r="S33" s="90">
        <v>1.8200000000000001E-2</v>
      </c>
      <c r="T33" s="90">
        <v>1.9400000000000001E-2</v>
      </c>
      <c r="U33" s="90">
        <v>2.7000000000000001E-3</v>
      </c>
    </row>
    <row r="34" spans="2:21" s="87" customFormat="1">
      <c r="B34" s="91" t="s">
        <v>448</v>
      </c>
      <c r="C34" s="91" t="s">
        <v>449</v>
      </c>
      <c r="D34" s="91" t="s">
        <v>100</v>
      </c>
      <c r="E34" s="91" t="s">
        <v>123</v>
      </c>
      <c r="F34" s="91" t="s">
        <v>450</v>
      </c>
      <c r="G34" s="91" t="s">
        <v>451</v>
      </c>
      <c r="H34" s="91" t="s">
        <v>210</v>
      </c>
      <c r="I34" s="91" t="s">
        <v>211</v>
      </c>
      <c r="J34" s="91" t="s">
        <v>265</v>
      </c>
      <c r="K34" s="92">
        <v>12.9</v>
      </c>
      <c r="L34" s="91" t="s">
        <v>102</v>
      </c>
      <c r="M34" s="90">
        <v>2.07E-2</v>
      </c>
      <c r="N34" s="90">
        <v>2.12E-2</v>
      </c>
      <c r="O34" s="92">
        <v>20707452.300000001</v>
      </c>
      <c r="P34" s="92">
        <v>105.4</v>
      </c>
      <c r="Q34" s="92">
        <v>0</v>
      </c>
      <c r="R34" s="92">
        <v>21825.654724200002</v>
      </c>
      <c r="S34" s="90">
        <v>7.1999999999999998E-3</v>
      </c>
      <c r="T34" s="90">
        <v>7.6E-3</v>
      </c>
      <c r="U34" s="90">
        <v>1E-3</v>
      </c>
    </row>
    <row r="35" spans="2:21" s="87" customFormat="1">
      <c r="B35" s="91" t="s">
        <v>452</v>
      </c>
      <c r="C35" s="91" t="s">
        <v>453</v>
      </c>
      <c r="D35" s="91" t="s">
        <v>100</v>
      </c>
      <c r="E35" s="91" t="s">
        <v>123</v>
      </c>
      <c r="F35" s="91" t="s">
        <v>450</v>
      </c>
      <c r="G35" s="91" t="s">
        <v>451</v>
      </c>
      <c r="H35" s="91" t="s">
        <v>210</v>
      </c>
      <c r="I35" s="91" t="s">
        <v>211</v>
      </c>
      <c r="J35" s="91" t="s">
        <v>265</v>
      </c>
      <c r="K35" s="92">
        <v>3.23</v>
      </c>
      <c r="L35" s="91" t="s">
        <v>102</v>
      </c>
      <c r="M35" s="90">
        <v>1E-3</v>
      </c>
      <c r="N35" s="90">
        <v>0.01</v>
      </c>
      <c r="O35" s="92">
        <v>28993134</v>
      </c>
      <c r="P35" s="92">
        <v>102.34</v>
      </c>
      <c r="Q35" s="92">
        <v>0</v>
      </c>
      <c r="R35" s="92">
        <v>29671.573335599998</v>
      </c>
      <c r="S35" s="90">
        <v>2.7099999999999999E-2</v>
      </c>
      <c r="T35" s="90">
        <v>1.03E-2</v>
      </c>
      <c r="U35" s="90">
        <v>1.4E-3</v>
      </c>
    </row>
    <row r="36" spans="2:21" s="87" customFormat="1">
      <c r="B36" s="91" t="s">
        <v>454</v>
      </c>
      <c r="C36" s="91" t="s">
        <v>455</v>
      </c>
      <c r="D36" s="91" t="s">
        <v>100</v>
      </c>
      <c r="E36" s="91" t="s">
        <v>123</v>
      </c>
      <c r="F36" s="91" t="s">
        <v>456</v>
      </c>
      <c r="G36" s="91" t="s">
        <v>402</v>
      </c>
      <c r="H36" s="91" t="s">
        <v>210</v>
      </c>
      <c r="I36" s="91" t="s">
        <v>211</v>
      </c>
      <c r="J36" s="91" t="s">
        <v>457</v>
      </c>
      <c r="K36" s="92">
        <v>0.84</v>
      </c>
      <c r="L36" s="91" t="s">
        <v>102</v>
      </c>
      <c r="M36" s="90">
        <v>3.5499999999999997E-2</v>
      </c>
      <c r="N36" s="90">
        <v>0.17199999999999999</v>
      </c>
      <c r="O36" s="92">
        <v>168447.23</v>
      </c>
      <c r="P36" s="92">
        <v>119.33</v>
      </c>
      <c r="Q36" s="92">
        <v>0</v>
      </c>
      <c r="R36" s="92">
        <v>201.00807955900001</v>
      </c>
      <c r="S36" s="90">
        <v>2.3999999999999998E-3</v>
      </c>
      <c r="T36" s="90">
        <v>1E-4</v>
      </c>
      <c r="U36" s="90">
        <v>0</v>
      </c>
    </row>
    <row r="37" spans="2:21" s="87" customFormat="1">
      <c r="B37" s="91" t="s">
        <v>458</v>
      </c>
      <c r="C37" s="91" t="s">
        <v>459</v>
      </c>
      <c r="D37" s="91" t="s">
        <v>100</v>
      </c>
      <c r="E37" s="91" t="s">
        <v>123</v>
      </c>
      <c r="F37" s="91" t="s">
        <v>456</v>
      </c>
      <c r="G37" s="91" t="s">
        <v>402</v>
      </c>
      <c r="H37" s="91" t="s">
        <v>210</v>
      </c>
      <c r="I37" s="91" t="s">
        <v>211</v>
      </c>
      <c r="J37" s="91" t="s">
        <v>460</v>
      </c>
      <c r="K37" s="92">
        <v>3.68</v>
      </c>
      <c r="L37" s="91" t="s">
        <v>102</v>
      </c>
      <c r="M37" s="90">
        <v>1.4999999999999999E-2</v>
      </c>
      <c r="N37" s="90">
        <v>1.8100000000000002E-2</v>
      </c>
      <c r="O37" s="92">
        <v>1968717</v>
      </c>
      <c r="P37" s="92">
        <v>109.1</v>
      </c>
      <c r="Q37" s="92">
        <v>0</v>
      </c>
      <c r="R37" s="92">
        <v>2147.8702469999998</v>
      </c>
      <c r="S37" s="90">
        <v>5.3E-3</v>
      </c>
      <c r="T37" s="90">
        <v>6.9999999999999999E-4</v>
      </c>
      <c r="U37" s="90">
        <v>1E-4</v>
      </c>
    </row>
    <row r="38" spans="2:21" s="87" customFormat="1">
      <c r="B38" s="91" t="s">
        <v>461</v>
      </c>
      <c r="C38" s="91" t="s">
        <v>462</v>
      </c>
      <c r="D38" s="91" t="s">
        <v>100</v>
      </c>
      <c r="E38" s="91" t="s">
        <v>123</v>
      </c>
      <c r="F38" s="91" t="s">
        <v>463</v>
      </c>
      <c r="G38" s="91" t="s">
        <v>402</v>
      </c>
      <c r="H38" s="91" t="s">
        <v>210</v>
      </c>
      <c r="I38" s="91" t="s">
        <v>211</v>
      </c>
      <c r="J38" s="91" t="s">
        <v>265</v>
      </c>
      <c r="K38" s="92">
        <v>4.57</v>
      </c>
      <c r="L38" s="91" t="s">
        <v>102</v>
      </c>
      <c r="M38" s="90">
        <v>1E-3</v>
      </c>
      <c r="N38" s="90">
        <v>1.38E-2</v>
      </c>
      <c r="O38" s="92">
        <v>45999077</v>
      </c>
      <c r="P38" s="92">
        <v>98.41</v>
      </c>
      <c r="Q38" s="92">
        <v>0</v>
      </c>
      <c r="R38" s="92">
        <v>45267.6916757</v>
      </c>
      <c r="S38" s="90">
        <v>1.3899999999999999E-2</v>
      </c>
      <c r="T38" s="90">
        <v>1.5800000000000002E-2</v>
      </c>
      <c r="U38" s="90">
        <v>2.2000000000000001E-3</v>
      </c>
    </row>
    <row r="39" spans="2:21" s="87" customFormat="1">
      <c r="B39" s="91" t="s">
        <v>464</v>
      </c>
      <c r="C39" s="91" t="s">
        <v>465</v>
      </c>
      <c r="D39" s="91" t="s">
        <v>100</v>
      </c>
      <c r="E39" s="91" t="s">
        <v>123</v>
      </c>
      <c r="F39" s="91" t="s">
        <v>466</v>
      </c>
      <c r="G39" s="91" t="s">
        <v>402</v>
      </c>
      <c r="H39" s="91" t="s">
        <v>210</v>
      </c>
      <c r="I39" s="91" t="s">
        <v>211</v>
      </c>
      <c r="J39" s="91" t="s">
        <v>467</v>
      </c>
      <c r="K39" s="92">
        <v>0.48</v>
      </c>
      <c r="L39" s="91" t="s">
        <v>102</v>
      </c>
      <c r="M39" s="90">
        <v>7.0000000000000001E-3</v>
      </c>
      <c r="N39" s="90">
        <v>3.7600000000000001E-2</v>
      </c>
      <c r="O39" s="92">
        <v>2750409.64</v>
      </c>
      <c r="P39" s="92">
        <v>107.45</v>
      </c>
      <c r="Q39" s="92">
        <v>0</v>
      </c>
      <c r="R39" s="92">
        <v>2955.3151581799998</v>
      </c>
      <c r="S39" s="90">
        <v>3.8999999999999998E-3</v>
      </c>
      <c r="T39" s="90">
        <v>1E-3</v>
      </c>
      <c r="U39" s="90">
        <v>1E-4</v>
      </c>
    </row>
    <row r="40" spans="2:21" s="87" customFormat="1">
      <c r="B40" s="91" t="s">
        <v>468</v>
      </c>
      <c r="C40" s="91" t="s">
        <v>469</v>
      </c>
      <c r="D40" s="91" t="s">
        <v>100</v>
      </c>
      <c r="E40" s="91" t="s">
        <v>123</v>
      </c>
      <c r="F40" s="91" t="s">
        <v>466</v>
      </c>
      <c r="G40" s="91" t="s">
        <v>402</v>
      </c>
      <c r="H40" s="91" t="s">
        <v>210</v>
      </c>
      <c r="I40" s="91" t="s">
        <v>211</v>
      </c>
      <c r="J40" s="91" t="s">
        <v>265</v>
      </c>
      <c r="K40" s="92">
        <v>3.03</v>
      </c>
      <c r="L40" s="91" t="s">
        <v>102</v>
      </c>
      <c r="M40" s="90">
        <v>6.0000000000000001E-3</v>
      </c>
      <c r="N40" s="90">
        <v>1.2200000000000001E-2</v>
      </c>
      <c r="O40" s="92">
        <v>11933037.109999999</v>
      </c>
      <c r="P40" s="92">
        <v>106.15</v>
      </c>
      <c r="Q40" s="92">
        <v>0</v>
      </c>
      <c r="R40" s="92">
        <v>12666.918892264999</v>
      </c>
      <c r="S40" s="90">
        <v>8.8999999999999999E-3</v>
      </c>
      <c r="T40" s="90">
        <v>4.4000000000000003E-3</v>
      </c>
      <c r="U40" s="90">
        <v>5.9999999999999995E-4</v>
      </c>
    </row>
    <row r="41" spans="2:21" s="87" customFormat="1">
      <c r="B41" s="91" t="s">
        <v>470</v>
      </c>
      <c r="C41" s="91" t="s">
        <v>471</v>
      </c>
      <c r="D41" s="91" t="s">
        <v>100</v>
      </c>
      <c r="E41" s="91" t="s">
        <v>123</v>
      </c>
      <c r="F41" s="91" t="s">
        <v>466</v>
      </c>
      <c r="G41" s="91" t="s">
        <v>402</v>
      </c>
      <c r="H41" s="91" t="s">
        <v>210</v>
      </c>
      <c r="I41" s="91" t="s">
        <v>211</v>
      </c>
      <c r="J41" s="91" t="s">
        <v>472</v>
      </c>
      <c r="K41" s="92">
        <v>0.84</v>
      </c>
      <c r="L41" s="91" t="s">
        <v>102</v>
      </c>
      <c r="M41" s="90">
        <v>0.05</v>
      </c>
      <c r="N41" s="90">
        <v>4.1000000000000003E-3</v>
      </c>
      <c r="O41" s="92">
        <v>9861487.2100000009</v>
      </c>
      <c r="P41" s="92">
        <v>115.52</v>
      </c>
      <c r="Q41" s="92">
        <v>0</v>
      </c>
      <c r="R41" s="92">
        <v>11391.990024991999</v>
      </c>
      <c r="S41" s="90">
        <v>9.4000000000000004E-3</v>
      </c>
      <c r="T41" s="90">
        <v>4.0000000000000001E-3</v>
      </c>
      <c r="U41" s="90">
        <v>5.0000000000000001E-4</v>
      </c>
    </row>
    <row r="42" spans="2:21" s="87" customFormat="1">
      <c r="B42" s="91" t="s">
        <v>473</v>
      </c>
      <c r="C42" s="91" t="s">
        <v>474</v>
      </c>
      <c r="D42" s="91" t="s">
        <v>100</v>
      </c>
      <c r="E42" s="91" t="s">
        <v>123</v>
      </c>
      <c r="F42" s="91" t="s">
        <v>466</v>
      </c>
      <c r="G42" s="91" t="s">
        <v>402</v>
      </c>
      <c r="H42" s="91" t="s">
        <v>210</v>
      </c>
      <c r="I42" s="91" t="s">
        <v>211</v>
      </c>
      <c r="J42" s="91" t="s">
        <v>265</v>
      </c>
      <c r="K42" s="92">
        <v>4.09</v>
      </c>
      <c r="L42" s="91" t="s">
        <v>102</v>
      </c>
      <c r="M42" s="90">
        <v>1.7500000000000002E-2</v>
      </c>
      <c r="N42" s="90">
        <v>-2.3E-3</v>
      </c>
      <c r="O42" s="92">
        <v>69736020.900000006</v>
      </c>
      <c r="P42" s="92">
        <v>109.79</v>
      </c>
      <c r="Q42" s="92">
        <v>0</v>
      </c>
      <c r="R42" s="92">
        <v>76563.177346109995</v>
      </c>
      <c r="S42" s="90">
        <v>1.8800000000000001E-2</v>
      </c>
      <c r="T42" s="90">
        <v>2.6700000000000002E-2</v>
      </c>
      <c r="U42" s="90">
        <v>3.5999999999999999E-3</v>
      </c>
    </row>
    <row r="43" spans="2:21" s="87" customFormat="1">
      <c r="B43" s="91" t="s">
        <v>475</v>
      </c>
      <c r="C43" s="91" t="s">
        <v>476</v>
      </c>
      <c r="D43" s="91" t="s">
        <v>100</v>
      </c>
      <c r="E43" s="91" t="s">
        <v>123</v>
      </c>
      <c r="F43" s="91" t="s">
        <v>411</v>
      </c>
      <c r="G43" s="91" t="s">
        <v>402</v>
      </c>
      <c r="H43" s="91" t="s">
        <v>477</v>
      </c>
      <c r="I43" s="91" t="s">
        <v>211</v>
      </c>
      <c r="J43" s="91" t="s">
        <v>478</v>
      </c>
      <c r="K43" s="92">
        <v>0.08</v>
      </c>
      <c r="L43" s="91" t="s">
        <v>102</v>
      </c>
      <c r="M43" s="90">
        <v>4.7500000000000001E-2</v>
      </c>
      <c r="N43" s="90">
        <v>8.3386999999999993</v>
      </c>
      <c r="O43" s="92">
        <v>1037862.49</v>
      </c>
      <c r="P43" s="92">
        <v>131.97999999999999</v>
      </c>
      <c r="Q43" s="92">
        <v>0</v>
      </c>
      <c r="R43" s="92">
        <v>1369.7709143019999</v>
      </c>
      <c r="S43" s="90">
        <v>1.43E-2</v>
      </c>
      <c r="T43" s="90">
        <v>5.0000000000000001E-4</v>
      </c>
      <c r="U43" s="90">
        <v>1E-4</v>
      </c>
    </row>
    <row r="44" spans="2:21" s="87" customFormat="1">
      <c r="B44" s="91" t="s">
        <v>479</v>
      </c>
      <c r="C44" s="91" t="s">
        <v>480</v>
      </c>
      <c r="D44" s="91" t="s">
        <v>100</v>
      </c>
      <c r="E44" s="91" t="s">
        <v>123</v>
      </c>
      <c r="F44" s="91" t="s">
        <v>481</v>
      </c>
      <c r="G44" s="91" t="s">
        <v>482</v>
      </c>
      <c r="H44" s="91" t="s">
        <v>483</v>
      </c>
      <c r="I44" s="91" t="s">
        <v>150</v>
      </c>
      <c r="J44" s="91" t="s">
        <v>265</v>
      </c>
      <c r="K44" s="92">
        <v>2.77</v>
      </c>
      <c r="L44" s="91" t="s">
        <v>102</v>
      </c>
      <c r="M44" s="90">
        <v>4.4999999999999998E-2</v>
      </c>
      <c r="N44" s="90">
        <v>1.3100000000000001E-2</v>
      </c>
      <c r="O44" s="92">
        <v>6984489</v>
      </c>
      <c r="P44" s="92">
        <v>118.72</v>
      </c>
      <c r="Q44" s="92">
        <v>0</v>
      </c>
      <c r="R44" s="92">
        <v>8291.9853407999999</v>
      </c>
      <c r="S44" s="90">
        <v>2.3999999999999998E-3</v>
      </c>
      <c r="T44" s="90">
        <v>2.8999999999999998E-3</v>
      </c>
      <c r="U44" s="90">
        <v>4.0000000000000002E-4</v>
      </c>
    </row>
    <row r="45" spans="2:21" s="87" customFormat="1">
      <c r="B45" s="91" t="s">
        <v>484</v>
      </c>
      <c r="C45" s="91" t="s">
        <v>485</v>
      </c>
      <c r="D45" s="91" t="s">
        <v>100</v>
      </c>
      <c r="E45" s="91" t="s">
        <v>123</v>
      </c>
      <c r="F45" s="91" t="s">
        <v>481</v>
      </c>
      <c r="G45" s="91" t="s">
        <v>482</v>
      </c>
      <c r="H45" s="91" t="s">
        <v>483</v>
      </c>
      <c r="I45" s="91" t="s">
        <v>150</v>
      </c>
      <c r="J45" s="91" t="s">
        <v>265</v>
      </c>
      <c r="K45" s="92">
        <v>7.56</v>
      </c>
      <c r="L45" s="91" t="s">
        <v>102</v>
      </c>
      <c r="M45" s="90">
        <v>2.3900000000000001E-2</v>
      </c>
      <c r="N45" s="90">
        <v>1.0999999999999999E-2</v>
      </c>
      <c r="O45" s="92">
        <v>14610995</v>
      </c>
      <c r="P45" s="92">
        <v>110.18</v>
      </c>
      <c r="Q45" s="92">
        <v>0</v>
      </c>
      <c r="R45" s="92">
        <v>16098.394291000001</v>
      </c>
      <c r="S45" s="90">
        <v>5.4000000000000003E-3</v>
      </c>
      <c r="T45" s="90">
        <v>5.5999999999999999E-3</v>
      </c>
      <c r="U45" s="90">
        <v>8.0000000000000004E-4</v>
      </c>
    </row>
    <row r="46" spans="2:21" s="87" customFormat="1">
      <c r="B46" s="91" t="s">
        <v>486</v>
      </c>
      <c r="C46" s="91" t="s">
        <v>487</v>
      </c>
      <c r="D46" s="91" t="s">
        <v>100</v>
      </c>
      <c r="E46" s="91" t="s">
        <v>123</v>
      </c>
      <c r="F46" s="91" t="s">
        <v>481</v>
      </c>
      <c r="G46" s="91" t="s">
        <v>482</v>
      </c>
      <c r="H46" s="91" t="s">
        <v>483</v>
      </c>
      <c r="I46" s="91" t="s">
        <v>150</v>
      </c>
      <c r="J46" s="91" t="s">
        <v>265</v>
      </c>
      <c r="K46" s="92">
        <v>5.0999999999999996</v>
      </c>
      <c r="L46" s="91" t="s">
        <v>102</v>
      </c>
      <c r="M46" s="90">
        <v>3.85E-2</v>
      </c>
      <c r="N46" s="90">
        <v>1.3299999999999999E-2</v>
      </c>
      <c r="O46" s="92">
        <v>44935533.82</v>
      </c>
      <c r="P46" s="92">
        <v>121.94</v>
      </c>
      <c r="Q46" s="92">
        <v>0</v>
      </c>
      <c r="R46" s="92">
        <v>54794.389940107998</v>
      </c>
      <c r="S46" s="90">
        <v>1.72E-2</v>
      </c>
      <c r="T46" s="90">
        <v>1.9099999999999999E-2</v>
      </c>
      <c r="U46" s="90">
        <v>2.5999999999999999E-3</v>
      </c>
    </row>
    <row r="47" spans="2:21" s="87" customFormat="1">
      <c r="B47" s="91" t="s">
        <v>488</v>
      </c>
      <c r="C47" s="91" t="s">
        <v>489</v>
      </c>
      <c r="D47" s="91" t="s">
        <v>100</v>
      </c>
      <c r="E47" s="91" t="s">
        <v>123</v>
      </c>
      <c r="F47" s="91" t="s">
        <v>481</v>
      </c>
      <c r="G47" s="91" t="s">
        <v>482</v>
      </c>
      <c r="H47" s="91" t="s">
        <v>483</v>
      </c>
      <c r="I47" s="91" t="s">
        <v>150</v>
      </c>
      <c r="J47" s="91" t="s">
        <v>265</v>
      </c>
      <c r="K47" s="92">
        <v>4.71</v>
      </c>
      <c r="L47" s="91" t="s">
        <v>102</v>
      </c>
      <c r="M47" s="90">
        <v>0.01</v>
      </c>
      <c r="N47" s="90">
        <v>1.4500000000000001E-2</v>
      </c>
      <c r="O47" s="92">
        <v>5406731</v>
      </c>
      <c r="P47" s="92">
        <v>103.32</v>
      </c>
      <c r="Q47" s="92">
        <v>0</v>
      </c>
      <c r="R47" s="92">
        <v>5586.2344691999997</v>
      </c>
      <c r="S47" s="90">
        <v>4.4999999999999997E-3</v>
      </c>
      <c r="T47" s="90">
        <v>1.9E-3</v>
      </c>
      <c r="U47" s="90">
        <v>2.9999999999999997E-4</v>
      </c>
    </row>
    <row r="48" spans="2:21" s="87" customFormat="1">
      <c r="B48" s="91" t="s">
        <v>490</v>
      </c>
      <c r="C48" s="91" t="s">
        <v>491</v>
      </c>
      <c r="D48" s="91" t="s">
        <v>100</v>
      </c>
      <c r="E48" s="91" t="s">
        <v>123</v>
      </c>
      <c r="F48" s="91" t="s">
        <v>481</v>
      </c>
      <c r="G48" s="91" t="s">
        <v>482</v>
      </c>
      <c r="H48" s="91" t="s">
        <v>483</v>
      </c>
      <c r="I48" s="91" t="s">
        <v>150</v>
      </c>
      <c r="J48" s="91" t="s">
        <v>265</v>
      </c>
      <c r="K48" s="92">
        <v>12.51</v>
      </c>
      <c r="L48" s="91" t="s">
        <v>102</v>
      </c>
      <c r="M48" s="90">
        <v>1.2500000000000001E-2</v>
      </c>
      <c r="N48" s="90">
        <v>2.2700000000000001E-2</v>
      </c>
      <c r="O48" s="92">
        <v>14195852</v>
      </c>
      <c r="P48" s="92">
        <v>93.3</v>
      </c>
      <c r="Q48" s="92">
        <v>0</v>
      </c>
      <c r="R48" s="92">
        <v>13244.729916</v>
      </c>
      <c r="S48" s="90">
        <v>4.4999999999999997E-3</v>
      </c>
      <c r="T48" s="90">
        <v>4.5999999999999999E-3</v>
      </c>
      <c r="U48" s="90">
        <v>5.9999999999999995E-4</v>
      </c>
    </row>
    <row r="49" spans="2:21" s="87" customFormat="1">
      <c r="B49" s="91" t="s">
        <v>492</v>
      </c>
      <c r="C49" s="91" t="s">
        <v>493</v>
      </c>
      <c r="D49" s="91" t="s">
        <v>100</v>
      </c>
      <c r="E49" s="91" t="s">
        <v>123</v>
      </c>
      <c r="F49" s="91" t="s">
        <v>494</v>
      </c>
      <c r="G49" s="91" t="s">
        <v>495</v>
      </c>
      <c r="H49" s="91" t="s">
        <v>483</v>
      </c>
      <c r="I49" s="91" t="s">
        <v>150</v>
      </c>
      <c r="J49" s="91" t="s">
        <v>265</v>
      </c>
      <c r="K49" s="92">
        <v>2.83</v>
      </c>
      <c r="L49" s="91" t="s">
        <v>102</v>
      </c>
      <c r="M49" s="90">
        <v>8.3000000000000001E-3</v>
      </c>
      <c r="N49" s="90">
        <v>1.03E-2</v>
      </c>
      <c r="O49" s="92">
        <v>31968885</v>
      </c>
      <c r="P49" s="92">
        <v>107.5</v>
      </c>
      <c r="Q49" s="92">
        <v>0</v>
      </c>
      <c r="R49" s="92">
        <v>34366.551375000003</v>
      </c>
      <c r="S49" s="90">
        <v>2.0899999999999998E-2</v>
      </c>
      <c r="T49" s="90">
        <v>1.2E-2</v>
      </c>
      <c r="U49" s="90">
        <v>1.6000000000000001E-3</v>
      </c>
    </row>
    <row r="50" spans="2:21" s="87" customFormat="1">
      <c r="B50" s="91" t="s">
        <v>496</v>
      </c>
      <c r="C50" s="91" t="s">
        <v>497</v>
      </c>
      <c r="D50" s="91" t="s">
        <v>100</v>
      </c>
      <c r="E50" s="91" t="s">
        <v>123</v>
      </c>
      <c r="F50" s="91" t="s">
        <v>494</v>
      </c>
      <c r="G50" s="91" t="s">
        <v>495</v>
      </c>
      <c r="H50" s="91" t="s">
        <v>483</v>
      </c>
      <c r="I50" s="91" t="s">
        <v>150</v>
      </c>
      <c r="J50" s="91" t="s">
        <v>265</v>
      </c>
      <c r="K50" s="92">
        <v>6.82</v>
      </c>
      <c r="L50" s="91" t="s">
        <v>102</v>
      </c>
      <c r="M50" s="90">
        <v>1.6500000000000001E-2</v>
      </c>
      <c r="N50" s="90">
        <v>1.7399999999999999E-2</v>
      </c>
      <c r="O50" s="92">
        <v>9623520</v>
      </c>
      <c r="P50" s="92">
        <v>107.7</v>
      </c>
      <c r="Q50" s="92">
        <v>0</v>
      </c>
      <c r="R50" s="92">
        <v>10364.53104</v>
      </c>
      <c r="S50" s="90">
        <v>4.4999999999999997E-3</v>
      </c>
      <c r="T50" s="90">
        <v>3.5999999999999999E-3</v>
      </c>
      <c r="U50" s="90">
        <v>5.0000000000000001E-4</v>
      </c>
    </row>
    <row r="51" spans="2:21" s="87" customFormat="1">
      <c r="B51" s="91" t="s">
        <v>498</v>
      </c>
      <c r="C51" s="91" t="s">
        <v>499</v>
      </c>
      <c r="D51" s="91" t="s">
        <v>100</v>
      </c>
      <c r="E51" s="91" t="s">
        <v>123</v>
      </c>
      <c r="F51" s="91" t="s">
        <v>500</v>
      </c>
      <c r="G51" s="91" t="s">
        <v>451</v>
      </c>
      <c r="H51" s="91" t="s">
        <v>477</v>
      </c>
      <c r="I51" s="91" t="s">
        <v>211</v>
      </c>
      <c r="J51" s="91" t="s">
        <v>265</v>
      </c>
      <c r="K51" s="92">
        <v>7.01</v>
      </c>
      <c r="L51" s="91" t="s">
        <v>102</v>
      </c>
      <c r="M51" s="90">
        <v>2.6499999999999999E-2</v>
      </c>
      <c r="N51" s="90">
        <v>2.12E-2</v>
      </c>
      <c r="O51" s="92">
        <v>10174319.359999999</v>
      </c>
      <c r="P51" s="92">
        <v>114.79</v>
      </c>
      <c r="Q51" s="92">
        <v>0</v>
      </c>
      <c r="R51" s="92">
        <v>11679.101193344</v>
      </c>
      <c r="S51" s="90">
        <v>6.7000000000000002E-3</v>
      </c>
      <c r="T51" s="90">
        <v>4.1000000000000003E-3</v>
      </c>
      <c r="U51" s="90">
        <v>5.9999999999999995E-4</v>
      </c>
    </row>
    <row r="52" spans="2:21" s="87" customFormat="1">
      <c r="B52" s="91" t="s">
        <v>501</v>
      </c>
      <c r="C52" s="91" t="s">
        <v>502</v>
      </c>
      <c r="D52" s="91" t="s">
        <v>100</v>
      </c>
      <c r="E52" s="91" t="s">
        <v>123</v>
      </c>
      <c r="F52" s="91" t="s">
        <v>503</v>
      </c>
      <c r="G52" s="91" t="s">
        <v>495</v>
      </c>
      <c r="H52" s="91" t="s">
        <v>477</v>
      </c>
      <c r="I52" s="91" t="s">
        <v>211</v>
      </c>
      <c r="J52" s="91" t="s">
        <v>265</v>
      </c>
      <c r="K52" s="92">
        <v>8.67</v>
      </c>
      <c r="L52" s="91" t="s">
        <v>102</v>
      </c>
      <c r="M52" s="90">
        <v>8.9999999999999993E-3</v>
      </c>
      <c r="N52" s="90">
        <v>2.4799999999999999E-2</v>
      </c>
      <c r="O52" s="92">
        <v>45150503</v>
      </c>
      <c r="P52" s="92">
        <v>92.2</v>
      </c>
      <c r="Q52" s="92">
        <v>0</v>
      </c>
      <c r="R52" s="92">
        <v>41628.763765999996</v>
      </c>
      <c r="S52" s="90">
        <v>2.3699999999999999E-2</v>
      </c>
      <c r="T52" s="90">
        <v>1.4500000000000001E-2</v>
      </c>
      <c r="U52" s="90">
        <v>2E-3</v>
      </c>
    </row>
    <row r="53" spans="2:21" s="87" customFormat="1">
      <c r="B53" s="91" t="s">
        <v>504</v>
      </c>
      <c r="C53" s="91" t="s">
        <v>505</v>
      </c>
      <c r="D53" s="91" t="s">
        <v>100</v>
      </c>
      <c r="E53" s="91" t="s">
        <v>123</v>
      </c>
      <c r="F53" s="91" t="s">
        <v>503</v>
      </c>
      <c r="G53" s="91" t="s">
        <v>495</v>
      </c>
      <c r="H53" s="91" t="s">
        <v>483</v>
      </c>
      <c r="I53" s="91" t="s">
        <v>150</v>
      </c>
      <c r="J53" s="91" t="s">
        <v>265</v>
      </c>
      <c r="K53" s="92">
        <v>3.85</v>
      </c>
      <c r="L53" s="91" t="s">
        <v>102</v>
      </c>
      <c r="M53" s="90">
        <v>1.34E-2</v>
      </c>
      <c r="N53" s="90">
        <v>1.9E-2</v>
      </c>
      <c r="O53" s="92">
        <v>14155658.109999999</v>
      </c>
      <c r="P53" s="92">
        <v>106.35</v>
      </c>
      <c r="Q53" s="92">
        <v>0</v>
      </c>
      <c r="R53" s="92">
        <v>15054.542399985001</v>
      </c>
      <c r="S53" s="90">
        <v>4.0000000000000001E-3</v>
      </c>
      <c r="T53" s="90">
        <v>5.1999999999999998E-3</v>
      </c>
      <c r="U53" s="90">
        <v>6.9999999999999999E-4</v>
      </c>
    </row>
    <row r="54" spans="2:21" s="87" customFormat="1">
      <c r="B54" s="91" t="s">
        <v>506</v>
      </c>
      <c r="C54" s="91" t="s">
        <v>507</v>
      </c>
      <c r="D54" s="91" t="s">
        <v>100</v>
      </c>
      <c r="E54" s="91" t="s">
        <v>123</v>
      </c>
      <c r="F54" s="91" t="s">
        <v>503</v>
      </c>
      <c r="G54" s="91" t="s">
        <v>495</v>
      </c>
      <c r="H54" s="91" t="s">
        <v>483</v>
      </c>
      <c r="I54" s="91" t="s">
        <v>150</v>
      </c>
      <c r="J54" s="91" t="s">
        <v>265</v>
      </c>
      <c r="K54" s="92">
        <v>3.99</v>
      </c>
      <c r="L54" s="91" t="s">
        <v>102</v>
      </c>
      <c r="M54" s="90">
        <v>1.77E-2</v>
      </c>
      <c r="N54" s="90">
        <v>1.9199999999999998E-2</v>
      </c>
      <c r="O54" s="92">
        <v>34298395.850000001</v>
      </c>
      <c r="P54" s="92">
        <v>106.77</v>
      </c>
      <c r="Q54" s="92">
        <v>0</v>
      </c>
      <c r="R54" s="92">
        <v>36620.397249045003</v>
      </c>
      <c r="S54" s="90">
        <v>1.14E-2</v>
      </c>
      <c r="T54" s="90">
        <v>1.2699999999999999E-2</v>
      </c>
      <c r="U54" s="90">
        <v>1.6999999999999999E-3</v>
      </c>
    </row>
    <row r="55" spans="2:21" s="87" customFormat="1">
      <c r="B55" s="91" t="s">
        <v>508</v>
      </c>
      <c r="C55" s="91" t="s">
        <v>509</v>
      </c>
      <c r="D55" s="91" t="s">
        <v>100</v>
      </c>
      <c r="E55" s="91" t="s">
        <v>123</v>
      </c>
      <c r="F55" s="91" t="s">
        <v>503</v>
      </c>
      <c r="G55" s="91" t="s">
        <v>495</v>
      </c>
      <c r="H55" s="91" t="s">
        <v>483</v>
      </c>
      <c r="I55" s="91" t="s">
        <v>150</v>
      </c>
      <c r="J55" s="91" t="s">
        <v>265</v>
      </c>
      <c r="K55" s="92">
        <v>7.2</v>
      </c>
      <c r="L55" s="91" t="s">
        <v>102</v>
      </c>
      <c r="M55" s="90">
        <v>2.4799999999999999E-2</v>
      </c>
      <c r="N55" s="90">
        <v>2.35E-2</v>
      </c>
      <c r="O55" s="92">
        <v>2463827</v>
      </c>
      <c r="P55" s="92">
        <v>108.62</v>
      </c>
      <c r="Q55" s="92">
        <v>0</v>
      </c>
      <c r="R55" s="92">
        <v>2676.2088874000001</v>
      </c>
      <c r="S55" s="90">
        <v>6.9999999999999999E-4</v>
      </c>
      <c r="T55" s="90">
        <v>8.9999999999999998E-4</v>
      </c>
      <c r="U55" s="90">
        <v>1E-4</v>
      </c>
    </row>
    <row r="56" spans="2:21" s="87" customFormat="1">
      <c r="B56" s="91" t="s">
        <v>510</v>
      </c>
      <c r="C56" s="91" t="s">
        <v>511</v>
      </c>
      <c r="D56" s="91" t="s">
        <v>100</v>
      </c>
      <c r="E56" s="91" t="s">
        <v>123</v>
      </c>
      <c r="F56" s="91" t="s">
        <v>503</v>
      </c>
      <c r="G56" s="91" t="s">
        <v>495</v>
      </c>
      <c r="H56" s="91" t="s">
        <v>477</v>
      </c>
      <c r="I56" s="91" t="s">
        <v>211</v>
      </c>
      <c r="J56" s="91" t="s">
        <v>405</v>
      </c>
      <c r="K56" s="92">
        <v>1.49</v>
      </c>
      <c r="L56" s="91" t="s">
        <v>102</v>
      </c>
      <c r="M56" s="90">
        <v>6.4999999999999997E-3</v>
      </c>
      <c r="N56" s="90">
        <v>9.4999999999999998E-3</v>
      </c>
      <c r="O56" s="92">
        <v>3998016.15</v>
      </c>
      <c r="P56" s="92">
        <v>106.42</v>
      </c>
      <c r="Q56" s="92">
        <v>13.889670000000001</v>
      </c>
      <c r="R56" s="92">
        <v>4268.5784568299996</v>
      </c>
      <c r="S56" s="90">
        <v>8.8000000000000005E-3</v>
      </c>
      <c r="T56" s="90">
        <v>1.5E-3</v>
      </c>
      <c r="U56" s="90">
        <v>2.0000000000000001E-4</v>
      </c>
    </row>
    <row r="57" spans="2:21" s="87" customFormat="1">
      <c r="B57" s="91" t="s">
        <v>512</v>
      </c>
      <c r="C57" s="91" t="s">
        <v>513</v>
      </c>
      <c r="D57" s="91" t="s">
        <v>100</v>
      </c>
      <c r="E57" s="91" t="s">
        <v>123</v>
      </c>
      <c r="F57" s="91" t="s">
        <v>503</v>
      </c>
      <c r="G57" s="91" t="s">
        <v>495</v>
      </c>
      <c r="H57" s="91" t="s">
        <v>477</v>
      </c>
      <c r="I57" s="91" t="s">
        <v>211</v>
      </c>
      <c r="J57" s="91" t="s">
        <v>265</v>
      </c>
      <c r="K57" s="92">
        <v>12.06</v>
      </c>
      <c r="L57" s="91" t="s">
        <v>102</v>
      </c>
      <c r="M57" s="90">
        <v>1.6899999999999998E-2</v>
      </c>
      <c r="N57" s="90">
        <v>2.7099999999999999E-2</v>
      </c>
      <c r="O57" s="92">
        <v>33319240</v>
      </c>
      <c r="P57" s="92">
        <v>93.79</v>
      </c>
      <c r="Q57" s="92">
        <v>0</v>
      </c>
      <c r="R57" s="92">
        <v>31250.115195999999</v>
      </c>
      <c r="S57" s="90">
        <v>1.24E-2</v>
      </c>
      <c r="T57" s="90">
        <v>1.09E-2</v>
      </c>
      <c r="U57" s="90">
        <v>1.5E-3</v>
      </c>
    </row>
    <row r="58" spans="2:21" s="87" customFormat="1">
      <c r="B58" s="91" t="s">
        <v>514</v>
      </c>
      <c r="C58" s="91" t="s">
        <v>515</v>
      </c>
      <c r="D58" s="91" t="s">
        <v>100</v>
      </c>
      <c r="E58" s="91" t="s">
        <v>123</v>
      </c>
      <c r="F58" s="91" t="s">
        <v>466</v>
      </c>
      <c r="G58" s="91" t="s">
        <v>402</v>
      </c>
      <c r="H58" s="91" t="s">
        <v>477</v>
      </c>
      <c r="I58" s="91" t="s">
        <v>211</v>
      </c>
      <c r="J58" s="91" t="s">
        <v>516</v>
      </c>
      <c r="K58" s="92">
        <v>0.66</v>
      </c>
      <c r="L58" s="91" t="s">
        <v>102</v>
      </c>
      <c r="M58" s="90">
        <v>4.2000000000000003E-2</v>
      </c>
      <c r="N58" s="90">
        <v>4.1000000000000003E-3</v>
      </c>
      <c r="O58" s="92">
        <v>1557708.45</v>
      </c>
      <c r="P58" s="92">
        <v>113.31</v>
      </c>
      <c r="Q58" s="92">
        <v>0</v>
      </c>
      <c r="R58" s="92">
        <v>1765.0394446949999</v>
      </c>
      <c r="S58" s="90">
        <v>4.7000000000000002E-3</v>
      </c>
      <c r="T58" s="90">
        <v>5.9999999999999995E-4</v>
      </c>
      <c r="U58" s="90">
        <v>1E-4</v>
      </c>
    </row>
    <row r="59" spans="2:21" s="87" customFormat="1">
      <c r="B59" s="91" t="s">
        <v>517</v>
      </c>
      <c r="C59" s="91" t="s">
        <v>518</v>
      </c>
      <c r="D59" s="91" t="s">
        <v>100</v>
      </c>
      <c r="E59" s="91" t="s">
        <v>123</v>
      </c>
      <c r="F59" s="91" t="s">
        <v>466</v>
      </c>
      <c r="G59" s="91" t="s">
        <v>402</v>
      </c>
      <c r="H59" s="91" t="s">
        <v>477</v>
      </c>
      <c r="I59" s="91" t="s">
        <v>211</v>
      </c>
      <c r="J59" s="91" t="s">
        <v>519</v>
      </c>
      <c r="K59" s="92">
        <v>0.18</v>
      </c>
      <c r="L59" s="91" t="s">
        <v>102</v>
      </c>
      <c r="M59" s="90">
        <v>0.04</v>
      </c>
      <c r="N59" s="90">
        <v>1.5100000000000001E-2</v>
      </c>
      <c r="O59" s="92">
        <v>2218417.25</v>
      </c>
      <c r="P59" s="92">
        <v>115.27</v>
      </c>
      <c r="Q59" s="92">
        <v>0</v>
      </c>
      <c r="R59" s="92">
        <v>2557.1695640749999</v>
      </c>
      <c r="S59" s="90">
        <v>3.0999999999999999E-3</v>
      </c>
      <c r="T59" s="90">
        <v>8.9999999999999998E-4</v>
      </c>
      <c r="U59" s="90">
        <v>1E-4</v>
      </c>
    </row>
    <row r="60" spans="2:21" s="87" customFormat="1">
      <c r="B60" s="91" t="s">
        <v>520</v>
      </c>
      <c r="C60" s="91" t="s">
        <v>521</v>
      </c>
      <c r="D60" s="91" t="s">
        <v>100</v>
      </c>
      <c r="E60" s="91" t="s">
        <v>123</v>
      </c>
      <c r="F60" s="91" t="s">
        <v>522</v>
      </c>
      <c r="G60" s="91" t="s">
        <v>451</v>
      </c>
      <c r="H60" s="91" t="s">
        <v>477</v>
      </c>
      <c r="I60" s="91" t="s">
        <v>211</v>
      </c>
      <c r="J60" s="91" t="s">
        <v>523</v>
      </c>
      <c r="K60" s="92">
        <v>4.6399999999999997</v>
      </c>
      <c r="L60" s="91" t="s">
        <v>102</v>
      </c>
      <c r="M60" s="90">
        <v>7.0000000000000001E-3</v>
      </c>
      <c r="N60" s="90">
        <v>1.03E-2</v>
      </c>
      <c r="O60" s="92">
        <v>7049726.4000000004</v>
      </c>
      <c r="P60" s="92">
        <v>104.01</v>
      </c>
      <c r="Q60" s="92">
        <v>0</v>
      </c>
      <c r="R60" s="92">
        <v>7332.42042864</v>
      </c>
      <c r="S60" s="90">
        <v>7.8299999999999995E-2</v>
      </c>
      <c r="T60" s="90">
        <v>2.5999999999999999E-3</v>
      </c>
      <c r="U60" s="90">
        <v>2.9999999999999997E-4</v>
      </c>
    </row>
    <row r="61" spans="2:21" s="87" customFormat="1">
      <c r="B61" s="91" t="s">
        <v>524</v>
      </c>
      <c r="C61" s="91" t="s">
        <v>525</v>
      </c>
      <c r="D61" s="91" t="s">
        <v>100</v>
      </c>
      <c r="E61" s="91" t="s">
        <v>123</v>
      </c>
      <c r="F61" s="91" t="s">
        <v>526</v>
      </c>
      <c r="G61" s="91" t="s">
        <v>527</v>
      </c>
      <c r="H61" s="91" t="s">
        <v>528</v>
      </c>
      <c r="I61" s="91" t="s">
        <v>211</v>
      </c>
      <c r="J61" s="91" t="s">
        <v>422</v>
      </c>
      <c r="K61" s="92">
        <v>4.88</v>
      </c>
      <c r="L61" s="91" t="s">
        <v>102</v>
      </c>
      <c r="M61" s="90">
        <v>5.0000000000000001E-3</v>
      </c>
      <c r="N61" s="90">
        <v>2.7E-2</v>
      </c>
      <c r="O61" s="92">
        <v>3815044</v>
      </c>
      <c r="P61" s="92">
        <v>93.83</v>
      </c>
      <c r="Q61" s="92">
        <v>10.377789999999999</v>
      </c>
      <c r="R61" s="92">
        <v>3590.0335752000001</v>
      </c>
      <c r="S61" s="90">
        <v>6.3E-3</v>
      </c>
      <c r="T61" s="90">
        <v>1.1999999999999999E-3</v>
      </c>
      <c r="U61" s="90">
        <v>2.0000000000000001E-4</v>
      </c>
    </row>
    <row r="62" spans="2:21" s="87" customFormat="1">
      <c r="B62" s="91" t="s">
        <v>529</v>
      </c>
      <c r="C62" s="91" t="s">
        <v>530</v>
      </c>
      <c r="D62" s="91" t="s">
        <v>100</v>
      </c>
      <c r="E62" s="91" t="s">
        <v>123</v>
      </c>
      <c r="F62" s="91" t="s">
        <v>531</v>
      </c>
      <c r="G62" s="91" t="s">
        <v>495</v>
      </c>
      <c r="H62" s="91" t="s">
        <v>528</v>
      </c>
      <c r="I62" s="91" t="s">
        <v>211</v>
      </c>
      <c r="J62" s="91" t="s">
        <v>265</v>
      </c>
      <c r="K62" s="92">
        <v>7.44</v>
      </c>
      <c r="L62" s="91" t="s">
        <v>102</v>
      </c>
      <c r="M62" s="90">
        <v>9.1999999999999998E-3</v>
      </c>
      <c r="N62" s="90">
        <v>2.5000000000000001E-2</v>
      </c>
      <c r="O62" s="92">
        <v>2336751</v>
      </c>
      <c r="P62" s="92">
        <v>96.07</v>
      </c>
      <c r="Q62" s="92">
        <v>0</v>
      </c>
      <c r="R62" s="92">
        <v>2244.9166857</v>
      </c>
      <c r="S62" s="90">
        <v>1.9E-3</v>
      </c>
      <c r="T62" s="90">
        <v>8.0000000000000004E-4</v>
      </c>
      <c r="U62" s="90">
        <v>1E-4</v>
      </c>
    </row>
    <row r="63" spans="2:21" s="87" customFormat="1">
      <c r="B63" s="91" t="s">
        <v>532</v>
      </c>
      <c r="C63" s="91" t="s">
        <v>533</v>
      </c>
      <c r="D63" s="91" t="s">
        <v>100</v>
      </c>
      <c r="E63" s="91" t="s">
        <v>123</v>
      </c>
      <c r="F63" s="91" t="s">
        <v>531</v>
      </c>
      <c r="G63" s="91" t="s">
        <v>495</v>
      </c>
      <c r="H63" s="91" t="s">
        <v>528</v>
      </c>
      <c r="I63" s="91" t="s">
        <v>211</v>
      </c>
      <c r="J63" s="91" t="s">
        <v>265</v>
      </c>
      <c r="K63" s="92">
        <v>5.25</v>
      </c>
      <c r="L63" s="91" t="s">
        <v>102</v>
      </c>
      <c r="M63" s="90">
        <v>1.14E-2</v>
      </c>
      <c r="N63" s="90">
        <v>2.24E-2</v>
      </c>
      <c r="O63" s="92">
        <v>6343567</v>
      </c>
      <c r="P63" s="92">
        <v>99.51</v>
      </c>
      <c r="Q63" s="92">
        <v>76.170699999999997</v>
      </c>
      <c r="R63" s="92">
        <v>6388.6542216999997</v>
      </c>
      <c r="S63" s="90">
        <v>2.7000000000000001E-3</v>
      </c>
      <c r="T63" s="90">
        <v>2.2000000000000001E-3</v>
      </c>
      <c r="U63" s="90">
        <v>2.9999999999999997E-4</v>
      </c>
    </row>
    <row r="64" spans="2:21" s="87" customFormat="1">
      <c r="B64" s="91" t="s">
        <v>534</v>
      </c>
      <c r="C64" s="91" t="s">
        <v>535</v>
      </c>
      <c r="D64" s="91" t="s">
        <v>100</v>
      </c>
      <c r="E64" s="91" t="s">
        <v>123</v>
      </c>
      <c r="F64" s="91" t="s">
        <v>531</v>
      </c>
      <c r="G64" s="91" t="s">
        <v>495</v>
      </c>
      <c r="H64" s="91" t="s">
        <v>528</v>
      </c>
      <c r="I64" s="91" t="s">
        <v>211</v>
      </c>
      <c r="J64" s="91" t="s">
        <v>265</v>
      </c>
      <c r="K64" s="92">
        <v>2.92</v>
      </c>
      <c r="L64" s="91" t="s">
        <v>102</v>
      </c>
      <c r="M64" s="90">
        <v>3.2000000000000001E-2</v>
      </c>
      <c r="N64" s="90">
        <v>2.3699999999999999E-2</v>
      </c>
      <c r="O64" s="92">
        <v>506100</v>
      </c>
      <c r="P64" s="92">
        <v>112.47</v>
      </c>
      <c r="Q64" s="92">
        <v>0</v>
      </c>
      <c r="R64" s="92">
        <v>569.21067000000005</v>
      </c>
      <c r="S64" s="90">
        <v>2.9999999999999997E-4</v>
      </c>
      <c r="T64" s="90">
        <v>2.0000000000000001E-4</v>
      </c>
      <c r="U64" s="90">
        <v>0</v>
      </c>
    </row>
    <row r="65" spans="2:21" s="87" customFormat="1">
      <c r="B65" s="91" t="s">
        <v>536</v>
      </c>
      <c r="C65" s="91" t="s">
        <v>537</v>
      </c>
      <c r="D65" s="91" t="s">
        <v>100</v>
      </c>
      <c r="E65" s="91" t="s">
        <v>123</v>
      </c>
      <c r="F65" s="91" t="s">
        <v>538</v>
      </c>
      <c r="G65" s="91" t="s">
        <v>495</v>
      </c>
      <c r="H65" s="91" t="s">
        <v>528</v>
      </c>
      <c r="I65" s="91" t="s">
        <v>211</v>
      </c>
      <c r="J65" s="91" t="s">
        <v>265</v>
      </c>
      <c r="K65" s="92">
        <v>6.47</v>
      </c>
      <c r="L65" s="91" t="s">
        <v>102</v>
      </c>
      <c r="M65" s="90">
        <v>6.4999999999999997E-3</v>
      </c>
      <c r="N65" s="90">
        <v>2.52E-2</v>
      </c>
      <c r="O65" s="92">
        <v>1428225.3</v>
      </c>
      <c r="P65" s="92">
        <v>94.46</v>
      </c>
      <c r="Q65" s="92">
        <v>0</v>
      </c>
      <c r="R65" s="92">
        <v>1349.10161838</v>
      </c>
      <c r="S65" s="90">
        <v>8.9999999999999998E-4</v>
      </c>
      <c r="T65" s="90">
        <v>5.0000000000000001E-4</v>
      </c>
      <c r="U65" s="90">
        <v>1E-4</v>
      </c>
    </row>
    <row r="66" spans="2:21" s="87" customFormat="1">
      <c r="B66" s="91" t="s">
        <v>539</v>
      </c>
      <c r="C66" s="91" t="s">
        <v>540</v>
      </c>
      <c r="D66" s="91" t="s">
        <v>100</v>
      </c>
      <c r="E66" s="91" t="s">
        <v>123</v>
      </c>
      <c r="F66" s="91" t="s">
        <v>538</v>
      </c>
      <c r="G66" s="91" t="s">
        <v>495</v>
      </c>
      <c r="H66" s="91" t="s">
        <v>528</v>
      </c>
      <c r="I66" s="91" t="s">
        <v>211</v>
      </c>
      <c r="J66" s="91" t="s">
        <v>265</v>
      </c>
      <c r="K66" s="92">
        <v>3.08</v>
      </c>
      <c r="L66" s="91" t="s">
        <v>102</v>
      </c>
      <c r="M66" s="90">
        <v>2.3400000000000001E-2</v>
      </c>
      <c r="N66" s="90">
        <v>1.8700000000000001E-2</v>
      </c>
      <c r="O66" s="92">
        <v>12816702.630000001</v>
      </c>
      <c r="P66" s="92">
        <v>109.67</v>
      </c>
      <c r="Q66" s="92">
        <v>0</v>
      </c>
      <c r="R66" s="92">
        <v>14056.077774321</v>
      </c>
      <c r="S66" s="90">
        <v>4.1999999999999997E-3</v>
      </c>
      <c r="T66" s="90">
        <v>4.8999999999999998E-3</v>
      </c>
      <c r="U66" s="90">
        <v>6.9999999999999999E-4</v>
      </c>
    </row>
    <row r="67" spans="2:21" s="87" customFormat="1">
      <c r="B67" s="91" t="s">
        <v>541</v>
      </c>
      <c r="C67" s="91" t="s">
        <v>542</v>
      </c>
      <c r="D67" s="91" t="s">
        <v>100</v>
      </c>
      <c r="E67" s="91" t="s">
        <v>123</v>
      </c>
      <c r="F67" s="91" t="s">
        <v>543</v>
      </c>
      <c r="G67" s="91" t="s">
        <v>495</v>
      </c>
      <c r="H67" s="91" t="s">
        <v>528</v>
      </c>
      <c r="I67" s="91" t="s">
        <v>211</v>
      </c>
      <c r="J67" s="91" t="s">
        <v>405</v>
      </c>
      <c r="K67" s="92">
        <v>5.34</v>
      </c>
      <c r="L67" s="91" t="s">
        <v>102</v>
      </c>
      <c r="M67" s="90">
        <v>7.7999999999999996E-3</v>
      </c>
      <c r="N67" s="90">
        <v>1.9599999999999999E-2</v>
      </c>
      <c r="O67" s="92">
        <v>694372.04</v>
      </c>
      <c r="P67" s="92">
        <v>99.55</v>
      </c>
      <c r="Q67" s="92">
        <v>0</v>
      </c>
      <c r="R67" s="92">
        <v>691.24736582000003</v>
      </c>
      <c r="S67" s="90">
        <v>1.6999999999999999E-3</v>
      </c>
      <c r="T67" s="90">
        <v>2.0000000000000001E-4</v>
      </c>
      <c r="U67" s="90">
        <v>0</v>
      </c>
    </row>
    <row r="68" spans="2:21" s="87" customFormat="1">
      <c r="B68" s="91" t="s">
        <v>544</v>
      </c>
      <c r="C68" s="91" t="s">
        <v>545</v>
      </c>
      <c r="D68" s="91" t="s">
        <v>100</v>
      </c>
      <c r="E68" s="91" t="s">
        <v>123</v>
      </c>
      <c r="F68" s="91" t="s">
        <v>543</v>
      </c>
      <c r="G68" s="91" t="s">
        <v>495</v>
      </c>
      <c r="H68" s="91" t="s">
        <v>528</v>
      </c>
      <c r="I68" s="91" t="s">
        <v>211</v>
      </c>
      <c r="J68" s="91" t="s">
        <v>405</v>
      </c>
      <c r="K68" s="92">
        <v>4.26</v>
      </c>
      <c r="L68" s="91" t="s">
        <v>102</v>
      </c>
      <c r="M68" s="90">
        <v>1.8200000000000001E-2</v>
      </c>
      <c r="N68" s="90">
        <v>1.67E-2</v>
      </c>
      <c r="O68" s="92">
        <v>602470.16</v>
      </c>
      <c r="P68" s="92">
        <v>108.36</v>
      </c>
      <c r="Q68" s="92">
        <v>0</v>
      </c>
      <c r="R68" s="92">
        <v>652.83666537600004</v>
      </c>
      <c r="S68" s="90">
        <v>1.5E-3</v>
      </c>
      <c r="T68" s="90">
        <v>2.0000000000000001E-4</v>
      </c>
      <c r="U68" s="90">
        <v>0</v>
      </c>
    </row>
    <row r="69" spans="2:21" s="87" customFormat="1">
      <c r="B69" s="91" t="s">
        <v>546</v>
      </c>
      <c r="C69" s="91" t="s">
        <v>547</v>
      </c>
      <c r="D69" s="91" t="s">
        <v>100</v>
      </c>
      <c r="E69" s="91" t="s">
        <v>123</v>
      </c>
      <c r="F69" s="91" t="s">
        <v>543</v>
      </c>
      <c r="G69" s="91" t="s">
        <v>495</v>
      </c>
      <c r="H69" s="91" t="s">
        <v>528</v>
      </c>
      <c r="I69" s="91" t="s">
        <v>211</v>
      </c>
      <c r="J69" s="91" t="s">
        <v>548</v>
      </c>
      <c r="K69" s="92">
        <v>3.03</v>
      </c>
      <c r="L69" s="91" t="s">
        <v>102</v>
      </c>
      <c r="M69" s="90">
        <v>1.34E-2</v>
      </c>
      <c r="N69" s="90">
        <v>1.4200000000000001E-2</v>
      </c>
      <c r="O69" s="92">
        <v>1614101.8</v>
      </c>
      <c r="P69" s="92">
        <v>108.28</v>
      </c>
      <c r="Q69" s="92">
        <v>0</v>
      </c>
      <c r="R69" s="92">
        <v>1747.74942904</v>
      </c>
      <c r="S69" s="90">
        <v>5.0000000000000001E-3</v>
      </c>
      <c r="T69" s="90">
        <v>5.9999999999999995E-4</v>
      </c>
      <c r="U69" s="90">
        <v>1E-4</v>
      </c>
    </row>
    <row r="70" spans="2:21" s="87" customFormat="1">
      <c r="B70" s="91" t="s">
        <v>549</v>
      </c>
      <c r="C70" s="91" t="s">
        <v>550</v>
      </c>
      <c r="D70" s="91" t="s">
        <v>100</v>
      </c>
      <c r="E70" s="91" t="s">
        <v>123</v>
      </c>
      <c r="F70" s="91" t="s">
        <v>543</v>
      </c>
      <c r="G70" s="91" t="s">
        <v>495</v>
      </c>
      <c r="H70" s="91" t="s">
        <v>528</v>
      </c>
      <c r="I70" s="91" t="s">
        <v>211</v>
      </c>
      <c r="J70" s="91" t="s">
        <v>551</v>
      </c>
      <c r="K70" s="92">
        <v>5.12</v>
      </c>
      <c r="L70" s="91" t="s">
        <v>102</v>
      </c>
      <c r="M70" s="90">
        <v>6.8999999999999999E-3</v>
      </c>
      <c r="N70" s="90">
        <v>2.07E-2</v>
      </c>
      <c r="O70" s="92">
        <v>4635510.09</v>
      </c>
      <c r="P70" s="92">
        <v>99.72</v>
      </c>
      <c r="Q70" s="92">
        <v>0</v>
      </c>
      <c r="R70" s="92">
        <v>4622.5306617480001</v>
      </c>
      <c r="S70" s="90">
        <v>2.5700000000000001E-2</v>
      </c>
      <c r="T70" s="90">
        <v>1.6000000000000001E-3</v>
      </c>
      <c r="U70" s="90">
        <v>2.0000000000000001E-4</v>
      </c>
    </row>
    <row r="71" spans="2:21" s="87" customFormat="1">
      <c r="B71" s="91" t="s">
        <v>552</v>
      </c>
      <c r="C71" s="91" t="s">
        <v>553</v>
      </c>
      <c r="D71" s="91" t="s">
        <v>100</v>
      </c>
      <c r="E71" s="91" t="s">
        <v>123</v>
      </c>
      <c r="F71" s="91" t="s">
        <v>543</v>
      </c>
      <c r="G71" s="91" t="s">
        <v>495</v>
      </c>
      <c r="H71" s="91" t="s">
        <v>528</v>
      </c>
      <c r="I71" s="91" t="s">
        <v>211</v>
      </c>
      <c r="J71" s="91" t="s">
        <v>295</v>
      </c>
      <c r="K71" s="92">
        <v>2.89</v>
      </c>
      <c r="L71" s="91" t="s">
        <v>102</v>
      </c>
      <c r="M71" s="90">
        <v>2E-3</v>
      </c>
      <c r="N71" s="90">
        <v>1.2999999999999999E-2</v>
      </c>
      <c r="O71" s="92">
        <v>4226924.5999999996</v>
      </c>
      <c r="P71" s="92">
        <v>102.61</v>
      </c>
      <c r="Q71" s="92">
        <v>0</v>
      </c>
      <c r="R71" s="92">
        <v>4337.2473320600002</v>
      </c>
      <c r="S71" s="90">
        <v>1.23E-2</v>
      </c>
      <c r="T71" s="90">
        <v>1.5E-3</v>
      </c>
      <c r="U71" s="90">
        <v>2.0000000000000001E-4</v>
      </c>
    </row>
    <row r="72" spans="2:21" s="87" customFormat="1">
      <c r="B72" s="91" t="s">
        <v>554</v>
      </c>
      <c r="C72" s="91" t="s">
        <v>555</v>
      </c>
      <c r="D72" s="91" t="s">
        <v>100</v>
      </c>
      <c r="E72" s="91" t="s">
        <v>123</v>
      </c>
      <c r="F72" s="91" t="s">
        <v>543</v>
      </c>
      <c r="G72" s="91" t="s">
        <v>495</v>
      </c>
      <c r="H72" s="91" t="s">
        <v>528</v>
      </c>
      <c r="I72" s="91" t="s">
        <v>211</v>
      </c>
      <c r="J72" s="91" t="s">
        <v>556</v>
      </c>
      <c r="K72" s="92">
        <v>5.05</v>
      </c>
      <c r="L72" s="91" t="s">
        <v>102</v>
      </c>
      <c r="M72" s="90">
        <v>6.8999999999999999E-3</v>
      </c>
      <c r="N72" s="90">
        <v>2.0299999999999999E-2</v>
      </c>
      <c r="O72" s="92">
        <v>6795304.3899999997</v>
      </c>
      <c r="P72" s="92">
        <v>100.05</v>
      </c>
      <c r="Q72" s="92">
        <v>0</v>
      </c>
      <c r="R72" s="92">
        <v>6798.7020421950001</v>
      </c>
      <c r="S72" s="90">
        <v>3.3599999999999998E-2</v>
      </c>
      <c r="T72" s="90">
        <v>2.3999999999999998E-3</v>
      </c>
      <c r="U72" s="90">
        <v>2.9999999999999997E-4</v>
      </c>
    </row>
    <row r="73" spans="2:21" s="87" customFormat="1">
      <c r="B73" s="91" t="s">
        <v>557</v>
      </c>
      <c r="C73" s="91" t="s">
        <v>558</v>
      </c>
      <c r="D73" s="91" t="s">
        <v>100</v>
      </c>
      <c r="E73" s="91" t="s">
        <v>123</v>
      </c>
      <c r="F73" s="91" t="s">
        <v>559</v>
      </c>
      <c r="G73" s="91" t="s">
        <v>495</v>
      </c>
      <c r="H73" s="91" t="s">
        <v>528</v>
      </c>
      <c r="I73" s="91" t="s">
        <v>211</v>
      </c>
      <c r="J73" s="91" t="s">
        <v>265</v>
      </c>
      <c r="K73" s="92">
        <v>4.6900000000000004</v>
      </c>
      <c r="L73" s="91" t="s">
        <v>102</v>
      </c>
      <c r="M73" s="90">
        <v>5.0000000000000001E-3</v>
      </c>
      <c r="N73" s="90">
        <v>2.3900000000000001E-2</v>
      </c>
      <c r="O73" s="92">
        <v>972015.46</v>
      </c>
      <c r="P73" s="92">
        <v>98</v>
      </c>
      <c r="Q73" s="92">
        <v>0</v>
      </c>
      <c r="R73" s="92">
        <v>952.57515079999996</v>
      </c>
      <c r="S73" s="90">
        <v>5.0000000000000001E-4</v>
      </c>
      <c r="T73" s="90">
        <v>2.9999999999999997E-4</v>
      </c>
      <c r="U73" s="90">
        <v>0</v>
      </c>
    </row>
    <row r="74" spans="2:21" s="87" customFormat="1">
      <c r="B74" s="91" t="s">
        <v>560</v>
      </c>
      <c r="C74" s="91" t="s">
        <v>561</v>
      </c>
      <c r="D74" s="91" t="s">
        <v>100</v>
      </c>
      <c r="E74" s="91" t="s">
        <v>123</v>
      </c>
      <c r="F74" s="91" t="s">
        <v>559</v>
      </c>
      <c r="G74" s="91" t="s">
        <v>495</v>
      </c>
      <c r="H74" s="91" t="s">
        <v>528</v>
      </c>
      <c r="I74" s="91" t="s">
        <v>211</v>
      </c>
      <c r="J74" s="91" t="s">
        <v>265</v>
      </c>
      <c r="K74" s="92">
        <v>1.95</v>
      </c>
      <c r="L74" s="91" t="s">
        <v>102</v>
      </c>
      <c r="M74" s="90">
        <v>4.7500000000000001E-2</v>
      </c>
      <c r="N74" s="90">
        <v>1.2699999999999999E-2</v>
      </c>
      <c r="O74" s="92">
        <v>11145695.9</v>
      </c>
      <c r="P74" s="92">
        <v>138.58000000000001</v>
      </c>
      <c r="Q74" s="92">
        <v>0</v>
      </c>
      <c r="R74" s="92">
        <v>15445.70537822</v>
      </c>
      <c r="S74" s="90">
        <v>8.8999999999999999E-3</v>
      </c>
      <c r="T74" s="90">
        <v>5.4000000000000003E-3</v>
      </c>
      <c r="U74" s="90">
        <v>6.9999999999999999E-4</v>
      </c>
    </row>
    <row r="75" spans="2:21" s="87" customFormat="1">
      <c r="B75" s="91" t="s">
        <v>562</v>
      </c>
      <c r="C75" s="91" t="s">
        <v>563</v>
      </c>
      <c r="D75" s="91" t="s">
        <v>100</v>
      </c>
      <c r="E75" s="91" t="s">
        <v>123</v>
      </c>
      <c r="F75" s="91" t="s">
        <v>559</v>
      </c>
      <c r="G75" s="91" t="s">
        <v>495</v>
      </c>
      <c r="H75" s="91" t="s">
        <v>528</v>
      </c>
      <c r="I75" s="91" t="s">
        <v>211</v>
      </c>
      <c r="J75" s="91" t="s">
        <v>564</v>
      </c>
      <c r="K75" s="92">
        <v>7.12</v>
      </c>
      <c r="L75" s="91" t="s">
        <v>102</v>
      </c>
      <c r="M75" s="90">
        <v>5.8999999999999999E-3</v>
      </c>
      <c r="N75" s="90">
        <v>2.47E-2</v>
      </c>
      <c r="O75" s="92">
        <v>15266000</v>
      </c>
      <c r="P75" s="92">
        <v>91.08</v>
      </c>
      <c r="Q75" s="92">
        <v>0</v>
      </c>
      <c r="R75" s="92">
        <v>13904.272800000001</v>
      </c>
      <c r="S75" s="90">
        <v>3.8199999999999998E-2</v>
      </c>
      <c r="T75" s="90">
        <v>4.7999999999999996E-3</v>
      </c>
      <c r="U75" s="90">
        <v>6.9999999999999999E-4</v>
      </c>
    </row>
    <row r="76" spans="2:21" s="87" customFormat="1">
      <c r="B76" s="91" t="s">
        <v>565</v>
      </c>
      <c r="C76" s="91" t="s">
        <v>566</v>
      </c>
      <c r="D76" s="91" t="s">
        <v>100</v>
      </c>
      <c r="E76" s="91" t="s">
        <v>123</v>
      </c>
      <c r="F76" s="91" t="s">
        <v>567</v>
      </c>
      <c r="G76" s="91" t="s">
        <v>495</v>
      </c>
      <c r="H76" s="91" t="s">
        <v>528</v>
      </c>
      <c r="I76" s="91" t="s">
        <v>211</v>
      </c>
      <c r="J76" s="91" t="s">
        <v>568</v>
      </c>
      <c r="K76" s="92">
        <v>7.43</v>
      </c>
      <c r="L76" s="91" t="s">
        <v>102</v>
      </c>
      <c r="M76" s="90">
        <v>3.5000000000000001E-3</v>
      </c>
      <c r="N76" s="90">
        <v>2.6100000000000002E-2</v>
      </c>
      <c r="O76" s="92">
        <v>3000000</v>
      </c>
      <c r="P76" s="92">
        <v>88.28</v>
      </c>
      <c r="Q76" s="92">
        <v>0</v>
      </c>
      <c r="R76" s="92">
        <v>2648.4</v>
      </c>
      <c r="S76" s="90">
        <v>2.8999999999999998E-3</v>
      </c>
      <c r="T76" s="90">
        <v>8.9999999999999998E-4</v>
      </c>
      <c r="U76" s="90">
        <v>1E-4</v>
      </c>
    </row>
    <row r="77" spans="2:21" s="87" customFormat="1">
      <c r="B77" s="91" t="s">
        <v>569</v>
      </c>
      <c r="C77" s="91" t="s">
        <v>570</v>
      </c>
      <c r="D77" s="91" t="s">
        <v>100</v>
      </c>
      <c r="E77" s="91" t="s">
        <v>123</v>
      </c>
      <c r="F77" s="91" t="s">
        <v>567</v>
      </c>
      <c r="G77" s="91" t="s">
        <v>495</v>
      </c>
      <c r="H77" s="91" t="s">
        <v>528</v>
      </c>
      <c r="I77" s="91" t="s">
        <v>211</v>
      </c>
      <c r="J77" s="91" t="s">
        <v>265</v>
      </c>
      <c r="K77" s="92">
        <v>5.01</v>
      </c>
      <c r="L77" s="91" t="s">
        <v>102</v>
      </c>
      <c r="M77" s="90">
        <v>2.81E-2</v>
      </c>
      <c r="N77" s="90">
        <v>1.9900000000000001E-2</v>
      </c>
      <c r="O77" s="92">
        <v>301757.59999999998</v>
      </c>
      <c r="P77" s="92">
        <v>112.27</v>
      </c>
      <c r="Q77" s="92">
        <v>0</v>
      </c>
      <c r="R77" s="92">
        <v>338.78325752000001</v>
      </c>
      <c r="S77" s="90">
        <v>2.9999999999999997E-4</v>
      </c>
      <c r="T77" s="90">
        <v>1E-4</v>
      </c>
      <c r="U77" s="90">
        <v>0</v>
      </c>
    </row>
    <row r="78" spans="2:21" s="87" customFormat="1">
      <c r="B78" s="91" t="s">
        <v>571</v>
      </c>
      <c r="C78" s="91" t="s">
        <v>572</v>
      </c>
      <c r="D78" s="91" t="s">
        <v>100</v>
      </c>
      <c r="E78" s="91" t="s">
        <v>123</v>
      </c>
      <c r="F78" s="91" t="s">
        <v>567</v>
      </c>
      <c r="G78" s="91" t="s">
        <v>495</v>
      </c>
      <c r="H78" s="91" t="s">
        <v>528</v>
      </c>
      <c r="I78" s="91" t="s">
        <v>211</v>
      </c>
      <c r="J78" s="91" t="s">
        <v>573</v>
      </c>
      <c r="K78" s="92">
        <v>1.62</v>
      </c>
      <c r="L78" s="91" t="s">
        <v>102</v>
      </c>
      <c r="M78" s="90">
        <v>2.8500000000000001E-2</v>
      </c>
      <c r="N78" s="90">
        <v>1.4E-2</v>
      </c>
      <c r="O78" s="92">
        <v>15342291.720000001</v>
      </c>
      <c r="P78" s="92">
        <v>113.17</v>
      </c>
      <c r="Q78" s="92">
        <v>0</v>
      </c>
      <c r="R78" s="92">
        <v>17362.871539524</v>
      </c>
      <c r="S78" s="90">
        <v>2.3300000000000001E-2</v>
      </c>
      <c r="T78" s="90">
        <v>6.0000000000000001E-3</v>
      </c>
      <c r="U78" s="90">
        <v>8.0000000000000004E-4</v>
      </c>
    </row>
    <row r="79" spans="2:21" s="87" customFormat="1">
      <c r="B79" s="91" t="s">
        <v>574</v>
      </c>
      <c r="C79" s="91" t="s">
        <v>575</v>
      </c>
      <c r="D79" s="91" t="s">
        <v>100</v>
      </c>
      <c r="E79" s="91" t="s">
        <v>123</v>
      </c>
      <c r="F79" s="91" t="s">
        <v>567</v>
      </c>
      <c r="G79" s="91" t="s">
        <v>495</v>
      </c>
      <c r="H79" s="91" t="s">
        <v>528</v>
      </c>
      <c r="I79" s="91" t="s">
        <v>211</v>
      </c>
      <c r="J79" s="91" t="s">
        <v>576</v>
      </c>
      <c r="K79" s="92">
        <v>3.09</v>
      </c>
      <c r="L79" s="91" t="s">
        <v>102</v>
      </c>
      <c r="M79" s="90">
        <v>3.6999999999999998E-2</v>
      </c>
      <c r="N79" s="90">
        <v>1.21E-2</v>
      </c>
      <c r="O79" s="92">
        <v>625806.86</v>
      </c>
      <c r="P79" s="92">
        <v>115.15</v>
      </c>
      <c r="Q79" s="92">
        <v>0</v>
      </c>
      <c r="R79" s="92">
        <v>720.61659928999995</v>
      </c>
      <c r="S79" s="90">
        <v>1.4E-3</v>
      </c>
      <c r="T79" s="90">
        <v>2.9999999999999997E-4</v>
      </c>
      <c r="U79" s="90">
        <v>0</v>
      </c>
    </row>
    <row r="80" spans="2:21" s="87" customFormat="1">
      <c r="B80" s="91" t="s">
        <v>577</v>
      </c>
      <c r="C80" s="91" t="s">
        <v>578</v>
      </c>
      <c r="D80" s="91" t="s">
        <v>100</v>
      </c>
      <c r="E80" s="91" t="s">
        <v>123</v>
      </c>
      <c r="F80" s="91" t="s">
        <v>567</v>
      </c>
      <c r="G80" s="91" t="s">
        <v>495</v>
      </c>
      <c r="H80" s="91" t="s">
        <v>528</v>
      </c>
      <c r="I80" s="91" t="s">
        <v>211</v>
      </c>
      <c r="J80" s="91" t="s">
        <v>579</v>
      </c>
      <c r="K80" s="92">
        <v>3.9</v>
      </c>
      <c r="L80" s="91" t="s">
        <v>102</v>
      </c>
      <c r="M80" s="90">
        <v>2.5999999999999999E-2</v>
      </c>
      <c r="N80" s="90">
        <v>1.4800000000000001E-2</v>
      </c>
      <c r="O80" s="92">
        <v>6495427.3799999999</v>
      </c>
      <c r="P80" s="92">
        <v>112.65</v>
      </c>
      <c r="Q80" s="92">
        <v>0</v>
      </c>
      <c r="R80" s="92">
        <v>7317.0989435700003</v>
      </c>
      <c r="S80" s="90">
        <v>1.6899999999999998E-2</v>
      </c>
      <c r="T80" s="90">
        <v>2.5000000000000001E-3</v>
      </c>
      <c r="U80" s="90">
        <v>2.9999999999999997E-4</v>
      </c>
    </row>
    <row r="81" spans="2:21" s="87" customFormat="1">
      <c r="B81" s="91" t="s">
        <v>580</v>
      </c>
      <c r="C81" s="91" t="s">
        <v>581</v>
      </c>
      <c r="D81" s="91" t="s">
        <v>100</v>
      </c>
      <c r="E81" s="91" t="s">
        <v>123</v>
      </c>
      <c r="F81" s="91" t="s">
        <v>567</v>
      </c>
      <c r="G81" s="91" t="s">
        <v>495</v>
      </c>
      <c r="H81" s="91" t="s">
        <v>528</v>
      </c>
      <c r="I81" s="91" t="s">
        <v>211</v>
      </c>
      <c r="J81" s="91" t="s">
        <v>582</v>
      </c>
      <c r="K81" s="92">
        <v>3.49</v>
      </c>
      <c r="L81" s="91" t="s">
        <v>102</v>
      </c>
      <c r="M81" s="90">
        <v>2.4E-2</v>
      </c>
      <c r="N81" s="90">
        <v>1.54E-2</v>
      </c>
      <c r="O81" s="92">
        <v>8010157.8099999996</v>
      </c>
      <c r="P81" s="92">
        <v>110.67</v>
      </c>
      <c r="Q81" s="92">
        <v>0</v>
      </c>
      <c r="R81" s="92">
        <v>8864.8416483269993</v>
      </c>
      <c r="S81" s="90">
        <v>1.2999999999999999E-2</v>
      </c>
      <c r="T81" s="90">
        <v>3.0999999999999999E-3</v>
      </c>
      <c r="U81" s="90">
        <v>4.0000000000000002E-4</v>
      </c>
    </row>
    <row r="82" spans="2:21" s="87" customFormat="1">
      <c r="B82" s="91" t="s">
        <v>583</v>
      </c>
      <c r="C82" s="91" t="s">
        <v>584</v>
      </c>
      <c r="D82" s="91" t="s">
        <v>100</v>
      </c>
      <c r="E82" s="91" t="s">
        <v>123</v>
      </c>
      <c r="F82" s="91" t="s">
        <v>585</v>
      </c>
      <c r="G82" s="91" t="s">
        <v>495</v>
      </c>
      <c r="H82" s="91" t="s">
        <v>528</v>
      </c>
      <c r="I82" s="91" t="s">
        <v>211</v>
      </c>
      <c r="J82" s="91" t="s">
        <v>523</v>
      </c>
      <c r="K82" s="92">
        <v>1.02</v>
      </c>
      <c r="L82" s="91" t="s">
        <v>102</v>
      </c>
      <c r="M82" s="90">
        <v>4.9000000000000002E-2</v>
      </c>
      <c r="N82" s="90">
        <v>1.37E-2</v>
      </c>
      <c r="O82" s="92">
        <v>1615032.23</v>
      </c>
      <c r="P82" s="92">
        <v>114</v>
      </c>
      <c r="Q82" s="92">
        <v>1866.7876699999999</v>
      </c>
      <c r="R82" s="92">
        <v>3707.9244122</v>
      </c>
      <c r="S82" s="90">
        <v>1.21E-2</v>
      </c>
      <c r="T82" s="90">
        <v>1.2999999999999999E-3</v>
      </c>
      <c r="U82" s="90">
        <v>2.0000000000000001E-4</v>
      </c>
    </row>
    <row r="83" spans="2:21" s="87" customFormat="1">
      <c r="B83" s="91" t="s">
        <v>586</v>
      </c>
      <c r="C83" s="91" t="s">
        <v>587</v>
      </c>
      <c r="D83" s="91" t="s">
        <v>100</v>
      </c>
      <c r="E83" s="91" t="s">
        <v>123</v>
      </c>
      <c r="F83" s="91" t="s">
        <v>585</v>
      </c>
      <c r="G83" s="91" t="s">
        <v>495</v>
      </c>
      <c r="H83" s="91" t="s">
        <v>528</v>
      </c>
      <c r="I83" s="91" t="s">
        <v>211</v>
      </c>
      <c r="J83" s="91" t="s">
        <v>265</v>
      </c>
      <c r="K83" s="92">
        <v>3.28</v>
      </c>
      <c r="L83" s="91" t="s">
        <v>102</v>
      </c>
      <c r="M83" s="90">
        <v>2.1499999999999998E-2</v>
      </c>
      <c r="N83" s="90">
        <v>1.6799999999999999E-2</v>
      </c>
      <c r="O83" s="92">
        <v>7105813.0899999999</v>
      </c>
      <c r="P83" s="92">
        <v>111.55</v>
      </c>
      <c r="Q83" s="92">
        <v>0</v>
      </c>
      <c r="R83" s="92">
        <v>7926.5345018950002</v>
      </c>
      <c r="S83" s="90">
        <v>5.7000000000000002E-3</v>
      </c>
      <c r="T83" s="90">
        <v>2.8E-3</v>
      </c>
      <c r="U83" s="90">
        <v>4.0000000000000002E-4</v>
      </c>
    </row>
    <row r="84" spans="2:21" s="87" customFormat="1">
      <c r="B84" s="91" t="s">
        <v>588</v>
      </c>
      <c r="C84" s="91" t="s">
        <v>589</v>
      </c>
      <c r="D84" s="91" t="s">
        <v>100</v>
      </c>
      <c r="E84" s="91" t="s">
        <v>123</v>
      </c>
      <c r="F84" s="91" t="s">
        <v>585</v>
      </c>
      <c r="G84" s="91" t="s">
        <v>495</v>
      </c>
      <c r="H84" s="91" t="s">
        <v>528</v>
      </c>
      <c r="I84" s="91" t="s">
        <v>211</v>
      </c>
      <c r="J84" s="91" t="s">
        <v>265</v>
      </c>
      <c r="K84" s="92">
        <v>4.59</v>
      </c>
      <c r="L84" s="91" t="s">
        <v>102</v>
      </c>
      <c r="M84" s="90">
        <v>2.2499999999999999E-2</v>
      </c>
      <c r="N84" s="90">
        <v>2.7300000000000001E-2</v>
      </c>
      <c r="O84" s="92">
        <v>20995.07</v>
      </c>
      <c r="P84" s="92">
        <v>108.03</v>
      </c>
      <c r="Q84" s="92">
        <v>0</v>
      </c>
      <c r="R84" s="92">
        <v>22.680974120999998</v>
      </c>
      <c r="S84" s="90">
        <v>0</v>
      </c>
      <c r="T84" s="90">
        <v>0</v>
      </c>
      <c r="U84" s="90">
        <v>0</v>
      </c>
    </row>
    <row r="85" spans="2:21" s="87" customFormat="1">
      <c r="B85" s="91" t="s">
        <v>590</v>
      </c>
      <c r="C85" s="91" t="s">
        <v>591</v>
      </c>
      <c r="D85" s="91" t="s">
        <v>100</v>
      </c>
      <c r="E85" s="91" t="s">
        <v>123</v>
      </c>
      <c r="F85" s="91" t="s">
        <v>585</v>
      </c>
      <c r="G85" s="91" t="s">
        <v>495</v>
      </c>
      <c r="H85" s="91" t="s">
        <v>528</v>
      </c>
      <c r="I85" s="91" t="s">
        <v>211</v>
      </c>
      <c r="J85" s="91" t="s">
        <v>592</v>
      </c>
      <c r="K85" s="92">
        <v>5.97</v>
      </c>
      <c r="L85" s="91" t="s">
        <v>102</v>
      </c>
      <c r="M85" s="90">
        <v>1.43E-2</v>
      </c>
      <c r="N85" s="90">
        <v>2.24E-2</v>
      </c>
      <c r="O85" s="92">
        <v>4763368.4400000004</v>
      </c>
      <c r="P85" s="92">
        <v>102.28</v>
      </c>
      <c r="Q85" s="92">
        <v>0</v>
      </c>
      <c r="R85" s="92">
        <v>4871.9732404320002</v>
      </c>
      <c r="S85" s="90">
        <v>1.1599999999999999E-2</v>
      </c>
      <c r="T85" s="90">
        <v>1.6999999999999999E-3</v>
      </c>
      <c r="U85" s="90">
        <v>2.0000000000000001E-4</v>
      </c>
    </row>
    <row r="86" spans="2:21" s="87" customFormat="1">
      <c r="B86" s="91" t="s">
        <v>593</v>
      </c>
      <c r="C86" s="91" t="s">
        <v>594</v>
      </c>
      <c r="D86" s="91" t="s">
        <v>100</v>
      </c>
      <c r="E86" s="91" t="s">
        <v>123</v>
      </c>
      <c r="F86" s="91" t="s">
        <v>585</v>
      </c>
      <c r="G86" s="91" t="s">
        <v>495</v>
      </c>
      <c r="H86" s="91" t="s">
        <v>528</v>
      </c>
      <c r="I86" s="91" t="s">
        <v>211</v>
      </c>
      <c r="J86" s="91" t="s">
        <v>430</v>
      </c>
      <c r="K86" s="92">
        <v>4.1100000000000003</v>
      </c>
      <c r="L86" s="91" t="s">
        <v>102</v>
      </c>
      <c r="M86" s="90">
        <v>2.35E-2</v>
      </c>
      <c r="N86" s="90">
        <v>1.8100000000000002E-2</v>
      </c>
      <c r="O86" s="92">
        <v>22818950.5</v>
      </c>
      <c r="P86" s="92">
        <v>110.63</v>
      </c>
      <c r="Q86" s="92">
        <v>573.93023000000005</v>
      </c>
      <c r="R86" s="92">
        <v>25818.53516815</v>
      </c>
      <c r="S86" s="90">
        <v>3.0700000000000002E-2</v>
      </c>
      <c r="T86" s="90">
        <v>8.9999999999999993E-3</v>
      </c>
      <c r="U86" s="90">
        <v>1.1999999999999999E-3</v>
      </c>
    </row>
    <row r="87" spans="2:21" s="87" customFormat="1">
      <c r="B87" s="91" t="s">
        <v>595</v>
      </c>
      <c r="C87" s="91" t="s">
        <v>596</v>
      </c>
      <c r="D87" s="91" t="s">
        <v>100</v>
      </c>
      <c r="E87" s="91" t="s">
        <v>123</v>
      </c>
      <c r="F87" s="91" t="s">
        <v>585</v>
      </c>
      <c r="G87" s="91" t="s">
        <v>495</v>
      </c>
      <c r="H87" s="91" t="s">
        <v>528</v>
      </c>
      <c r="I87" s="91" t="s">
        <v>211</v>
      </c>
      <c r="J87" s="91" t="s">
        <v>265</v>
      </c>
      <c r="K87" s="92">
        <v>0.41</v>
      </c>
      <c r="L87" s="91" t="s">
        <v>102</v>
      </c>
      <c r="M87" s="90">
        <v>5.8500000000000003E-2</v>
      </c>
      <c r="N87" s="90">
        <v>2.12E-2</v>
      </c>
      <c r="O87" s="92">
        <v>1198712.6100000001</v>
      </c>
      <c r="P87" s="92">
        <v>119.84</v>
      </c>
      <c r="Q87" s="92">
        <v>0</v>
      </c>
      <c r="R87" s="92">
        <v>1436.537191824</v>
      </c>
      <c r="S87" s="90">
        <v>5.1000000000000004E-3</v>
      </c>
      <c r="T87" s="90">
        <v>5.0000000000000001E-4</v>
      </c>
      <c r="U87" s="90">
        <v>1E-4</v>
      </c>
    </row>
    <row r="88" spans="2:21" s="87" customFormat="1">
      <c r="B88" s="91" t="s">
        <v>597</v>
      </c>
      <c r="C88" s="91" t="s">
        <v>598</v>
      </c>
      <c r="D88" s="91" t="s">
        <v>100</v>
      </c>
      <c r="E88" s="91" t="s">
        <v>123</v>
      </c>
      <c r="F88" s="91" t="s">
        <v>585</v>
      </c>
      <c r="G88" s="91" t="s">
        <v>495</v>
      </c>
      <c r="H88" s="91" t="s">
        <v>528</v>
      </c>
      <c r="I88" s="91" t="s">
        <v>211</v>
      </c>
      <c r="J88" s="91" t="s">
        <v>265</v>
      </c>
      <c r="K88" s="92">
        <v>2.63</v>
      </c>
      <c r="L88" s="91" t="s">
        <v>102</v>
      </c>
      <c r="M88" s="90">
        <v>1.7600000000000001E-2</v>
      </c>
      <c r="N88" s="90">
        <v>1.5299999999999999E-2</v>
      </c>
      <c r="O88" s="92">
        <v>10445054.58</v>
      </c>
      <c r="P88" s="92">
        <v>109.74</v>
      </c>
      <c r="Q88" s="92">
        <v>0</v>
      </c>
      <c r="R88" s="92">
        <v>11462.402896092</v>
      </c>
      <c r="S88" s="90">
        <v>7.6E-3</v>
      </c>
      <c r="T88" s="90">
        <v>4.0000000000000001E-3</v>
      </c>
      <c r="U88" s="90">
        <v>5.0000000000000001E-4</v>
      </c>
    </row>
    <row r="89" spans="2:21" s="87" customFormat="1">
      <c r="B89" s="91" t="s">
        <v>599</v>
      </c>
      <c r="C89" s="91" t="s">
        <v>600</v>
      </c>
      <c r="D89" s="91" t="s">
        <v>100</v>
      </c>
      <c r="E89" s="91" t="s">
        <v>123</v>
      </c>
      <c r="F89" s="91" t="s">
        <v>585</v>
      </c>
      <c r="G89" s="91" t="s">
        <v>495</v>
      </c>
      <c r="H89" s="91" t="s">
        <v>528</v>
      </c>
      <c r="I89" s="91" t="s">
        <v>211</v>
      </c>
      <c r="J89" s="91" t="s">
        <v>265</v>
      </c>
      <c r="K89" s="92">
        <v>2.61</v>
      </c>
      <c r="L89" s="91" t="s">
        <v>102</v>
      </c>
      <c r="M89" s="90">
        <v>2.3E-2</v>
      </c>
      <c r="N89" s="90">
        <v>1.5599999999999999E-2</v>
      </c>
      <c r="O89" s="92">
        <v>4214351.6900000004</v>
      </c>
      <c r="P89" s="92">
        <v>111.3</v>
      </c>
      <c r="Q89" s="92">
        <v>0</v>
      </c>
      <c r="R89" s="92">
        <v>4690.5734309700001</v>
      </c>
      <c r="S89" s="90">
        <v>3.3E-3</v>
      </c>
      <c r="T89" s="90">
        <v>1.6000000000000001E-3</v>
      </c>
      <c r="U89" s="90">
        <v>2.0000000000000001E-4</v>
      </c>
    </row>
    <row r="90" spans="2:21" s="87" customFormat="1">
      <c r="B90" s="91" t="s">
        <v>601</v>
      </c>
      <c r="C90" s="91" t="s">
        <v>602</v>
      </c>
      <c r="D90" s="91" t="s">
        <v>100</v>
      </c>
      <c r="E90" s="91" t="s">
        <v>123</v>
      </c>
      <c r="F90" s="91" t="s">
        <v>585</v>
      </c>
      <c r="G90" s="91" t="s">
        <v>495</v>
      </c>
      <c r="H90" s="91" t="s">
        <v>528</v>
      </c>
      <c r="I90" s="91" t="s">
        <v>211</v>
      </c>
      <c r="J90" s="91" t="s">
        <v>603</v>
      </c>
      <c r="K90" s="92">
        <v>5.29</v>
      </c>
      <c r="L90" s="91" t="s">
        <v>102</v>
      </c>
      <c r="M90" s="90">
        <v>6.4999999999999997E-3</v>
      </c>
      <c r="N90" s="90">
        <v>2.01E-2</v>
      </c>
      <c r="O90" s="92">
        <v>3493225.18</v>
      </c>
      <c r="P90" s="92">
        <v>99.52</v>
      </c>
      <c r="Q90" s="92">
        <v>0</v>
      </c>
      <c r="R90" s="92">
        <v>3476.457699136</v>
      </c>
      <c r="S90" s="90">
        <v>9.1999999999999998E-3</v>
      </c>
      <c r="T90" s="90">
        <v>1.1999999999999999E-3</v>
      </c>
      <c r="U90" s="90">
        <v>2.0000000000000001E-4</v>
      </c>
    </row>
    <row r="91" spans="2:21" s="87" customFormat="1">
      <c r="B91" s="91" t="s">
        <v>604</v>
      </c>
      <c r="C91" s="91" t="s">
        <v>605</v>
      </c>
      <c r="D91" s="91" t="s">
        <v>100</v>
      </c>
      <c r="E91" s="91" t="s">
        <v>123</v>
      </c>
      <c r="F91" s="91" t="s">
        <v>585</v>
      </c>
      <c r="G91" s="91" t="s">
        <v>495</v>
      </c>
      <c r="H91" s="91" t="s">
        <v>528</v>
      </c>
      <c r="I91" s="91" t="s">
        <v>211</v>
      </c>
      <c r="J91" s="91" t="s">
        <v>606</v>
      </c>
      <c r="K91" s="92">
        <v>6.69</v>
      </c>
      <c r="L91" s="91" t="s">
        <v>102</v>
      </c>
      <c r="M91" s="90">
        <v>2.5000000000000001E-3</v>
      </c>
      <c r="N91" s="90">
        <v>2.3699999999999999E-2</v>
      </c>
      <c r="O91" s="92">
        <v>12579851.76</v>
      </c>
      <c r="P91" s="92">
        <v>91.18</v>
      </c>
      <c r="Q91" s="92">
        <v>0</v>
      </c>
      <c r="R91" s="92">
        <v>11470.308834768</v>
      </c>
      <c r="S91" s="90">
        <v>1.18E-2</v>
      </c>
      <c r="T91" s="90">
        <v>4.0000000000000001E-3</v>
      </c>
      <c r="U91" s="90">
        <v>5.0000000000000001E-4</v>
      </c>
    </row>
    <row r="92" spans="2:21" s="87" customFormat="1">
      <c r="B92" s="91" t="s">
        <v>607</v>
      </c>
      <c r="C92" s="91" t="s">
        <v>608</v>
      </c>
      <c r="D92" s="91" t="s">
        <v>100</v>
      </c>
      <c r="E92" s="91" t="s">
        <v>123</v>
      </c>
      <c r="F92" s="91" t="s">
        <v>466</v>
      </c>
      <c r="G92" s="91" t="s">
        <v>402</v>
      </c>
      <c r="H92" s="91" t="s">
        <v>528</v>
      </c>
      <c r="I92" s="91" t="s">
        <v>211</v>
      </c>
      <c r="J92" s="91" t="s">
        <v>609</v>
      </c>
      <c r="K92" s="92">
        <v>0.57999999999999996</v>
      </c>
      <c r="L92" s="91" t="s">
        <v>102</v>
      </c>
      <c r="M92" s="90">
        <v>1.4200000000000001E-2</v>
      </c>
      <c r="N92" s="90">
        <v>2.6700000000000002E-2</v>
      </c>
      <c r="O92" s="92">
        <v>388</v>
      </c>
      <c r="P92" s="92">
        <v>5403384</v>
      </c>
      <c r="Q92" s="92">
        <v>0</v>
      </c>
      <c r="R92" s="92">
        <v>20965.129919999999</v>
      </c>
      <c r="S92" s="90">
        <v>0</v>
      </c>
      <c r="T92" s="90">
        <v>7.3000000000000001E-3</v>
      </c>
      <c r="U92" s="90">
        <v>1E-3</v>
      </c>
    </row>
    <row r="93" spans="2:21" s="87" customFormat="1">
      <c r="B93" s="91" t="s">
        <v>610</v>
      </c>
      <c r="C93" s="91" t="s">
        <v>611</v>
      </c>
      <c r="D93" s="91" t="s">
        <v>100</v>
      </c>
      <c r="E93" s="91" t="s">
        <v>123</v>
      </c>
      <c r="F93" s="91" t="s">
        <v>612</v>
      </c>
      <c r="G93" s="91" t="s">
        <v>495</v>
      </c>
      <c r="H93" s="91" t="s">
        <v>528</v>
      </c>
      <c r="I93" s="91" t="s">
        <v>211</v>
      </c>
      <c r="J93" s="91" t="s">
        <v>457</v>
      </c>
      <c r="K93" s="92">
        <v>3.1</v>
      </c>
      <c r="L93" s="91" t="s">
        <v>102</v>
      </c>
      <c r="M93" s="90">
        <v>1.6E-2</v>
      </c>
      <c r="N93" s="90">
        <v>1.5900000000000001E-2</v>
      </c>
      <c r="O93" s="92">
        <v>3835138.45</v>
      </c>
      <c r="P93" s="92">
        <v>109.04</v>
      </c>
      <c r="Q93" s="92">
        <v>0</v>
      </c>
      <c r="R93" s="92">
        <v>4181.8349658799998</v>
      </c>
      <c r="S93" s="90">
        <v>9.9000000000000008E-3</v>
      </c>
      <c r="T93" s="90">
        <v>1.5E-3</v>
      </c>
      <c r="U93" s="90">
        <v>2.0000000000000001E-4</v>
      </c>
    </row>
    <row r="94" spans="2:21" s="87" customFormat="1">
      <c r="B94" s="91" t="s">
        <v>613</v>
      </c>
      <c r="C94" s="91" t="s">
        <v>614</v>
      </c>
      <c r="D94" s="91" t="s">
        <v>100</v>
      </c>
      <c r="E94" s="91" t="s">
        <v>123</v>
      </c>
      <c r="F94" s="91" t="s">
        <v>612</v>
      </c>
      <c r="G94" s="91" t="s">
        <v>495</v>
      </c>
      <c r="H94" s="91" t="s">
        <v>528</v>
      </c>
      <c r="I94" s="91" t="s">
        <v>211</v>
      </c>
      <c r="J94" s="91" t="s">
        <v>265</v>
      </c>
      <c r="K94" s="92">
        <v>3.69</v>
      </c>
      <c r="L94" s="91" t="s">
        <v>102</v>
      </c>
      <c r="M94" s="90">
        <v>1.4200000000000001E-2</v>
      </c>
      <c r="N94" s="90">
        <v>1.9599999999999999E-2</v>
      </c>
      <c r="O94" s="92">
        <v>4992701.3600000003</v>
      </c>
      <c r="P94" s="92">
        <v>105.86</v>
      </c>
      <c r="Q94" s="92">
        <v>0</v>
      </c>
      <c r="R94" s="92">
        <v>5285.2736596960003</v>
      </c>
      <c r="S94" s="90">
        <v>4.8999999999999998E-3</v>
      </c>
      <c r="T94" s="90">
        <v>1.8E-3</v>
      </c>
      <c r="U94" s="90">
        <v>2.9999999999999997E-4</v>
      </c>
    </row>
    <row r="95" spans="2:21" s="87" customFormat="1">
      <c r="B95" s="91" t="s">
        <v>615</v>
      </c>
      <c r="C95" s="91" t="s">
        <v>616</v>
      </c>
      <c r="D95" s="91" t="s">
        <v>100</v>
      </c>
      <c r="E95" s="91" t="s">
        <v>123</v>
      </c>
      <c r="F95" s="91" t="s">
        <v>617</v>
      </c>
      <c r="G95" s="91" t="s">
        <v>495</v>
      </c>
      <c r="H95" s="91" t="s">
        <v>528</v>
      </c>
      <c r="I95" s="91" t="s">
        <v>211</v>
      </c>
      <c r="J95" s="91" t="s">
        <v>265</v>
      </c>
      <c r="K95" s="92">
        <v>5.07</v>
      </c>
      <c r="L95" s="91" t="s">
        <v>102</v>
      </c>
      <c r="M95" s="90">
        <v>3.5000000000000003E-2</v>
      </c>
      <c r="N95" s="90">
        <v>2.0299999999999999E-2</v>
      </c>
      <c r="O95" s="92">
        <v>7600765.6100000003</v>
      </c>
      <c r="P95" s="92">
        <v>116.99</v>
      </c>
      <c r="Q95" s="92">
        <v>0</v>
      </c>
      <c r="R95" s="92">
        <v>8892.1356871389999</v>
      </c>
      <c r="S95" s="90">
        <v>8.3999999999999995E-3</v>
      </c>
      <c r="T95" s="90">
        <v>3.0999999999999999E-3</v>
      </c>
      <c r="U95" s="90">
        <v>4.0000000000000002E-4</v>
      </c>
    </row>
    <row r="96" spans="2:21" s="87" customFormat="1">
      <c r="B96" s="91" t="s">
        <v>618</v>
      </c>
      <c r="C96" s="91" t="s">
        <v>619</v>
      </c>
      <c r="D96" s="91" t="s">
        <v>100</v>
      </c>
      <c r="E96" s="91" t="s">
        <v>123</v>
      </c>
      <c r="F96" s="91" t="s">
        <v>617</v>
      </c>
      <c r="G96" s="91" t="s">
        <v>495</v>
      </c>
      <c r="H96" s="91" t="s">
        <v>528</v>
      </c>
      <c r="I96" s="91" t="s">
        <v>211</v>
      </c>
      <c r="J96" s="91" t="s">
        <v>405</v>
      </c>
      <c r="K96" s="92">
        <v>7.11</v>
      </c>
      <c r="L96" s="91" t="s">
        <v>102</v>
      </c>
      <c r="M96" s="90">
        <v>2.5000000000000001E-2</v>
      </c>
      <c r="N96" s="90">
        <v>2.3800000000000002E-2</v>
      </c>
      <c r="O96" s="92">
        <v>1586080</v>
      </c>
      <c r="P96" s="92">
        <v>108.29</v>
      </c>
      <c r="Q96" s="92">
        <v>0</v>
      </c>
      <c r="R96" s="92">
        <v>1717.566032</v>
      </c>
      <c r="S96" s="90">
        <v>4.4999999999999997E-3</v>
      </c>
      <c r="T96" s="90">
        <v>5.9999999999999995E-4</v>
      </c>
      <c r="U96" s="90">
        <v>1E-4</v>
      </c>
    </row>
    <row r="97" spans="2:21" s="87" customFormat="1">
      <c r="B97" s="91" t="s">
        <v>620</v>
      </c>
      <c r="C97" s="91" t="s">
        <v>621</v>
      </c>
      <c r="D97" s="91" t="s">
        <v>100</v>
      </c>
      <c r="E97" s="91" t="s">
        <v>123</v>
      </c>
      <c r="F97" s="91" t="s">
        <v>617</v>
      </c>
      <c r="G97" s="91" t="s">
        <v>495</v>
      </c>
      <c r="H97" s="91" t="s">
        <v>528</v>
      </c>
      <c r="I97" s="91" t="s">
        <v>211</v>
      </c>
      <c r="J97" s="91" t="s">
        <v>265</v>
      </c>
      <c r="K97" s="92">
        <v>3.67</v>
      </c>
      <c r="L97" s="91" t="s">
        <v>102</v>
      </c>
      <c r="M97" s="90">
        <v>0.04</v>
      </c>
      <c r="N97" s="90">
        <v>1.78E-2</v>
      </c>
      <c r="O97" s="92">
        <v>16633.25</v>
      </c>
      <c r="P97" s="92">
        <v>116.6</v>
      </c>
      <c r="Q97" s="92">
        <v>0</v>
      </c>
      <c r="R97" s="92">
        <v>19.3943695</v>
      </c>
      <c r="S97" s="90">
        <v>0</v>
      </c>
      <c r="T97" s="90">
        <v>0</v>
      </c>
      <c r="U97" s="90">
        <v>0</v>
      </c>
    </row>
    <row r="98" spans="2:21" s="87" customFormat="1">
      <c r="B98" s="91" t="s">
        <v>622</v>
      </c>
      <c r="C98" s="91" t="s">
        <v>623</v>
      </c>
      <c r="D98" s="91" t="s">
        <v>100</v>
      </c>
      <c r="E98" s="91" t="s">
        <v>123</v>
      </c>
      <c r="F98" s="91" t="s">
        <v>617</v>
      </c>
      <c r="G98" s="91" t="s">
        <v>495</v>
      </c>
      <c r="H98" s="91" t="s">
        <v>528</v>
      </c>
      <c r="I98" s="91" t="s">
        <v>211</v>
      </c>
      <c r="J98" s="91" t="s">
        <v>624</v>
      </c>
      <c r="K98" s="92">
        <v>1.45</v>
      </c>
      <c r="L98" s="91" t="s">
        <v>102</v>
      </c>
      <c r="M98" s="90">
        <v>0.04</v>
      </c>
      <c r="N98" s="90">
        <v>4.8999999999999998E-3</v>
      </c>
      <c r="O98" s="92">
        <v>2071322.45</v>
      </c>
      <c r="P98" s="92">
        <v>112.29</v>
      </c>
      <c r="Q98" s="92">
        <v>0</v>
      </c>
      <c r="R98" s="92">
        <v>2325.8879791049999</v>
      </c>
      <c r="S98" s="90">
        <v>1.2699999999999999E-2</v>
      </c>
      <c r="T98" s="90">
        <v>8.0000000000000004E-4</v>
      </c>
      <c r="U98" s="90">
        <v>1E-4</v>
      </c>
    </row>
    <row r="99" spans="2:21" s="87" customFormat="1">
      <c r="B99" s="91" t="s">
        <v>625</v>
      </c>
      <c r="C99" s="91" t="s">
        <v>626</v>
      </c>
      <c r="D99" s="91" t="s">
        <v>100</v>
      </c>
      <c r="E99" s="91" t="s">
        <v>123</v>
      </c>
      <c r="F99" s="91" t="s">
        <v>627</v>
      </c>
      <c r="G99" s="91" t="s">
        <v>628</v>
      </c>
      <c r="H99" s="91" t="s">
        <v>528</v>
      </c>
      <c r="I99" s="91" t="s">
        <v>211</v>
      </c>
      <c r="J99" s="91" t="s">
        <v>629</v>
      </c>
      <c r="K99" s="92">
        <v>3.38</v>
      </c>
      <c r="L99" s="91" t="s">
        <v>102</v>
      </c>
      <c r="M99" s="90">
        <v>4.2999999999999997E-2</v>
      </c>
      <c r="N99" s="90">
        <v>1.29E-2</v>
      </c>
      <c r="O99" s="92">
        <v>10009552.789999999</v>
      </c>
      <c r="P99" s="92">
        <v>117.76</v>
      </c>
      <c r="Q99" s="92">
        <v>2320.0451600000001</v>
      </c>
      <c r="R99" s="92">
        <v>14107.294525503999</v>
      </c>
      <c r="S99" s="90">
        <v>1.6400000000000001E-2</v>
      </c>
      <c r="T99" s="90">
        <v>4.8999999999999998E-3</v>
      </c>
      <c r="U99" s="90">
        <v>6.9999999999999999E-4</v>
      </c>
    </row>
    <row r="100" spans="2:21" s="87" customFormat="1">
      <c r="B100" s="91" t="s">
        <v>630</v>
      </c>
      <c r="C100" s="91" t="s">
        <v>631</v>
      </c>
      <c r="D100" s="91" t="s">
        <v>100</v>
      </c>
      <c r="E100" s="91" t="s">
        <v>123</v>
      </c>
      <c r="F100" s="91" t="s">
        <v>632</v>
      </c>
      <c r="G100" s="91" t="s">
        <v>451</v>
      </c>
      <c r="H100" s="91" t="s">
        <v>528</v>
      </c>
      <c r="I100" s="91" t="s">
        <v>211</v>
      </c>
      <c r="J100" s="91" t="s">
        <v>265</v>
      </c>
      <c r="K100" s="92">
        <v>1.94</v>
      </c>
      <c r="L100" s="91" t="s">
        <v>102</v>
      </c>
      <c r="M100" s="90">
        <v>1.7999999999999999E-2</v>
      </c>
      <c r="N100" s="90">
        <v>1.38E-2</v>
      </c>
      <c r="O100" s="92">
        <v>5459335.2400000002</v>
      </c>
      <c r="P100" s="92">
        <v>108.37</v>
      </c>
      <c r="Q100" s="92">
        <v>0</v>
      </c>
      <c r="R100" s="92">
        <v>5916.2815995880001</v>
      </c>
      <c r="S100" s="90">
        <v>4.4999999999999997E-3</v>
      </c>
      <c r="T100" s="90">
        <v>2.0999999999999999E-3</v>
      </c>
      <c r="U100" s="90">
        <v>2.9999999999999997E-4</v>
      </c>
    </row>
    <row r="101" spans="2:21" s="87" customFormat="1">
      <c r="B101" s="91" t="s">
        <v>633</v>
      </c>
      <c r="C101" s="91" t="s">
        <v>634</v>
      </c>
      <c r="D101" s="91" t="s">
        <v>100</v>
      </c>
      <c r="E101" s="91" t="s">
        <v>123</v>
      </c>
      <c r="F101" s="91" t="s">
        <v>635</v>
      </c>
      <c r="G101" s="91" t="s">
        <v>636</v>
      </c>
      <c r="H101" s="91" t="s">
        <v>637</v>
      </c>
      <c r="I101" s="91" t="s">
        <v>211</v>
      </c>
      <c r="J101" s="91" t="s">
        <v>265</v>
      </c>
      <c r="K101" s="92">
        <v>6.07</v>
      </c>
      <c r="L101" s="91" t="s">
        <v>102</v>
      </c>
      <c r="M101" s="90">
        <v>5.1499999999999997E-2</v>
      </c>
      <c r="N101" s="90">
        <v>2.6800000000000001E-2</v>
      </c>
      <c r="O101" s="92">
        <v>10334963.34</v>
      </c>
      <c r="P101" s="92">
        <v>151.26</v>
      </c>
      <c r="Q101" s="92">
        <v>0</v>
      </c>
      <c r="R101" s="92">
        <v>15632.665548084</v>
      </c>
      <c r="S101" s="90">
        <v>3.0999999999999999E-3</v>
      </c>
      <c r="T101" s="90">
        <v>5.4000000000000003E-3</v>
      </c>
      <c r="U101" s="90">
        <v>6.9999999999999999E-4</v>
      </c>
    </row>
    <row r="102" spans="2:21" s="87" customFormat="1">
      <c r="B102" s="91" t="s">
        <v>638</v>
      </c>
      <c r="C102" s="91" t="s">
        <v>639</v>
      </c>
      <c r="D102" s="91" t="s">
        <v>100</v>
      </c>
      <c r="E102" s="91" t="s">
        <v>123</v>
      </c>
      <c r="F102" s="91" t="s">
        <v>640</v>
      </c>
      <c r="G102" s="91" t="s">
        <v>495</v>
      </c>
      <c r="H102" s="91" t="s">
        <v>637</v>
      </c>
      <c r="I102" s="91" t="s">
        <v>211</v>
      </c>
      <c r="J102" s="91" t="s">
        <v>641</v>
      </c>
      <c r="K102" s="92">
        <v>0.4</v>
      </c>
      <c r="L102" s="91" t="s">
        <v>102</v>
      </c>
      <c r="M102" s="90">
        <v>4.4499999999999998E-2</v>
      </c>
      <c r="N102" s="90">
        <v>1.2E-2</v>
      </c>
      <c r="O102" s="92">
        <v>5644195.8099999996</v>
      </c>
      <c r="P102" s="92">
        <v>114.76</v>
      </c>
      <c r="Q102" s="92">
        <v>0</v>
      </c>
      <c r="R102" s="92">
        <v>6477.2791115560003</v>
      </c>
      <c r="S102" s="90">
        <v>2.7099999999999999E-2</v>
      </c>
      <c r="T102" s="90">
        <v>2.3E-3</v>
      </c>
      <c r="U102" s="90">
        <v>2.9999999999999997E-4</v>
      </c>
    </row>
    <row r="103" spans="2:21" s="87" customFormat="1">
      <c r="B103" s="91" t="s">
        <v>642</v>
      </c>
      <c r="C103" s="91" t="s">
        <v>643</v>
      </c>
      <c r="D103" s="91" t="s">
        <v>100</v>
      </c>
      <c r="E103" s="91" t="s">
        <v>123</v>
      </c>
      <c r="F103" s="91" t="s">
        <v>640</v>
      </c>
      <c r="G103" s="91" t="s">
        <v>495</v>
      </c>
      <c r="H103" s="91" t="s">
        <v>637</v>
      </c>
      <c r="I103" s="91" t="s">
        <v>211</v>
      </c>
      <c r="J103" s="91" t="s">
        <v>644</v>
      </c>
      <c r="K103" s="92">
        <v>8.76</v>
      </c>
      <c r="L103" s="91" t="s">
        <v>102</v>
      </c>
      <c r="M103" s="90">
        <v>2.5600000000000001E-2</v>
      </c>
      <c r="N103" s="90">
        <v>2.8500000000000001E-2</v>
      </c>
      <c r="O103" s="92">
        <v>840000</v>
      </c>
      <c r="P103" s="92">
        <v>97.39</v>
      </c>
      <c r="Q103" s="92">
        <v>0</v>
      </c>
      <c r="R103" s="92">
        <v>818.07600000000002</v>
      </c>
      <c r="S103" s="90">
        <v>3.3999999999999998E-3</v>
      </c>
      <c r="T103" s="90">
        <v>2.9999999999999997E-4</v>
      </c>
      <c r="U103" s="90">
        <v>0</v>
      </c>
    </row>
    <row r="104" spans="2:21" s="87" customFormat="1">
      <c r="B104" s="91" t="s">
        <v>645</v>
      </c>
      <c r="C104" s="91" t="s">
        <v>646</v>
      </c>
      <c r="D104" s="91" t="s">
        <v>100</v>
      </c>
      <c r="E104" s="91" t="s">
        <v>123</v>
      </c>
      <c r="F104" s="91" t="s">
        <v>647</v>
      </c>
      <c r="G104" s="91" t="s">
        <v>132</v>
      </c>
      <c r="H104" s="91" t="s">
        <v>637</v>
      </c>
      <c r="I104" s="91" t="s">
        <v>211</v>
      </c>
      <c r="J104" s="91" t="s">
        <v>648</v>
      </c>
      <c r="K104" s="92">
        <v>1.93</v>
      </c>
      <c r="L104" s="91" t="s">
        <v>102</v>
      </c>
      <c r="M104" s="90">
        <v>2.1999999999999999E-2</v>
      </c>
      <c r="N104" s="90">
        <v>9.7000000000000003E-3</v>
      </c>
      <c r="O104" s="92">
        <v>4806232</v>
      </c>
      <c r="P104" s="92">
        <v>110.45</v>
      </c>
      <c r="Q104" s="92">
        <v>0</v>
      </c>
      <c r="R104" s="92">
        <v>5308.483244</v>
      </c>
      <c r="S104" s="90">
        <v>5.4999999999999997E-3</v>
      </c>
      <c r="T104" s="90">
        <v>1.8E-3</v>
      </c>
      <c r="U104" s="90">
        <v>2.9999999999999997E-4</v>
      </c>
    </row>
    <row r="105" spans="2:21" s="87" customFormat="1">
      <c r="B105" s="91" t="s">
        <v>649</v>
      </c>
      <c r="C105" s="91" t="s">
        <v>650</v>
      </c>
      <c r="D105" s="91" t="s">
        <v>100</v>
      </c>
      <c r="E105" s="91" t="s">
        <v>123</v>
      </c>
      <c r="F105" s="91" t="s">
        <v>647</v>
      </c>
      <c r="G105" s="91" t="s">
        <v>132</v>
      </c>
      <c r="H105" s="91" t="s">
        <v>637</v>
      </c>
      <c r="I105" s="91" t="s">
        <v>211</v>
      </c>
      <c r="J105" s="91" t="s">
        <v>265</v>
      </c>
      <c r="K105" s="92">
        <v>5.38</v>
      </c>
      <c r="L105" s="91" t="s">
        <v>102</v>
      </c>
      <c r="M105" s="90">
        <v>1.7000000000000001E-2</v>
      </c>
      <c r="N105" s="90">
        <v>1.8100000000000002E-2</v>
      </c>
      <c r="O105" s="92">
        <v>5128479</v>
      </c>
      <c r="P105" s="92">
        <v>105.36</v>
      </c>
      <c r="Q105" s="92">
        <v>0</v>
      </c>
      <c r="R105" s="92">
        <v>5403.3654743999996</v>
      </c>
      <c r="S105" s="90">
        <v>4.0000000000000001E-3</v>
      </c>
      <c r="T105" s="90">
        <v>1.9E-3</v>
      </c>
      <c r="U105" s="90">
        <v>2.9999999999999997E-4</v>
      </c>
    </row>
    <row r="106" spans="2:21" s="87" customFormat="1">
      <c r="B106" s="91" t="s">
        <v>651</v>
      </c>
      <c r="C106" s="91" t="s">
        <v>652</v>
      </c>
      <c r="D106" s="91" t="s">
        <v>100</v>
      </c>
      <c r="E106" s="91" t="s">
        <v>123</v>
      </c>
      <c r="F106" s="91" t="s">
        <v>647</v>
      </c>
      <c r="G106" s="91" t="s">
        <v>132</v>
      </c>
      <c r="H106" s="91" t="s">
        <v>637</v>
      </c>
      <c r="I106" s="91" t="s">
        <v>211</v>
      </c>
      <c r="J106" s="91" t="s">
        <v>445</v>
      </c>
      <c r="K106" s="92">
        <v>10.27</v>
      </c>
      <c r="L106" s="91" t="s">
        <v>102</v>
      </c>
      <c r="M106" s="90">
        <v>5.7999999999999996E-3</v>
      </c>
      <c r="N106" s="90">
        <v>2.2800000000000001E-2</v>
      </c>
      <c r="O106" s="92">
        <v>2671000</v>
      </c>
      <c r="P106" s="92">
        <v>87.97</v>
      </c>
      <c r="Q106" s="92">
        <v>0</v>
      </c>
      <c r="R106" s="92">
        <v>2349.6786999999999</v>
      </c>
      <c r="S106" s="90">
        <v>1.34E-2</v>
      </c>
      <c r="T106" s="90">
        <v>8.0000000000000004E-4</v>
      </c>
      <c r="U106" s="90">
        <v>1E-4</v>
      </c>
    </row>
    <row r="107" spans="2:21" s="87" customFormat="1">
      <c r="B107" s="91" t="s">
        <v>653</v>
      </c>
      <c r="C107" s="91" t="s">
        <v>654</v>
      </c>
      <c r="D107" s="91" t="s">
        <v>100</v>
      </c>
      <c r="E107" s="91" t="s">
        <v>123</v>
      </c>
      <c r="F107" s="91" t="s">
        <v>647</v>
      </c>
      <c r="G107" s="91" t="s">
        <v>132</v>
      </c>
      <c r="H107" s="91" t="s">
        <v>637</v>
      </c>
      <c r="I107" s="91" t="s">
        <v>211</v>
      </c>
      <c r="J107" s="91" t="s">
        <v>655</v>
      </c>
      <c r="K107" s="92">
        <v>0.17</v>
      </c>
      <c r="L107" s="91" t="s">
        <v>102</v>
      </c>
      <c r="M107" s="90">
        <v>3.6999999999999998E-2</v>
      </c>
      <c r="N107" s="90">
        <v>1.9400000000000001E-2</v>
      </c>
      <c r="O107" s="92">
        <v>2725049.86</v>
      </c>
      <c r="P107" s="92">
        <v>112.51</v>
      </c>
      <c r="Q107" s="92">
        <v>0</v>
      </c>
      <c r="R107" s="92">
        <v>3065.953597486</v>
      </c>
      <c r="S107" s="90">
        <v>5.4999999999999997E-3</v>
      </c>
      <c r="T107" s="90">
        <v>1.1000000000000001E-3</v>
      </c>
      <c r="U107" s="90">
        <v>1E-4</v>
      </c>
    </row>
    <row r="108" spans="2:21" s="87" customFormat="1">
      <c r="B108" s="91" t="s">
        <v>656</v>
      </c>
      <c r="C108" s="91" t="s">
        <v>657</v>
      </c>
      <c r="D108" s="91" t="s">
        <v>100</v>
      </c>
      <c r="E108" s="91" t="s">
        <v>123</v>
      </c>
      <c r="F108" s="91" t="s">
        <v>543</v>
      </c>
      <c r="G108" s="91" t="s">
        <v>495</v>
      </c>
      <c r="H108" s="91" t="s">
        <v>658</v>
      </c>
      <c r="I108" s="91" t="s">
        <v>150</v>
      </c>
      <c r="J108" s="91" t="s">
        <v>265</v>
      </c>
      <c r="K108" s="92">
        <v>5.82</v>
      </c>
      <c r="L108" s="91" t="s">
        <v>102</v>
      </c>
      <c r="M108" s="90">
        <v>1.3299999999999999E-2</v>
      </c>
      <c r="N108" s="90">
        <v>2.93E-2</v>
      </c>
      <c r="O108" s="92">
        <v>10313751</v>
      </c>
      <c r="P108" s="92">
        <v>97.46</v>
      </c>
      <c r="Q108" s="92">
        <v>0</v>
      </c>
      <c r="R108" s="92">
        <v>10051.7817246</v>
      </c>
      <c r="S108" s="90">
        <v>8.3000000000000001E-3</v>
      </c>
      <c r="T108" s="90">
        <v>3.5000000000000001E-3</v>
      </c>
      <c r="U108" s="90">
        <v>5.0000000000000001E-4</v>
      </c>
    </row>
    <row r="109" spans="2:21" s="87" customFormat="1">
      <c r="B109" s="91" t="s">
        <v>659</v>
      </c>
      <c r="C109" s="91" t="s">
        <v>660</v>
      </c>
      <c r="D109" s="91" t="s">
        <v>100</v>
      </c>
      <c r="E109" s="91" t="s">
        <v>123</v>
      </c>
      <c r="F109" s="91" t="s">
        <v>543</v>
      </c>
      <c r="G109" s="91" t="s">
        <v>495</v>
      </c>
      <c r="H109" s="91" t="s">
        <v>637</v>
      </c>
      <c r="I109" s="91" t="s">
        <v>211</v>
      </c>
      <c r="J109" s="91" t="s">
        <v>457</v>
      </c>
      <c r="K109" s="92">
        <v>6.32</v>
      </c>
      <c r="L109" s="91" t="s">
        <v>102</v>
      </c>
      <c r="M109" s="90">
        <v>1.8700000000000001E-2</v>
      </c>
      <c r="N109" s="90">
        <v>2.9600000000000001E-2</v>
      </c>
      <c r="O109" s="92">
        <v>11555000</v>
      </c>
      <c r="P109" s="92">
        <v>96.64</v>
      </c>
      <c r="Q109" s="92">
        <v>0</v>
      </c>
      <c r="R109" s="92">
        <v>11166.752</v>
      </c>
      <c r="S109" s="90">
        <v>1.9400000000000001E-2</v>
      </c>
      <c r="T109" s="90">
        <v>3.8999999999999998E-3</v>
      </c>
      <c r="U109" s="90">
        <v>5.0000000000000001E-4</v>
      </c>
    </row>
    <row r="110" spans="2:21" s="87" customFormat="1">
      <c r="B110" s="91" t="s">
        <v>661</v>
      </c>
      <c r="C110" s="91" t="s">
        <v>662</v>
      </c>
      <c r="D110" s="91" t="s">
        <v>100</v>
      </c>
      <c r="E110" s="91" t="s">
        <v>123</v>
      </c>
      <c r="F110" s="91" t="s">
        <v>543</v>
      </c>
      <c r="G110" s="91" t="s">
        <v>495</v>
      </c>
      <c r="H110" s="91" t="s">
        <v>637</v>
      </c>
      <c r="I110" s="91" t="s">
        <v>211</v>
      </c>
      <c r="J110" s="91" t="s">
        <v>663</v>
      </c>
      <c r="K110" s="92">
        <v>1.57</v>
      </c>
      <c r="L110" s="91" t="s">
        <v>102</v>
      </c>
      <c r="M110" s="90">
        <v>2.5000000000000001E-2</v>
      </c>
      <c r="N110" s="90">
        <v>1.26E-2</v>
      </c>
      <c r="O110" s="92">
        <v>7166928.3399999999</v>
      </c>
      <c r="P110" s="92">
        <v>110.26</v>
      </c>
      <c r="Q110" s="92">
        <v>0</v>
      </c>
      <c r="R110" s="92">
        <v>7902.2551876839998</v>
      </c>
      <c r="S110" s="90">
        <v>1.01E-2</v>
      </c>
      <c r="T110" s="90">
        <v>2.8E-3</v>
      </c>
      <c r="U110" s="90">
        <v>4.0000000000000002E-4</v>
      </c>
    </row>
    <row r="111" spans="2:21" s="87" customFormat="1">
      <c r="B111" s="91" t="s">
        <v>664</v>
      </c>
      <c r="C111" s="91" t="s">
        <v>665</v>
      </c>
      <c r="D111" s="91" t="s">
        <v>100</v>
      </c>
      <c r="E111" s="91" t="s">
        <v>123</v>
      </c>
      <c r="F111" s="91" t="s">
        <v>543</v>
      </c>
      <c r="G111" s="91" t="s">
        <v>495</v>
      </c>
      <c r="H111" s="91" t="s">
        <v>637</v>
      </c>
      <c r="I111" s="91" t="s">
        <v>211</v>
      </c>
      <c r="J111" s="91" t="s">
        <v>666</v>
      </c>
      <c r="K111" s="92">
        <v>2.78</v>
      </c>
      <c r="L111" s="91" t="s">
        <v>102</v>
      </c>
      <c r="M111" s="90">
        <v>1.95E-2</v>
      </c>
      <c r="N111" s="90">
        <v>1.47E-2</v>
      </c>
      <c r="O111" s="92">
        <v>1319152.3500000001</v>
      </c>
      <c r="P111" s="92">
        <v>109.91</v>
      </c>
      <c r="Q111" s="92">
        <v>0</v>
      </c>
      <c r="R111" s="92">
        <v>1449.880347885</v>
      </c>
      <c r="S111" s="90">
        <v>2.2000000000000001E-3</v>
      </c>
      <c r="T111" s="90">
        <v>5.0000000000000001E-4</v>
      </c>
      <c r="U111" s="90">
        <v>1E-4</v>
      </c>
    </row>
    <row r="112" spans="2:21" s="87" customFormat="1">
      <c r="B112" s="91" t="s">
        <v>667</v>
      </c>
      <c r="C112" s="91" t="s">
        <v>668</v>
      </c>
      <c r="D112" s="91" t="s">
        <v>100</v>
      </c>
      <c r="E112" s="91" t="s">
        <v>123</v>
      </c>
      <c r="F112" s="91" t="s">
        <v>669</v>
      </c>
      <c r="G112" s="91" t="s">
        <v>670</v>
      </c>
      <c r="H112" s="91" t="s">
        <v>637</v>
      </c>
      <c r="I112" s="91" t="s">
        <v>211</v>
      </c>
      <c r="J112" s="91" t="s">
        <v>671</v>
      </c>
      <c r="K112" s="92">
        <v>6</v>
      </c>
      <c r="L112" s="91" t="s">
        <v>102</v>
      </c>
      <c r="M112" s="90">
        <v>4.4000000000000003E-3</v>
      </c>
      <c r="N112" s="90">
        <v>2.1899999999999999E-2</v>
      </c>
      <c r="O112" s="92">
        <v>17640</v>
      </c>
      <c r="P112" s="92">
        <v>96.6</v>
      </c>
      <c r="Q112" s="92">
        <v>0</v>
      </c>
      <c r="R112" s="92">
        <v>17.040240000000001</v>
      </c>
      <c r="S112" s="90">
        <v>0</v>
      </c>
      <c r="T112" s="90">
        <v>0</v>
      </c>
      <c r="U112" s="90">
        <v>0</v>
      </c>
    </row>
    <row r="113" spans="2:21" s="87" customFormat="1">
      <c r="B113" s="91" t="s">
        <v>672</v>
      </c>
      <c r="C113" s="91" t="s">
        <v>673</v>
      </c>
      <c r="D113" s="91" t="s">
        <v>100</v>
      </c>
      <c r="E113" s="91" t="s">
        <v>123</v>
      </c>
      <c r="F113" s="91" t="s">
        <v>674</v>
      </c>
      <c r="G113" s="91" t="s">
        <v>670</v>
      </c>
      <c r="H113" s="91" t="s">
        <v>637</v>
      </c>
      <c r="I113" s="91" t="s">
        <v>211</v>
      </c>
      <c r="J113" s="91" t="s">
        <v>675</v>
      </c>
      <c r="K113" s="92">
        <v>0.66</v>
      </c>
      <c r="L113" s="91" t="s">
        <v>102</v>
      </c>
      <c r="M113" s="90">
        <v>3.85E-2</v>
      </c>
      <c r="N113" s="90">
        <v>0.13009999999999999</v>
      </c>
      <c r="O113" s="92">
        <v>165000</v>
      </c>
      <c r="P113" s="92">
        <v>113.75</v>
      </c>
      <c r="Q113" s="92">
        <v>0</v>
      </c>
      <c r="R113" s="92">
        <v>187.6875</v>
      </c>
      <c r="S113" s="90">
        <v>6.9999999999999999E-4</v>
      </c>
      <c r="T113" s="90">
        <v>1E-4</v>
      </c>
      <c r="U113" s="90">
        <v>0</v>
      </c>
    </row>
    <row r="114" spans="2:21" s="87" customFormat="1">
      <c r="B114" s="91" t="s">
        <v>676</v>
      </c>
      <c r="C114" s="91" t="s">
        <v>677</v>
      </c>
      <c r="D114" s="91" t="s">
        <v>100</v>
      </c>
      <c r="E114" s="91" t="s">
        <v>123</v>
      </c>
      <c r="F114" s="91" t="s">
        <v>674</v>
      </c>
      <c r="G114" s="91" t="s">
        <v>670</v>
      </c>
      <c r="H114" s="91" t="s">
        <v>637</v>
      </c>
      <c r="I114" s="91" t="s">
        <v>211</v>
      </c>
      <c r="J114" s="91" t="s">
        <v>678</v>
      </c>
      <c r="K114" s="92">
        <v>1.61</v>
      </c>
      <c r="L114" s="91" t="s">
        <v>102</v>
      </c>
      <c r="M114" s="90">
        <v>3.85E-2</v>
      </c>
      <c r="N114" s="90">
        <v>7.0000000000000001E-3</v>
      </c>
      <c r="O114" s="92">
        <v>2285935</v>
      </c>
      <c r="P114" s="92">
        <v>117.57</v>
      </c>
      <c r="Q114" s="92">
        <v>0</v>
      </c>
      <c r="R114" s="92">
        <v>2687.5737795</v>
      </c>
      <c r="S114" s="90">
        <v>9.1000000000000004E-3</v>
      </c>
      <c r="T114" s="90">
        <v>8.9999999999999998E-4</v>
      </c>
      <c r="U114" s="90">
        <v>1E-4</v>
      </c>
    </row>
    <row r="115" spans="2:21" s="87" customFormat="1">
      <c r="B115" s="91" t="s">
        <v>679</v>
      </c>
      <c r="C115" s="91" t="s">
        <v>680</v>
      </c>
      <c r="D115" s="91" t="s">
        <v>100</v>
      </c>
      <c r="E115" s="91" t="s">
        <v>123</v>
      </c>
      <c r="F115" s="91" t="s">
        <v>681</v>
      </c>
      <c r="G115" s="91" t="s">
        <v>682</v>
      </c>
      <c r="H115" s="91" t="s">
        <v>637</v>
      </c>
      <c r="I115" s="91" t="s">
        <v>211</v>
      </c>
      <c r="J115" s="91" t="s">
        <v>405</v>
      </c>
      <c r="K115" s="92">
        <v>0.48</v>
      </c>
      <c r="L115" s="91" t="s">
        <v>102</v>
      </c>
      <c r="M115" s="90">
        <v>2.6499999999999999E-2</v>
      </c>
      <c r="N115" s="90">
        <v>7.1999999999999998E-3</v>
      </c>
      <c r="O115" s="92">
        <v>416695.41</v>
      </c>
      <c r="P115" s="92">
        <v>108.51</v>
      </c>
      <c r="Q115" s="92">
        <v>0</v>
      </c>
      <c r="R115" s="92">
        <v>452.156189391</v>
      </c>
      <c r="S115" s="90">
        <v>2.8E-3</v>
      </c>
      <c r="T115" s="90">
        <v>2.0000000000000001E-4</v>
      </c>
      <c r="U115" s="90">
        <v>0</v>
      </c>
    </row>
    <row r="116" spans="2:21" s="87" customFormat="1">
      <c r="B116" s="91" t="s">
        <v>683</v>
      </c>
      <c r="C116" s="91" t="s">
        <v>684</v>
      </c>
      <c r="D116" s="91" t="s">
        <v>100</v>
      </c>
      <c r="E116" s="91" t="s">
        <v>123</v>
      </c>
      <c r="F116" s="91" t="s">
        <v>681</v>
      </c>
      <c r="G116" s="91" t="s">
        <v>682</v>
      </c>
      <c r="H116" s="91" t="s">
        <v>637</v>
      </c>
      <c r="I116" s="91" t="s">
        <v>211</v>
      </c>
      <c r="J116" s="91" t="s">
        <v>685</v>
      </c>
      <c r="K116" s="92">
        <v>2.4300000000000002</v>
      </c>
      <c r="L116" s="91" t="s">
        <v>102</v>
      </c>
      <c r="M116" s="90">
        <v>1.0500000000000001E-2</v>
      </c>
      <c r="N116" s="90">
        <v>1.7999999999999999E-2</v>
      </c>
      <c r="O116" s="92">
        <v>3260309.68</v>
      </c>
      <c r="P116" s="92">
        <v>104.38</v>
      </c>
      <c r="Q116" s="92">
        <v>0</v>
      </c>
      <c r="R116" s="92">
        <v>3403.1112439839999</v>
      </c>
      <c r="S116" s="90">
        <v>8.9999999999999993E-3</v>
      </c>
      <c r="T116" s="90">
        <v>1.1999999999999999E-3</v>
      </c>
      <c r="U116" s="90">
        <v>2.0000000000000001E-4</v>
      </c>
    </row>
    <row r="117" spans="2:21" s="87" customFormat="1">
      <c r="B117" s="91" t="s">
        <v>686</v>
      </c>
      <c r="C117" s="91" t="s">
        <v>687</v>
      </c>
      <c r="D117" s="91" t="s">
        <v>100</v>
      </c>
      <c r="E117" s="91" t="s">
        <v>123</v>
      </c>
      <c r="F117" s="91" t="s">
        <v>688</v>
      </c>
      <c r="G117" s="91" t="s">
        <v>402</v>
      </c>
      <c r="H117" s="91" t="s">
        <v>637</v>
      </c>
      <c r="I117" s="91" t="s">
        <v>211</v>
      </c>
      <c r="J117" s="91" t="s">
        <v>689</v>
      </c>
      <c r="K117" s="92">
        <v>4.22</v>
      </c>
      <c r="L117" s="91" t="s">
        <v>102</v>
      </c>
      <c r="M117" s="90">
        <v>2E-3</v>
      </c>
      <c r="N117" s="90">
        <v>1.55E-2</v>
      </c>
      <c r="O117" s="92">
        <v>325000</v>
      </c>
      <c r="P117" s="92">
        <v>101.5</v>
      </c>
      <c r="Q117" s="92">
        <v>0</v>
      </c>
      <c r="R117" s="92">
        <v>329.875</v>
      </c>
      <c r="S117" s="90">
        <v>5.9999999999999995E-4</v>
      </c>
      <c r="T117" s="90">
        <v>1E-4</v>
      </c>
      <c r="U117" s="90">
        <v>0</v>
      </c>
    </row>
    <row r="118" spans="2:21" s="87" customFormat="1">
      <c r="B118" s="91" t="s">
        <v>690</v>
      </c>
      <c r="C118" s="91" t="s">
        <v>691</v>
      </c>
      <c r="D118" s="91" t="s">
        <v>100</v>
      </c>
      <c r="E118" s="91" t="s">
        <v>123</v>
      </c>
      <c r="F118" s="91" t="s">
        <v>688</v>
      </c>
      <c r="G118" s="91" t="s">
        <v>402</v>
      </c>
      <c r="H118" s="91" t="s">
        <v>637</v>
      </c>
      <c r="I118" s="91" t="s">
        <v>211</v>
      </c>
      <c r="J118" s="91" t="s">
        <v>692</v>
      </c>
      <c r="K118" s="92">
        <v>2.73</v>
      </c>
      <c r="L118" s="91" t="s">
        <v>102</v>
      </c>
      <c r="M118" s="90">
        <v>2E-3</v>
      </c>
      <c r="N118" s="90">
        <v>1.34E-2</v>
      </c>
      <c r="O118" s="92">
        <v>1570675</v>
      </c>
      <c r="P118" s="92">
        <v>103.18</v>
      </c>
      <c r="Q118" s="92">
        <v>0</v>
      </c>
      <c r="R118" s="92">
        <v>1620.6224649999999</v>
      </c>
      <c r="S118" s="90">
        <v>2.8E-3</v>
      </c>
      <c r="T118" s="90">
        <v>5.9999999999999995E-4</v>
      </c>
      <c r="U118" s="90">
        <v>1E-4</v>
      </c>
    </row>
    <row r="119" spans="2:21" s="87" customFormat="1">
      <c r="B119" s="91" t="s">
        <v>693</v>
      </c>
      <c r="C119" s="91" t="s">
        <v>694</v>
      </c>
      <c r="D119" s="91" t="s">
        <v>100</v>
      </c>
      <c r="E119" s="91" t="s">
        <v>123</v>
      </c>
      <c r="F119" s="91" t="s">
        <v>688</v>
      </c>
      <c r="G119" s="91" t="s">
        <v>402</v>
      </c>
      <c r="H119" s="91" t="s">
        <v>637</v>
      </c>
      <c r="I119" s="91" t="s">
        <v>211</v>
      </c>
      <c r="J119" s="91" t="s">
        <v>695</v>
      </c>
      <c r="K119" s="92">
        <v>4.95</v>
      </c>
      <c r="L119" s="91" t="s">
        <v>102</v>
      </c>
      <c r="M119" s="90">
        <v>2E-3</v>
      </c>
      <c r="N119" s="90">
        <v>1.8700000000000001E-2</v>
      </c>
      <c r="O119" s="92">
        <v>2706363</v>
      </c>
      <c r="P119" s="92">
        <v>96.08</v>
      </c>
      <c r="Q119" s="92">
        <v>0</v>
      </c>
      <c r="R119" s="92">
        <v>2600.2735704000002</v>
      </c>
      <c r="S119" s="90">
        <v>6.0000000000000001E-3</v>
      </c>
      <c r="T119" s="90">
        <v>8.9999999999999998E-4</v>
      </c>
      <c r="U119" s="90">
        <v>1E-4</v>
      </c>
    </row>
    <row r="120" spans="2:21" s="87" customFormat="1">
      <c r="B120" s="91" t="s">
        <v>696</v>
      </c>
      <c r="C120" s="91" t="s">
        <v>697</v>
      </c>
      <c r="D120" s="91" t="s">
        <v>100</v>
      </c>
      <c r="E120" s="91" t="s">
        <v>123</v>
      </c>
      <c r="F120" s="91" t="s">
        <v>688</v>
      </c>
      <c r="G120" s="91" t="s">
        <v>402</v>
      </c>
      <c r="H120" s="91" t="s">
        <v>637</v>
      </c>
      <c r="I120" s="91" t="s">
        <v>211</v>
      </c>
      <c r="J120" s="91" t="s">
        <v>405</v>
      </c>
      <c r="K120" s="92">
        <v>1.1599999999999999</v>
      </c>
      <c r="L120" s="91" t="s">
        <v>102</v>
      </c>
      <c r="M120" s="90">
        <v>6.7999999999999996E-3</v>
      </c>
      <c r="N120" s="90">
        <v>1.2200000000000001E-2</v>
      </c>
      <c r="O120" s="92">
        <v>3805804.86</v>
      </c>
      <c r="P120" s="92">
        <v>107.12</v>
      </c>
      <c r="Q120" s="92">
        <v>0</v>
      </c>
      <c r="R120" s="92">
        <v>4076.7781660320002</v>
      </c>
      <c r="S120" s="90">
        <v>8.5000000000000006E-3</v>
      </c>
      <c r="T120" s="90">
        <v>1.4E-3</v>
      </c>
      <c r="U120" s="90">
        <v>2.0000000000000001E-4</v>
      </c>
    </row>
    <row r="121" spans="2:21" s="87" customFormat="1">
      <c r="B121" s="91" t="s">
        <v>698</v>
      </c>
      <c r="C121" s="91" t="s">
        <v>699</v>
      </c>
      <c r="D121" s="91" t="s">
        <v>100</v>
      </c>
      <c r="E121" s="91" t="s">
        <v>123</v>
      </c>
      <c r="F121" s="91" t="s">
        <v>700</v>
      </c>
      <c r="G121" s="91" t="s">
        <v>495</v>
      </c>
      <c r="H121" s="91" t="s">
        <v>637</v>
      </c>
      <c r="I121" s="91" t="s">
        <v>211</v>
      </c>
      <c r="J121" s="91" t="s">
        <v>265</v>
      </c>
      <c r="K121" s="92">
        <v>4.8099999999999996</v>
      </c>
      <c r="L121" s="91" t="s">
        <v>102</v>
      </c>
      <c r="M121" s="90">
        <v>2.4E-2</v>
      </c>
      <c r="N121" s="90">
        <v>2.5999999999999999E-2</v>
      </c>
      <c r="O121" s="92">
        <v>2288580.1</v>
      </c>
      <c r="P121" s="92">
        <v>108.74</v>
      </c>
      <c r="Q121" s="92">
        <v>0</v>
      </c>
      <c r="R121" s="92">
        <v>2488.6020007400002</v>
      </c>
      <c r="S121" s="90">
        <v>2E-3</v>
      </c>
      <c r="T121" s="90">
        <v>8.9999999999999998E-4</v>
      </c>
      <c r="U121" s="90">
        <v>1E-4</v>
      </c>
    </row>
    <row r="122" spans="2:21" s="87" customFormat="1">
      <c r="B122" s="91" t="s">
        <v>701</v>
      </c>
      <c r="C122" s="91" t="s">
        <v>702</v>
      </c>
      <c r="D122" s="91" t="s">
        <v>100</v>
      </c>
      <c r="E122" s="91" t="s">
        <v>123</v>
      </c>
      <c r="F122" s="91" t="s">
        <v>703</v>
      </c>
      <c r="G122" s="91" t="s">
        <v>670</v>
      </c>
      <c r="H122" s="91" t="s">
        <v>637</v>
      </c>
      <c r="I122" s="91" t="s">
        <v>211</v>
      </c>
      <c r="J122" s="91" t="s">
        <v>704</v>
      </c>
      <c r="K122" s="92">
        <v>2.75</v>
      </c>
      <c r="L122" s="91" t="s">
        <v>102</v>
      </c>
      <c r="M122" s="90">
        <v>2.4799999999999999E-2</v>
      </c>
      <c r="N122" s="90">
        <v>1.2200000000000001E-2</v>
      </c>
      <c r="O122" s="92">
        <v>1650175</v>
      </c>
      <c r="P122" s="92">
        <v>111.3</v>
      </c>
      <c r="Q122" s="92">
        <v>0</v>
      </c>
      <c r="R122" s="92">
        <v>1836.644775</v>
      </c>
      <c r="S122" s="90">
        <v>3.8999999999999998E-3</v>
      </c>
      <c r="T122" s="90">
        <v>5.9999999999999995E-4</v>
      </c>
      <c r="U122" s="90">
        <v>1E-4</v>
      </c>
    </row>
    <row r="123" spans="2:21" s="87" customFormat="1">
      <c r="B123" s="91" t="s">
        <v>705</v>
      </c>
      <c r="C123" s="91" t="s">
        <v>706</v>
      </c>
      <c r="D123" s="91" t="s">
        <v>100</v>
      </c>
      <c r="E123" s="91" t="s">
        <v>123</v>
      </c>
      <c r="F123" s="91" t="s">
        <v>703</v>
      </c>
      <c r="G123" s="91" t="s">
        <v>670</v>
      </c>
      <c r="H123" s="91" t="s">
        <v>637</v>
      </c>
      <c r="I123" s="91" t="s">
        <v>211</v>
      </c>
      <c r="J123" s="91" t="s">
        <v>405</v>
      </c>
      <c r="K123" s="92">
        <v>1.24</v>
      </c>
      <c r="L123" s="91" t="s">
        <v>102</v>
      </c>
      <c r="M123" s="90">
        <v>2.3199999999999998E-2</v>
      </c>
      <c r="N123" s="90">
        <v>6.4000000000000003E-3</v>
      </c>
      <c r="O123" s="92">
        <v>122042</v>
      </c>
      <c r="P123" s="92">
        <v>109.85</v>
      </c>
      <c r="Q123" s="92">
        <v>0</v>
      </c>
      <c r="R123" s="92">
        <v>134.06313700000001</v>
      </c>
      <c r="S123" s="90">
        <v>5.0000000000000001E-4</v>
      </c>
      <c r="T123" s="90">
        <v>0</v>
      </c>
      <c r="U123" s="90">
        <v>0</v>
      </c>
    </row>
    <row r="124" spans="2:21" s="87" customFormat="1">
      <c r="B124" s="91" t="s">
        <v>707</v>
      </c>
      <c r="C124" s="91" t="s">
        <v>708</v>
      </c>
      <c r="D124" s="91" t="s">
        <v>100</v>
      </c>
      <c r="E124" s="91" t="s">
        <v>123</v>
      </c>
      <c r="F124" s="91" t="s">
        <v>709</v>
      </c>
      <c r="G124" s="91" t="s">
        <v>495</v>
      </c>
      <c r="H124" s="91" t="s">
        <v>637</v>
      </c>
      <c r="I124" s="91" t="s">
        <v>211</v>
      </c>
      <c r="J124" s="91" t="s">
        <v>318</v>
      </c>
      <c r="K124" s="92">
        <v>3.22</v>
      </c>
      <c r="L124" s="91" t="s">
        <v>102</v>
      </c>
      <c r="M124" s="90">
        <v>1.4E-2</v>
      </c>
      <c r="N124" s="90">
        <v>2.1000000000000001E-2</v>
      </c>
      <c r="O124" s="92">
        <v>4183454</v>
      </c>
      <c r="P124" s="92">
        <v>106.47</v>
      </c>
      <c r="Q124" s="92">
        <v>0</v>
      </c>
      <c r="R124" s="92">
        <v>4454.1234738000003</v>
      </c>
      <c r="S124" s="90">
        <v>4.7000000000000002E-3</v>
      </c>
      <c r="T124" s="90">
        <v>1.6000000000000001E-3</v>
      </c>
      <c r="U124" s="90">
        <v>2.0000000000000001E-4</v>
      </c>
    </row>
    <row r="125" spans="2:21" s="87" customFormat="1">
      <c r="B125" s="91" t="s">
        <v>710</v>
      </c>
      <c r="C125" s="91" t="s">
        <v>711</v>
      </c>
      <c r="D125" s="91" t="s">
        <v>100</v>
      </c>
      <c r="E125" s="91" t="s">
        <v>123</v>
      </c>
      <c r="F125" s="91" t="s">
        <v>712</v>
      </c>
      <c r="G125" s="91" t="s">
        <v>495</v>
      </c>
      <c r="H125" s="91" t="s">
        <v>658</v>
      </c>
      <c r="I125" s="91" t="s">
        <v>150</v>
      </c>
      <c r="J125" s="91" t="s">
        <v>713</v>
      </c>
      <c r="K125" s="92">
        <v>1.27</v>
      </c>
      <c r="L125" s="91" t="s">
        <v>102</v>
      </c>
      <c r="M125" s="90">
        <v>2.75E-2</v>
      </c>
      <c r="N125" s="90">
        <v>1.04E-2</v>
      </c>
      <c r="O125" s="92">
        <v>5213097.54</v>
      </c>
      <c r="P125" s="92">
        <v>111.01</v>
      </c>
      <c r="Q125" s="92">
        <v>0</v>
      </c>
      <c r="R125" s="92">
        <v>5787.0595791539999</v>
      </c>
      <c r="S125" s="90">
        <v>1.26E-2</v>
      </c>
      <c r="T125" s="90">
        <v>2E-3</v>
      </c>
      <c r="U125" s="90">
        <v>2.9999999999999997E-4</v>
      </c>
    </row>
    <row r="126" spans="2:21" s="87" customFormat="1">
      <c r="B126" s="91" t="s">
        <v>714</v>
      </c>
      <c r="C126" s="91" t="s">
        <v>715</v>
      </c>
      <c r="D126" s="91" t="s">
        <v>100</v>
      </c>
      <c r="E126" s="91" t="s">
        <v>123</v>
      </c>
      <c r="F126" s="91" t="s">
        <v>712</v>
      </c>
      <c r="G126" s="91" t="s">
        <v>495</v>
      </c>
      <c r="H126" s="91" t="s">
        <v>658</v>
      </c>
      <c r="I126" s="91" t="s">
        <v>150</v>
      </c>
      <c r="J126" s="91" t="s">
        <v>265</v>
      </c>
      <c r="K126" s="92">
        <v>4.76</v>
      </c>
      <c r="L126" s="91" t="s">
        <v>102</v>
      </c>
      <c r="M126" s="90">
        <v>1.9599999999999999E-2</v>
      </c>
      <c r="N126" s="90">
        <v>2.1299999999999999E-2</v>
      </c>
      <c r="O126" s="92">
        <v>12038852.82</v>
      </c>
      <c r="P126" s="92">
        <v>107.72</v>
      </c>
      <c r="Q126" s="92">
        <v>0</v>
      </c>
      <c r="R126" s="92">
        <v>12968.252257704</v>
      </c>
      <c r="S126" s="90">
        <v>1.15E-2</v>
      </c>
      <c r="T126" s="90">
        <v>4.4999999999999997E-3</v>
      </c>
      <c r="U126" s="90">
        <v>5.9999999999999995E-4</v>
      </c>
    </row>
    <row r="127" spans="2:21" s="87" customFormat="1">
      <c r="B127" s="91" t="s">
        <v>716</v>
      </c>
      <c r="C127" s="91" t="s">
        <v>717</v>
      </c>
      <c r="D127" s="91" t="s">
        <v>100</v>
      </c>
      <c r="E127" s="91" t="s">
        <v>123</v>
      </c>
      <c r="F127" s="91" t="s">
        <v>712</v>
      </c>
      <c r="G127" s="91" t="s">
        <v>495</v>
      </c>
      <c r="H127" s="91" t="s">
        <v>658</v>
      </c>
      <c r="I127" s="91" t="s">
        <v>150</v>
      </c>
      <c r="J127" s="91" t="s">
        <v>573</v>
      </c>
      <c r="K127" s="92">
        <v>6.41</v>
      </c>
      <c r="L127" s="91" t="s">
        <v>102</v>
      </c>
      <c r="M127" s="90">
        <v>1.5800000000000002E-2</v>
      </c>
      <c r="N127" s="90">
        <v>2.4500000000000001E-2</v>
      </c>
      <c r="O127" s="92">
        <v>7035243.6100000003</v>
      </c>
      <c r="P127" s="92">
        <v>101.31</v>
      </c>
      <c r="Q127" s="92">
        <v>0</v>
      </c>
      <c r="R127" s="92">
        <v>7127.4053012909999</v>
      </c>
      <c r="S127" s="90">
        <v>7.1000000000000004E-3</v>
      </c>
      <c r="T127" s="90">
        <v>2.5000000000000001E-3</v>
      </c>
      <c r="U127" s="90">
        <v>2.9999999999999997E-4</v>
      </c>
    </row>
    <row r="128" spans="2:21" s="87" customFormat="1">
      <c r="B128" s="91" t="s">
        <v>718</v>
      </c>
      <c r="C128" s="91" t="s">
        <v>719</v>
      </c>
      <c r="D128" s="91" t="s">
        <v>100</v>
      </c>
      <c r="E128" s="91" t="s">
        <v>123</v>
      </c>
      <c r="F128" s="91" t="s">
        <v>720</v>
      </c>
      <c r="G128" s="91" t="s">
        <v>670</v>
      </c>
      <c r="H128" s="91" t="s">
        <v>637</v>
      </c>
      <c r="I128" s="91" t="s">
        <v>211</v>
      </c>
      <c r="J128" s="91" t="s">
        <v>457</v>
      </c>
      <c r="K128" s="92">
        <v>3.9</v>
      </c>
      <c r="L128" s="91" t="s">
        <v>102</v>
      </c>
      <c r="M128" s="90">
        <v>2.2499999999999999E-2</v>
      </c>
      <c r="N128" s="90">
        <v>1.61E-2</v>
      </c>
      <c r="O128" s="92">
        <v>1561366</v>
      </c>
      <c r="P128" s="92">
        <v>111.96</v>
      </c>
      <c r="Q128" s="92">
        <v>0</v>
      </c>
      <c r="R128" s="92">
        <v>1748.1053735999999</v>
      </c>
      <c r="S128" s="90">
        <v>3.8E-3</v>
      </c>
      <c r="T128" s="90">
        <v>5.9999999999999995E-4</v>
      </c>
      <c r="U128" s="90">
        <v>1E-4</v>
      </c>
    </row>
    <row r="129" spans="2:21" s="87" customFormat="1">
      <c r="B129" s="91" t="s">
        <v>721</v>
      </c>
      <c r="C129" s="91" t="s">
        <v>722</v>
      </c>
      <c r="D129" s="91" t="s">
        <v>100</v>
      </c>
      <c r="E129" s="91" t="s">
        <v>123</v>
      </c>
      <c r="F129" s="91" t="s">
        <v>612</v>
      </c>
      <c r="G129" s="91" t="s">
        <v>495</v>
      </c>
      <c r="H129" s="91" t="s">
        <v>637</v>
      </c>
      <c r="I129" s="91" t="s">
        <v>211</v>
      </c>
      <c r="J129" s="91" t="s">
        <v>405</v>
      </c>
      <c r="K129" s="92">
        <v>0.66</v>
      </c>
      <c r="L129" s="91" t="s">
        <v>102</v>
      </c>
      <c r="M129" s="90">
        <v>3.3000000000000002E-2</v>
      </c>
      <c r="N129" s="90">
        <v>1.6299999999999999E-2</v>
      </c>
      <c r="O129" s="92">
        <v>24442.16</v>
      </c>
      <c r="P129" s="92">
        <v>109.04</v>
      </c>
      <c r="Q129" s="92">
        <v>0</v>
      </c>
      <c r="R129" s="92">
        <v>26.651731263999999</v>
      </c>
      <c r="S129" s="90">
        <v>1E-4</v>
      </c>
      <c r="T129" s="90">
        <v>0</v>
      </c>
      <c r="U129" s="90">
        <v>0</v>
      </c>
    </row>
    <row r="130" spans="2:21" s="87" customFormat="1">
      <c r="B130" s="91" t="s">
        <v>723</v>
      </c>
      <c r="C130" s="91" t="s">
        <v>724</v>
      </c>
      <c r="D130" s="91" t="s">
        <v>100</v>
      </c>
      <c r="E130" s="91" t="s">
        <v>123</v>
      </c>
      <c r="F130" s="91" t="s">
        <v>612</v>
      </c>
      <c r="G130" s="91" t="s">
        <v>495</v>
      </c>
      <c r="H130" s="91" t="s">
        <v>637</v>
      </c>
      <c r="I130" s="91" t="s">
        <v>211</v>
      </c>
      <c r="J130" s="91" t="s">
        <v>725</v>
      </c>
      <c r="K130" s="92">
        <v>8.1300000000000008</v>
      </c>
      <c r="L130" s="91" t="s">
        <v>102</v>
      </c>
      <c r="M130" s="90">
        <v>1.15E-2</v>
      </c>
      <c r="N130" s="90">
        <v>3.1699999999999999E-2</v>
      </c>
      <c r="O130" s="92">
        <v>370957</v>
      </c>
      <c r="P130" s="92">
        <v>91.08</v>
      </c>
      <c r="Q130" s="92">
        <v>0</v>
      </c>
      <c r="R130" s="92">
        <v>337.86763560000003</v>
      </c>
      <c r="S130" s="90">
        <v>8.0000000000000004E-4</v>
      </c>
      <c r="T130" s="90">
        <v>1E-4</v>
      </c>
      <c r="U130" s="90">
        <v>0</v>
      </c>
    </row>
    <row r="131" spans="2:21" s="87" customFormat="1">
      <c r="B131" s="91" t="s">
        <v>726</v>
      </c>
      <c r="C131" s="91" t="s">
        <v>727</v>
      </c>
      <c r="D131" s="91" t="s">
        <v>100</v>
      </c>
      <c r="E131" s="91" t="s">
        <v>123</v>
      </c>
      <c r="F131" s="91" t="s">
        <v>612</v>
      </c>
      <c r="G131" s="91" t="s">
        <v>495</v>
      </c>
      <c r="H131" s="91" t="s">
        <v>637</v>
      </c>
      <c r="I131" s="91" t="s">
        <v>211</v>
      </c>
      <c r="J131" s="91" t="s">
        <v>265</v>
      </c>
      <c r="K131" s="92">
        <v>3.12</v>
      </c>
      <c r="L131" s="91" t="s">
        <v>102</v>
      </c>
      <c r="M131" s="90">
        <v>2.1499999999999998E-2</v>
      </c>
      <c r="N131" s="90">
        <v>2.1700000000000001E-2</v>
      </c>
      <c r="O131" s="92">
        <v>14029545.300000001</v>
      </c>
      <c r="P131" s="92">
        <v>109.16</v>
      </c>
      <c r="Q131" s="92">
        <v>0</v>
      </c>
      <c r="R131" s="92">
        <v>15314.65164948</v>
      </c>
      <c r="S131" s="90">
        <v>7.1999999999999998E-3</v>
      </c>
      <c r="T131" s="90">
        <v>5.3E-3</v>
      </c>
      <c r="U131" s="90">
        <v>6.9999999999999999E-4</v>
      </c>
    </row>
    <row r="132" spans="2:21" s="87" customFormat="1">
      <c r="B132" s="91" t="s">
        <v>728</v>
      </c>
      <c r="C132" s="91" t="s">
        <v>729</v>
      </c>
      <c r="D132" s="91" t="s">
        <v>100</v>
      </c>
      <c r="E132" s="91" t="s">
        <v>123</v>
      </c>
      <c r="F132" s="91" t="s">
        <v>730</v>
      </c>
      <c r="G132" s="91" t="s">
        <v>731</v>
      </c>
      <c r="H132" s="91" t="s">
        <v>732</v>
      </c>
      <c r="I132" s="91" t="s">
        <v>150</v>
      </c>
      <c r="J132" s="91" t="s">
        <v>733</v>
      </c>
      <c r="K132" s="92">
        <v>5.56</v>
      </c>
      <c r="L132" s="91" t="s">
        <v>102</v>
      </c>
      <c r="M132" s="90">
        <v>1E-3</v>
      </c>
      <c r="N132" s="90">
        <v>2.1100000000000001E-2</v>
      </c>
      <c r="O132" s="92">
        <v>4720005.6500000004</v>
      </c>
      <c r="P132" s="92">
        <v>94.72</v>
      </c>
      <c r="Q132" s="92">
        <v>0</v>
      </c>
      <c r="R132" s="92">
        <v>4470.7893516800004</v>
      </c>
      <c r="S132" s="90">
        <v>2.5899999999999999E-2</v>
      </c>
      <c r="T132" s="90">
        <v>1.6000000000000001E-3</v>
      </c>
      <c r="U132" s="90">
        <v>2.0000000000000001E-4</v>
      </c>
    </row>
    <row r="133" spans="2:21" s="87" customFormat="1">
      <c r="B133" s="91" t="s">
        <v>734</v>
      </c>
      <c r="C133" s="91" t="s">
        <v>735</v>
      </c>
      <c r="D133" s="91" t="s">
        <v>100</v>
      </c>
      <c r="E133" s="91" t="s">
        <v>123</v>
      </c>
      <c r="F133" s="91" t="s">
        <v>736</v>
      </c>
      <c r="G133" s="91" t="s">
        <v>737</v>
      </c>
      <c r="H133" s="91" t="s">
        <v>738</v>
      </c>
      <c r="I133" s="91" t="s">
        <v>211</v>
      </c>
      <c r="J133" s="91" t="s">
        <v>523</v>
      </c>
      <c r="K133" s="92">
        <v>4.5</v>
      </c>
      <c r="L133" s="91" t="s">
        <v>102</v>
      </c>
      <c r="M133" s="90">
        <v>1E-3</v>
      </c>
      <c r="N133" s="90">
        <v>3.39E-2</v>
      </c>
      <c r="O133" s="92">
        <v>5619070</v>
      </c>
      <c r="P133" s="92">
        <v>89.89</v>
      </c>
      <c r="Q133" s="92">
        <v>0</v>
      </c>
      <c r="R133" s="92">
        <v>5050.9820229999996</v>
      </c>
      <c r="S133" s="90">
        <v>8.0000000000000002E-3</v>
      </c>
      <c r="T133" s="90">
        <v>1.8E-3</v>
      </c>
      <c r="U133" s="90">
        <v>2.0000000000000001E-4</v>
      </c>
    </row>
    <row r="134" spans="2:21" s="87" customFormat="1">
      <c r="B134" s="91" t="s">
        <v>739</v>
      </c>
      <c r="C134" s="91" t="s">
        <v>740</v>
      </c>
      <c r="D134" s="91" t="s">
        <v>100</v>
      </c>
      <c r="E134" s="91" t="s">
        <v>123</v>
      </c>
      <c r="F134" s="91" t="s">
        <v>741</v>
      </c>
      <c r="G134" s="91" t="s">
        <v>495</v>
      </c>
      <c r="H134" s="91" t="s">
        <v>738</v>
      </c>
      <c r="I134" s="91" t="s">
        <v>211</v>
      </c>
      <c r="J134" s="91" t="s">
        <v>742</v>
      </c>
      <c r="K134" s="92">
        <v>5.34</v>
      </c>
      <c r="L134" s="91" t="s">
        <v>102</v>
      </c>
      <c r="M134" s="90">
        <v>1.5299999999999999E-2</v>
      </c>
      <c r="N134" s="90">
        <v>2.24E-2</v>
      </c>
      <c r="O134" s="92">
        <v>959322.85</v>
      </c>
      <c r="P134" s="92">
        <v>103.49</v>
      </c>
      <c r="Q134" s="92">
        <v>0</v>
      </c>
      <c r="R134" s="92">
        <v>992.80321746499999</v>
      </c>
      <c r="S134" s="90">
        <v>2.3E-3</v>
      </c>
      <c r="T134" s="90">
        <v>2.9999999999999997E-4</v>
      </c>
      <c r="U134" s="90">
        <v>0</v>
      </c>
    </row>
    <row r="135" spans="2:21" s="87" customFormat="1">
      <c r="B135" s="91" t="s">
        <v>743</v>
      </c>
      <c r="C135" s="91" t="s">
        <v>744</v>
      </c>
      <c r="D135" s="91" t="s">
        <v>100</v>
      </c>
      <c r="E135" s="91" t="s">
        <v>123</v>
      </c>
      <c r="F135" s="91" t="s">
        <v>741</v>
      </c>
      <c r="G135" s="91" t="s">
        <v>495</v>
      </c>
      <c r="H135" s="91" t="s">
        <v>738</v>
      </c>
      <c r="I135" s="91" t="s">
        <v>211</v>
      </c>
      <c r="J135" s="91" t="s">
        <v>745</v>
      </c>
      <c r="K135" s="92">
        <v>4.8099999999999996</v>
      </c>
      <c r="L135" s="91" t="s">
        <v>102</v>
      </c>
      <c r="M135" s="90">
        <v>1.9400000000000001E-2</v>
      </c>
      <c r="N135" s="90">
        <v>9.2999999999999992E-3</v>
      </c>
      <c r="O135" s="92">
        <v>3455352.32</v>
      </c>
      <c r="P135" s="92">
        <v>105.77</v>
      </c>
      <c r="Q135" s="92">
        <v>0</v>
      </c>
      <c r="R135" s="92">
        <v>3654.7261488640002</v>
      </c>
      <c r="S135" s="90">
        <v>1.5599999999999999E-2</v>
      </c>
      <c r="T135" s="90">
        <v>1.2999999999999999E-3</v>
      </c>
      <c r="U135" s="90">
        <v>2.0000000000000001E-4</v>
      </c>
    </row>
    <row r="136" spans="2:21" s="87" customFormat="1">
      <c r="B136" s="91" t="s">
        <v>746</v>
      </c>
      <c r="C136" s="91" t="s">
        <v>747</v>
      </c>
      <c r="D136" s="91" t="s">
        <v>100</v>
      </c>
      <c r="E136" s="91" t="s">
        <v>123</v>
      </c>
      <c r="F136" s="91" t="s">
        <v>748</v>
      </c>
      <c r="G136" s="91" t="s">
        <v>527</v>
      </c>
      <c r="H136" s="91" t="s">
        <v>738</v>
      </c>
      <c r="I136" s="91" t="s">
        <v>211</v>
      </c>
      <c r="J136" s="91" t="s">
        <v>395</v>
      </c>
      <c r="K136" s="92">
        <v>1.46</v>
      </c>
      <c r="L136" s="91" t="s">
        <v>102</v>
      </c>
      <c r="M136" s="90">
        <v>5.3499999999999999E-2</v>
      </c>
      <c r="N136" s="90">
        <v>3.8699999999999998E-2</v>
      </c>
      <c r="O136" s="92">
        <v>4739978.78</v>
      </c>
      <c r="P136" s="92">
        <v>113.14</v>
      </c>
      <c r="Q136" s="92">
        <v>0</v>
      </c>
      <c r="R136" s="92">
        <v>5362.8119916920004</v>
      </c>
      <c r="S136" s="90">
        <v>6.6E-3</v>
      </c>
      <c r="T136" s="90">
        <v>1.9E-3</v>
      </c>
      <c r="U136" s="90">
        <v>2.9999999999999997E-4</v>
      </c>
    </row>
    <row r="137" spans="2:21" s="87" customFormat="1">
      <c r="B137" s="91" t="s">
        <v>749</v>
      </c>
      <c r="C137" s="91" t="s">
        <v>750</v>
      </c>
      <c r="D137" s="91" t="s">
        <v>100</v>
      </c>
      <c r="E137" s="91" t="s">
        <v>123</v>
      </c>
      <c r="F137" s="91" t="s">
        <v>748</v>
      </c>
      <c r="G137" s="91" t="s">
        <v>527</v>
      </c>
      <c r="H137" s="91" t="s">
        <v>738</v>
      </c>
      <c r="I137" s="91" t="s">
        <v>211</v>
      </c>
      <c r="J137" s="91" t="s">
        <v>751</v>
      </c>
      <c r="K137" s="92">
        <v>4.8899999999999997</v>
      </c>
      <c r="L137" s="91" t="s">
        <v>102</v>
      </c>
      <c r="M137" s="90">
        <v>1.2500000000000001E-2</v>
      </c>
      <c r="N137" s="90">
        <v>5.4300000000000001E-2</v>
      </c>
      <c r="O137" s="92">
        <v>4774982</v>
      </c>
      <c r="P137" s="92">
        <v>85.86</v>
      </c>
      <c r="Q137" s="92">
        <v>0</v>
      </c>
      <c r="R137" s="92">
        <v>4099.7995451999996</v>
      </c>
      <c r="S137" s="90">
        <v>5.0000000000000001E-3</v>
      </c>
      <c r="T137" s="90">
        <v>1.4E-3</v>
      </c>
      <c r="U137" s="90">
        <v>2.0000000000000001E-4</v>
      </c>
    </row>
    <row r="138" spans="2:21" s="87" customFormat="1">
      <c r="B138" s="91" t="s">
        <v>752</v>
      </c>
      <c r="C138" s="91" t="s">
        <v>753</v>
      </c>
      <c r="D138" s="91" t="s">
        <v>100</v>
      </c>
      <c r="E138" s="91" t="s">
        <v>123</v>
      </c>
      <c r="F138" s="91" t="s">
        <v>748</v>
      </c>
      <c r="G138" s="91" t="s">
        <v>527</v>
      </c>
      <c r="H138" s="91" t="s">
        <v>738</v>
      </c>
      <c r="I138" s="91" t="s">
        <v>211</v>
      </c>
      <c r="J138" s="91" t="s">
        <v>265</v>
      </c>
      <c r="K138" s="92">
        <v>3.87</v>
      </c>
      <c r="L138" s="91" t="s">
        <v>102</v>
      </c>
      <c r="M138" s="90">
        <v>2.7799999999999998E-2</v>
      </c>
      <c r="N138" s="90">
        <v>4.0800000000000003E-2</v>
      </c>
      <c r="O138" s="92">
        <v>6887897.5300000003</v>
      </c>
      <c r="P138" s="92">
        <v>95.89</v>
      </c>
      <c r="Q138" s="92">
        <v>0</v>
      </c>
      <c r="R138" s="92">
        <v>6604.8049415169999</v>
      </c>
      <c r="S138" s="90">
        <v>4.4999999999999997E-3</v>
      </c>
      <c r="T138" s="90">
        <v>2.3E-3</v>
      </c>
      <c r="U138" s="90">
        <v>2.9999999999999997E-4</v>
      </c>
    </row>
    <row r="139" spans="2:21" s="87" customFormat="1">
      <c r="B139" s="91" t="s">
        <v>754</v>
      </c>
      <c r="C139" s="91" t="s">
        <v>755</v>
      </c>
      <c r="D139" s="91" t="s">
        <v>100</v>
      </c>
      <c r="E139" s="91" t="s">
        <v>123</v>
      </c>
      <c r="F139" s="91" t="s">
        <v>748</v>
      </c>
      <c r="G139" s="91" t="s">
        <v>527</v>
      </c>
      <c r="H139" s="91" t="s">
        <v>738</v>
      </c>
      <c r="I139" s="91" t="s">
        <v>211</v>
      </c>
      <c r="J139" s="91" t="s">
        <v>265</v>
      </c>
      <c r="K139" s="92">
        <v>4.87</v>
      </c>
      <c r="L139" s="91" t="s">
        <v>102</v>
      </c>
      <c r="M139" s="90">
        <v>1.29E-2</v>
      </c>
      <c r="N139" s="90">
        <v>6.1499999999999999E-2</v>
      </c>
      <c r="O139" s="92">
        <v>4799304.1399999997</v>
      </c>
      <c r="P139" s="92">
        <v>83.6</v>
      </c>
      <c r="Q139" s="92">
        <v>0</v>
      </c>
      <c r="R139" s="92">
        <v>4012.21826104</v>
      </c>
      <c r="S139" s="90">
        <v>4.5999999999999999E-3</v>
      </c>
      <c r="T139" s="90">
        <v>1.4E-3</v>
      </c>
      <c r="U139" s="90">
        <v>2.0000000000000001E-4</v>
      </c>
    </row>
    <row r="140" spans="2:21" s="87" customFormat="1">
      <c r="B140" s="91" t="s">
        <v>756</v>
      </c>
      <c r="C140" s="91" t="s">
        <v>757</v>
      </c>
      <c r="D140" s="91" t="s">
        <v>100</v>
      </c>
      <c r="E140" s="91" t="s">
        <v>123</v>
      </c>
      <c r="F140" s="91" t="s">
        <v>758</v>
      </c>
      <c r="G140" s="91" t="s">
        <v>495</v>
      </c>
      <c r="H140" s="91" t="s">
        <v>732</v>
      </c>
      <c r="I140" s="91" t="s">
        <v>150</v>
      </c>
      <c r="J140" s="91" t="s">
        <v>759</v>
      </c>
      <c r="K140" s="92">
        <v>2.76</v>
      </c>
      <c r="L140" s="91" t="s">
        <v>102</v>
      </c>
      <c r="M140" s="90">
        <v>2.5000000000000001E-2</v>
      </c>
      <c r="N140" s="90">
        <v>1.8599999999999998E-2</v>
      </c>
      <c r="O140" s="92">
        <v>5174958.97</v>
      </c>
      <c r="P140" s="92">
        <v>110.68</v>
      </c>
      <c r="Q140" s="92">
        <v>0</v>
      </c>
      <c r="R140" s="92">
        <v>5727.6445879960002</v>
      </c>
      <c r="S140" s="90">
        <v>1.3599999999999999E-2</v>
      </c>
      <c r="T140" s="90">
        <v>2E-3</v>
      </c>
      <c r="U140" s="90">
        <v>2.9999999999999997E-4</v>
      </c>
    </row>
    <row r="141" spans="2:21" s="87" customFormat="1">
      <c r="B141" s="91" t="s">
        <v>760</v>
      </c>
      <c r="C141" s="91" t="s">
        <v>761</v>
      </c>
      <c r="D141" s="91" t="s">
        <v>100</v>
      </c>
      <c r="E141" s="91" t="s">
        <v>123</v>
      </c>
      <c r="F141" s="91" t="s">
        <v>758</v>
      </c>
      <c r="G141" s="91" t="s">
        <v>495</v>
      </c>
      <c r="H141" s="91" t="s">
        <v>732</v>
      </c>
      <c r="I141" s="91" t="s">
        <v>150</v>
      </c>
      <c r="J141" s="91" t="s">
        <v>762</v>
      </c>
      <c r="K141" s="92">
        <v>7.4</v>
      </c>
      <c r="L141" s="91" t="s">
        <v>102</v>
      </c>
      <c r="M141" s="90">
        <v>3.8999999999999998E-3</v>
      </c>
      <c r="N141" s="90">
        <v>2.7699999999999999E-2</v>
      </c>
      <c r="O141" s="92">
        <v>4368176</v>
      </c>
      <c r="P141" s="92">
        <v>87.33</v>
      </c>
      <c r="Q141" s="92">
        <v>0</v>
      </c>
      <c r="R141" s="92">
        <v>3814.7281008</v>
      </c>
      <c r="S141" s="90">
        <v>1.7500000000000002E-2</v>
      </c>
      <c r="T141" s="90">
        <v>1.2999999999999999E-3</v>
      </c>
      <c r="U141" s="90">
        <v>2.0000000000000001E-4</v>
      </c>
    </row>
    <row r="142" spans="2:21" s="87" customFormat="1">
      <c r="B142" s="91" t="s">
        <v>763</v>
      </c>
      <c r="C142" s="91" t="s">
        <v>764</v>
      </c>
      <c r="D142" s="91" t="s">
        <v>100</v>
      </c>
      <c r="E142" s="91" t="s">
        <v>123</v>
      </c>
      <c r="F142" s="91" t="s">
        <v>758</v>
      </c>
      <c r="G142" s="91" t="s">
        <v>495</v>
      </c>
      <c r="H142" s="91" t="s">
        <v>732</v>
      </c>
      <c r="I142" s="91" t="s">
        <v>150</v>
      </c>
      <c r="J142" s="91" t="s">
        <v>765</v>
      </c>
      <c r="K142" s="92">
        <v>5.49</v>
      </c>
      <c r="L142" s="91" t="s">
        <v>102</v>
      </c>
      <c r="M142" s="90">
        <v>1.9E-2</v>
      </c>
      <c r="N142" s="90">
        <v>2.8500000000000001E-2</v>
      </c>
      <c r="O142" s="92">
        <v>3248934.19</v>
      </c>
      <c r="P142" s="92">
        <v>102.68</v>
      </c>
      <c r="Q142" s="92">
        <v>0</v>
      </c>
      <c r="R142" s="92">
        <v>3336.0056262920002</v>
      </c>
      <c r="S142" s="90">
        <v>0.01</v>
      </c>
      <c r="T142" s="90">
        <v>1.1999999999999999E-3</v>
      </c>
      <c r="U142" s="90">
        <v>2.0000000000000001E-4</v>
      </c>
    </row>
    <row r="143" spans="2:21" s="87" customFormat="1">
      <c r="B143" s="91" t="s">
        <v>766</v>
      </c>
      <c r="C143" s="91" t="s">
        <v>767</v>
      </c>
      <c r="D143" s="91" t="s">
        <v>100</v>
      </c>
      <c r="E143" s="91" t="s">
        <v>123</v>
      </c>
      <c r="F143" s="91" t="s">
        <v>748</v>
      </c>
      <c r="G143" s="91" t="s">
        <v>527</v>
      </c>
      <c r="H143" s="91" t="s">
        <v>738</v>
      </c>
      <c r="I143" s="91" t="s">
        <v>211</v>
      </c>
      <c r="J143" s="91" t="s">
        <v>265</v>
      </c>
      <c r="K143" s="92">
        <v>3.02</v>
      </c>
      <c r="L143" s="91" t="s">
        <v>102</v>
      </c>
      <c r="M143" s="90">
        <v>0.04</v>
      </c>
      <c r="N143" s="90">
        <v>6.1499999999999999E-2</v>
      </c>
      <c r="O143" s="92">
        <v>182288</v>
      </c>
      <c r="P143" s="92">
        <v>101.37</v>
      </c>
      <c r="Q143" s="92">
        <v>0</v>
      </c>
      <c r="R143" s="92">
        <v>184.7853456</v>
      </c>
      <c r="S143" s="90">
        <v>1E-4</v>
      </c>
      <c r="T143" s="90">
        <v>1E-4</v>
      </c>
      <c r="U143" s="90">
        <v>0</v>
      </c>
    </row>
    <row r="144" spans="2:21" s="87" customFormat="1">
      <c r="B144" s="91" t="s">
        <v>768</v>
      </c>
      <c r="C144" s="91" t="s">
        <v>769</v>
      </c>
      <c r="D144" s="91" t="s">
        <v>100</v>
      </c>
      <c r="E144" s="91" t="s">
        <v>123</v>
      </c>
      <c r="F144" s="91" t="s">
        <v>770</v>
      </c>
      <c r="G144" s="91" t="s">
        <v>482</v>
      </c>
      <c r="H144" s="91" t="s">
        <v>738</v>
      </c>
      <c r="I144" s="91" t="s">
        <v>211</v>
      </c>
      <c r="J144" s="91" t="s">
        <v>771</v>
      </c>
      <c r="K144" s="92">
        <v>5.08</v>
      </c>
      <c r="L144" s="91" t="s">
        <v>102</v>
      </c>
      <c r="M144" s="90">
        <v>7.4999999999999997E-3</v>
      </c>
      <c r="N144" s="90">
        <v>2.87E-2</v>
      </c>
      <c r="O144" s="92">
        <v>2482032</v>
      </c>
      <c r="P144" s="92">
        <v>94.91</v>
      </c>
      <c r="Q144" s="92">
        <v>0</v>
      </c>
      <c r="R144" s="92">
        <v>2355.6965712000001</v>
      </c>
      <c r="S144" s="90">
        <v>4.7000000000000002E-3</v>
      </c>
      <c r="T144" s="90">
        <v>8.0000000000000004E-4</v>
      </c>
      <c r="U144" s="90">
        <v>1E-4</v>
      </c>
    </row>
    <row r="145" spans="2:21" s="87" customFormat="1">
      <c r="B145" s="91" t="s">
        <v>772</v>
      </c>
      <c r="C145" s="91" t="s">
        <v>773</v>
      </c>
      <c r="D145" s="91" t="s">
        <v>100</v>
      </c>
      <c r="E145" s="91" t="s">
        <v>123</v>
      </c>
      <c r="F145" s="91" t="s">
        <v>770</v>
      </c>
      <c r="G145" s="91" t="s">
        <v>737</v>
      </c>
      <c r="H145" s="91" t="s">
        <v>738</v>
      </c>
      <c r="I145" s="91" t="s">
        <v>211</v>
      </c>
      <c r="J145" s="91" t="s">
        <v>774</v>
      </c>
      <c r="K145" s="92">
        <v>6.13</v>
      </c>
      <c r="L145" s="91" t="s">
        <v>102</v>
      </c>
      <c r="M145" s="90">
        <v>7.4999999999999997E-3</v>
      </c>
      <c r="N145" s="90">
        <v>3.2000000000000001E-2</v>
      </c>
      <c r="O145" s="92">
        <v>5909000</v>
      </c>
      <c r="P145" s="92">
        <v>89.45</v>
      </c>
      <c r="Q145" s="92">
        <v>0</v>
      </c>
      <c r="R145" s="92">
        <v>5285.6004999999996</v>
      </c>
      <c r="S145" s="90">
        <v>6.7999999999999996E-3</v>
      </c>
      <c r="T145" s="90">
        <v>1.8E-3</v>
      </c>
      <c r="U145" s="90">
        <v>2.9999999999999997E-4</v>
      </c>
    </row>
    <row r="146" spans="2:21" s="87" customFormat="1">
      <c r="B146" s="91" t="s">
        <v>775</v>
      </c>
      <c r="C146" s="91" t="s">
        <v>776</v>
      </c>
      <c r="D146" s="91" t="s">
        <v>100</v>
      </c>
      <c r="E146" s="91" t="s">
        <v>123</v>
      </c>
      <c r="F146" s="91" t="s">
        <v>709</v>
      </c>
      <c r="G146" s="91" t="s">
        <v>495</v>
      </c>
      <c r="H146" s="91" t="s">
        <v>738</v>
      </c>
      <c r="I146" s="91" t="s">
        <v>211</v>
      </c>
      <c r="J146" s="91" t="s">
        <v>742</v>
      </c>
      <c r="K146" s="92">
        <v>6.88</v>
      </c>
      <c r="L146" s="91" t="s">
        <v>102</v>
      </c>
      <c r="M146" s="90">
        <v>5.0000000000000001E-3</v>
      </c>
      <c r="N146" s="90">
        <v>3.0099999999999998E-2</v>
      </c>
      <c r="O146" s="92">
        <v>3797564.11</v>
      </c>
      <c r="P146" s="92">
        <v>88.74</v>
      </c>
      <c r="Q146" s="92">
        <v>0</v>
      </c>
      <c r="R146" s="92">
        <v>3369.9583912140001</v>
      </c>
      <c r="S146" s="90">
        <v>2.0500000000000001E-2</v>
      </c>
      <c r="T146" s="90">
        <v>1.1999999999999999E-3</v>
      </c>
      <c r="U146" s="90">
        <v>2.0000000000000001E-4</v>
      </c>
    </row>
    <row r="147" spans="2:21" s="87" customFormat="1">
      <c r="B147" s="91" t="s">
        <v>777</v>
      </c>
      <c r="C147" s="91" t="s">
        <v>778</v>
      </c>
      <c r="D147" s="91" t="s">
        <v>100</v>
      </c>
      <c r="E147" s="91" t="s">
        <v>123</v>
      </c>
      <c r="F147" s="91" t="s">
        <v>709</v>
      </c>
      <c r="G147" s="91" t="s">
        <v>495</v>
      </c>
      <c r="H147" s="91" t="s">
        <v>738</v>
      </c>
      <c r="I147" s="91" t="s">
        <v>211</v>
      </c>
      <c r="J147" s="91" t="s">
        <v>725</v>
      </c>
      <c r="K147" s="92">
        <v>1.0900000000000001</v>
      </c>
      <c r="L147" s="91" t="s">
        <v>102</v>
      </c>
      <c r="M147" s="90">
        <v>3.3500000000000002E-2</v>
      </c>
      <c r="N147" s="90">
        <v>1.2699999999999999E-2</v>
      </c>
      <c r="O147" s="92">
        <v>631509</v>
      </c>
      <c r="P147" s="92">
        <v>110.25</v>
      </c>
      <c r="Q147" s="92">
        <v>0</v>
      </c>
      <c r="R147" s="92">
        <v>696.23867250000001</v>
      </c>
      <c r="S147" s="90">
        <v>3.3E-3</v>
      </c>
      <c r="T147" s="90">
        <v>2.0000000000000001E-4</v>
      </c>
      <c r="U147" s="90">
        <v>0</v>
      </c>
    </row>
    <row r="148" spans="2:21" s="87" customFormat="1">
      <c r="B148" s="91" t="s">
        <v>779</v>
      </c>
      <c r="C148" s="91" t="s">
        <v>780</v>
      </c>
      <c r="D148" s="91" t="s">
        <v>100</v>
      </c>
      <c r="E148" s="91" t="s">
        <v>123</v>
      </c>
      <c r="F148" s="91" t="s">
        <v>709</v>
      </c>
      <c r="G148" s="91" t="s">
        <v>495</v>
      </c>
      <c r="H148" s="91" t="s">
        <v>738</v>
      </c>
      <c r="I148" s="91" t="s">
        <v>211</v>
      </c>
      <c r="J148" s="91" t="s">
        <v>666</v>
      </c>
      <c r="K148" s="92">
        <v>2.44</v>
      </c>
      <c r="L148" s="91" t="s">
        <v>102</v>
      </c>
      <c r="M148" s="90">
        <v>2.0500000000000001E-2</v>
      </c>
      <c r="N148" s="90">
        <v>2.01E-2</v>
      </c>
      <c r="O148" s="92">
        <v>3679118.79</v>
      </c>
      <c r="P148" s="92">
        <v>108.99</v>
      </c>
      <c r="Q148" s="92">
        <v>0</v>
      </c>
      <c r="R148" s="92">
        <v>4009.8715692209998</v>
      </c>
      <c r="S148" s="90">
        <v>8.8000000000000005E-3</v>
      </c>
      <c r="T148" s="90">
        <v>1.4E-3</v>
      </c>
      <c r="U148" s="90">
        <v>2.0000000000000001E-4</v>
      </c>
    </row>
    <row r="149" spans="2:21" s="87" customFormat="1">
      <c r="B149" s="91" t="s">
        <v>781</v>
      </c>
      <c r="C149" s="91" t="s">
        <v>782</v>
      </c>
      <c r="D149" s="91" t="s">
        <v>100</v>
      </c>
      <c r="E149" s="91" t="s">
        <v>123</v>
      </c>
      <c r="F149" s="91" t="s">
        <v>783</v>
      </c>
      <c r="G149" s="91" t="s">
        <v>784</v>
      </c>
      <c r="H149" s="91" t="s">
        <v>732</v>
      </c>
      <c r="I149" s="91" t="s">
        <v>150</v>
      </c>
      <c r="J149" s="91" t="s">
        <v>785</v>
      </c>
      <c r="K149" s="92">
        <v>0.62</v>
      </c>
      <c r="L149" s="91" t="s">
        <v>102</v>
      </c>
      <c r="M149" s="90">
        <v>1.35E-2</v>
      </c>
      <c r="N149" s="90">
        <v>1.6799999999999999E-2</v>
      </c>
      <c r="O149" s="92">
        <v>2336380.2999999998</v>
      </c>
      <c r="P149" s="92">
        <v>106.3</v>
      </c>
      <c r="Q149" s="92">
        <v>0</v>
      </c>
      <c r="R149" s="92">
        <v>2483.5722589000002</v>
      </c>
      <c r="S149" s="90">
        <v>9.4000000000000004E-3</v>
      </c>
      <c r="T149" s="90">
        <v>8.9999999999999998E-4</v>
      </c>
      <c r="U149" s="90">
        <v>1E-4</v>
      </c>
    </row>
    <row r="150" spans="2:21" s="87" customFormat="1">
      <c r="B150" s="91" t="s">
        <v>786</v>
      </c>
      <c r="C150" s="91">
        <v>11756600</v>
      </c>
      <c r="D150" s="91" t="s">
        <v>100</v>
      </c>
      <c r="E150" s="91" t="s">
        <v>123</v>
      </c>
      <c r="F150" s="91" t="s">
        <v>783</v>
      </c>
      <c r="G150" s="91" t="s">
        <v>784</v>
      </c>
      <c r="H150" s="91" t="s">
        <v>732</v>
      </c>
      <c r="I150" s="91" t="s">
        <v>150</v>
      </c>
      <c r="J150" s="91" t="s">
        <v>265</v>
      </c>
      <c r="K150" s="92">
        <v>1.63</v>
      </c>
      <c r="L150" s="91" t="s">
        <v>102</v>
      </c>
      <c r="M150" s="90">
        <v>0.01</v>
      </c>
      <c r="N150" s="90">
        <v>2.1999999999999999E-2</v>
      </c>
      <c r="O150" s="92">
        <v>1200000</v>
      </c>
      <c r="P150" s="92">
        <f>R150*1000/O150*100</f>
        <v>103.241967213115</v>
      </c>
      <c r="Q150" s="92">
        <v>0</v>
      </c>
      <c r="R150" s="92">
        <f>1238903.60655738/1000</f>
        <v>1238.90360655738</v>
      </c>
      <c r="S150" s="90">
        <v>3.8E-3</v>
      </c>
      <c r="T150" s="90">
        <f>R150/$R$11</f>
        <v>4.3125000915878451E-4</v>
      </c>
      <c r="U150" s="90">
        <f>R150/'סכום נכסי הקרן'!$C$42</f>
        <v>5.8828740206581054E-5</v>
      </c>
    </row>
    <row r="151" spans="2:21" s="87" customFormat="1">
      <c r="B151" s="91" t="s">
        <v>786</v>
      </c>
      <c r="C151" s="91">
        <v>1175660</v>
      </c>
      <c r="D151" s="91" t="s">
        <v>100</v>
      </c>
      <c r="E151" s="91" t="s">
        <v>123</v>
      </c>
      <c r="F151" s="91" t="s">
        <v>783</v>
      </c>
      <c r="G151" s="91" t="s">
        <v>784</v>
      </c>
      <c r="H151" s="91" t="s">
        <v>732</v>
      </c>
      <c r="I151" s="91" t="s">
        <v>150</v>
      </c>
      <c r="J151" s="91" t="s">
        <v>692</v>
      </c>
      <c r="K151" s="92">
        <v>0</v>
      </c>
      <c r="L151" s="91" t="s">
        <v>102</v>
      </c>
      <c r="M151" s="90">
        <v>0</v>
      </c>
      <c r="N151" s="90">
        <v>0</v>
      </c>
      <c r="O151" s="92">
        <v>3135452</v>
      </c>
      <c r="P151" s="92">
        <f>R151*1000/O151*100</f>
        <v>104</v>
      </c>
      <c r="Q151" s="92">
        <v>0</v>
      </c>
      <c r="R151" s="92">
        <f>3260870.08/1000</f>
        <v>3260.8700800000001</v>
      </c>
      <c r="S151" s="90">
        <v>0</v>
      </c>
      <c r="T151" s="90">
        <f>R151/$R$11</f>
        <v>1.135076404994286E-3</v>
      </c>
      <c r="U151" s="90">
        <f>R151/'סכום נכסי הקרן'!$C$42</f>
        <v>1.5484084295855054E-4</v>
      </c>
    </row>
    <row r="152" spans="2:21" s="87" customFormat="1">
      <c r="B152" s="91" t="s">
        <v>787</v>
      </c>
      <c r="C152" s="91">
        <v>11828310</v>
      </c>
      <c r="D152" s="91" t="s">
        <v>100</v>
      </c>
      <c r="E152" s="91" t="s">
        <v>123</v>
      </c>
      <c r="F152" s="91" t="s">
        <v>783</v>
      </c>
      <c r="G152" s="91" t="s">
        <v>784</v>
      </c>
      <c r="H152" s="91" t="s">
        <v>732</v>
      </c>
      <c r="I152" s="91" t="s">
        <v>150</v>
      </c>
      <c r="J152" s="91" t="s">
        <v>663</v>
      </c>
      <c r="K152" s="92">
        <v>4.9400000000000004</v>
      </c>
      <c r="L152" s="91" t="s">
        <v>102</v>
      </c>
      <c r="M152" s="90">
        <v>0.01</v>
      </c>
      <c r="N152" s="90">
        <v>2.8899999999999999E-2</v>
      </c>
      <c r="O152" s="92">
        <v>2000000</v>
      </c>
      <c r="P152" s="92">
        <f t="shared" ref="P152:P153" si="0">R152*1000/O152*100</f>
        <v>94.496721311475497</v>
      </c>
      <c r="Q152" s="92">
        <v>0</v>
      </c>
      <c r="R152" s="92">
        <f>1889934.42622951/1000</f>
        <v>1889.9344262295099</v>
      </c>
      <c r="S152" s="90">
        <v>5.7000000000000002E-3</v>
      </c>
      <c r="T152" s="90">
        <f>R152/$R$11</f>
        <v>6.5786735489919632E-4</v>
      </c>
      <c r="U152" s="90">
        <f>R152/'סכום נכסי הקרן'!$C$42</f>
        <v>8.9742624672051291E-5</v>
      </c>
    </row>
    <row r="153" spans="2:21" s="87" customFormat="1">
      <c r="B153" s="91" t="s">
        <v>787</v>
      </c>
      <c r="C153" s="91">
        <v>1182831</v>
      </c>
      <c r="D153" s="91" t="s">
        <v>100</v>
      </c>
      <c r="E153" s="91" t="s">
        <v>123</v>
      </c>
      <c r="F153" s="91" t="s">
        <v>783</v>
      </c>
      <c r="G153" s="91" t="s">
        <v>784</v>
      </c>
      <c r="H153" s="91" t="s">
        <v>732</v>
      </c>
      <c r="I153" s="91" t="s">
        <v>150</v>
      </c>
      <c r="J153" s="91" t="s">
        <v>788</v>
      </c>
      <c r="K153" s="92">
        <v>0</v>
      </c>
      <c r="L153" s="91" t="s">
        <v>102</v>
      </c>
      <c r="M153" s="90">
        <v>0</v>
      </c>
      <c r="N153" s="90">
        <v>0</v>
      </c>
      <c r="O153" s="92">
        <v>3600000</v>
      </c>
      <c r="P153" s="92">
        <f t="shared" si="0"/>
        <v>95.26</v>
      </c>
      <c r="Q153" s="92">
        <v>0</v>
      </c>
      <c r="R153" s="92">
        <f>3429360/1000</f>
        <v>3429.36</v>
      </c>
      <c r="S153" s="90">
        <v>0</v>
      </c>
      <c r="T153" s="90">
        <f>R153/$R$11</f>
        <v>1.1937260684213476E-3</v>
      </c>
      <c r="U153" s="90">
        <f>R153/'סכום נכסי הקרן'!$C$42</f>
        <v>1.6284150554331036E-4</v>
      </c>
    </row>
    <row r="154" spans="2:21" s="87" customFormat="1">
      <c r="B154" s="91" t="s">
        <v>789</v>
      </c>
      <c r="C154" s="91" t="s">
        <v>790</v>
      </c>
      <c r="D154" s="91" t="s">
        <v>100</v>
      </c>
      <c r="E154" s="91" t="s">
        <v>123</v>
      </c>
      <c r="F154" s="91" t="s">
        <v>783</v>
      </c>
      <c r="G154" s="91" t="s">
        <v>784</v>
      </c>
      <c r="H154" s="91" t="s">
        <v>732</v>
      </c>
      <c r="I154" s="91" t="s">
        <v>150</v>
      </c>
      <c r="J154" s="91" t="s">
        <v>523</v>
      </c>
      <c r="K154" s="92">
        <v>1.78</v>
      </c>
      <c r="L154" s="91" t="s">
        <v>102</v>
      </c>
      <c r="M154" s="90">
        <v>1.8499999999999999E-2</v>
      </c>
      <c r="N154" s="90">
        <v>1.9300000000000001E-2</v>
      </c>
      <c r="O154" s="92">
        <v>9628832</v>
      </c>
      <c r="P154" s="92">
        <v>107.26</v>
      </c>
      <c r="Q154" s="92">
        <v>0</v>
      </c>
      <c r="R154" s="92">
        <v>10327.8852032</v>
      </c>
      <c r="S154" s="90">
        <v>1.1900000000000001E-2</v>
      </c>
      <c r="T154" s="90">
        <v>3.5999999999999999E-3</v>
      </c>
      <c r="U154" s="90">
        <v>5.0000000000000001E-4</v>
      </c>
    </row>
    <row r="155" spans="2:21" s="87" customFormat="1">
      <c r="B155" s="91" t="s">
        <v>791</v>
      </c>
      <c r="C155" s="91" t="s">
        <v>792</v>
      </c>
      <c r="D155" s="91" t="s">
        <v>100</v>
      </c>
      <c r="E155" s="91" t="s">
        <v>123</v>
      </c>
      <c r="F155" s="91" t="s">
        <v>793</v>
      </c>
      <c r="G155" s="91" t="s">
        <v>482</v>
      </c>
      <c r="H155" s="91" t="s">
        <v>738</v>
      </c>
      <c r="I155" s="91" t="s">
        <v>211</v>
      </c>
      <c r="J155" s="91" t="s">
        <v>265</v>
      </c>
      <c r="K155" s="92">
        <v>4.0199999999999996</v>
      </c>
      <c r="L155" s="91" t="s">
        <v>102</v>
      </c>
      <c r="M155" s="90">
        <v>1.23E-2</v>
      </c>
      <c r="N155" s="90">
        <v>1.9599999999999999E-2</v>
      </c>
      <c r="O155" s="92">
        <v>7464225.2400000002</v>
      </c>
      <c r="P155" s="92">
        <v>104.88</v>
      </c>
      <c r="Q155" s="92">
        <v>0</v>
      </c>
      <c r="R155" s="92">
        <v>7828.4794317120004</v>
      </c>
      <c r="S155" s="90">
        <v>5.1999999999999998E-3</v>
      </c>
      <c r="T155" s="90">
        <v>2.7000000000000001E-3</v>
      </c>
      <c r="U155" s="90">
        <v>4.0000000000000002E-4</v>
      </c>
    </row>
    <row r="156" spans="2:21" s="87" customFormat="1">
      <c r="B156" s="91" t="s">
        <v>794</v>
      </c>
      <c r="C156" s="91" t="s">
        <v>795</v>
      </c>
      <c r="D156" s="91" t="s">
        <v>100</v>
      </c>
      <c r="E156" s="91" t="s">
        <v>123</v>
      </c>
      <c r="F156" s="91" t="s">
        <v>793</v>
      </c>
      <c r="G156" s="91" t="s">
        <v>482</v>
      </c>
      <c r="H156" s="91" t="s">
        <v>738</v>
      </c>
      <c r="I156" s="91" t="s">
        <v>211</v>
      </c>
      <c r="J156" s="91" t="s">
        <v>671</v>
      </c>
      <c r="K156" s="92">
        <v>3.05</v>
      </c>
      <c r="L156" s="91" t="s">
        <v>102</v>
      </c>
      <c r="M156" s="90">
        <v>1.9400000000000001E-2</v>
      </c>
      <c r="N156" s="90">
        <v>1.54E-2</v>
      </c>
      <c r="O156" s="92">
        <v>2279438</v>
      </c>
      <c r="P156" s="92">
        <v>109.77</v>
      </c>
      <c r="Q156" s="92">
        <v>0</v>
      </c>
      <c r="R156" s="92">
        <v>2502.1390925999999</v>
      </c>
      <c r="S156" s="90">
        <v>5.4000000000000003E-3</v>
      </c>
      <c r="T156" s="90">
        <v>8.9999999999999998E-4</v>
      </c>
      <c r="U156" s="90">
        <v>1E-4</v>
      </c>
    </row>
    <row r="157" spans="2:21" s="87" customFormat="1">
      <c r="B157" s="91" t="s">
        <v>796</v>
      </c>
      <c r="C157" s="91" t="s">
        <v>797</v>
      </c>
      <c r="D157" s="91" t="s">
        <v>100</v>
      </c>
      <c r="E157" s="91" t="s">
        <v>123</v>
      </c>
      <c r="F157" s="91" t="s">
        <v>798</v>
      </c>
      <c r="G157" s="91" t="s">
        <v>737</v>
      </c>
      <c r="H157" s="91" t="s">
        <v>738</v>
      </c>
      <c r="I157" s="91" t="s">
        <v>211</v>
      </c>
      <c r="J157" s="91" t="s">
        <v>799</v>
      </c>
      <c r="K157" s="92">
        <v>5.7</v>
      </c>
      <c r="L157" s="91" t="s">
        <v>102</v>
      </c>
      <c r="M157" s="90">
        <v>7.4999999999999997E-3</v>
      </c>
      <c r="N157" s="90">
        <v>2.92E-2</v>
      </c>
      <c r="O157" s="92">
        <v>1988000</v>
      </c>
      <c r="P157" s="92">
        <v>92.44</v>
      </c>
      <c r="Q157" s="92">
        <v>0</v>
      </c>
      <c r="R157" s="92">
        <v>1837.7072000000001</v>
      </c>
      <c r="S157" s="90">
        <v>3.0999999999999999E-3</v>
      </c>
      <c r="T157" s="90">
        <v>5.9999999999999995E-4</v>
      </c>
      <c r="U157" s="90">
        <v>1E-4</v>
      </c>
    </row>
    <row r="158" spans="2:21" s="87" customFormat="1">
      <c r="B158" s="91" t="s">
        <v>800</v>
      </c>
      <c r="C158" s="91" t="s">
        <v>801</v>
      </c>
      <c r="D158" s="91" t="s">
        <v>100</v>
      </c>
      <c r="E158" s="91" t="s">
        <v>123</v>
      </c>
      <c r="F158" s="91" t="s">
        <v>802</v>
      </c>
      <c r="G158" s="91" t="s">
        <v>527</v>
      </c>
      <c r="H158" s="91" t="s">
        <v>803</v>
      </c>
      <c r="I158" s="91" t="s">
        <v>150</v>
      </c>
      <c r="J158" s="91" t="s">
        <v>804</v>
      </c>
      <c r="K158" s="92">
        <v>2.8</v>
      </c>
      <c r="L158" s="91" t="s">
        <v>102</v>
      </c>
      <c r="M158" s="90">
        <v>2.8500000000000001E-2</v>
      </c>
      <c r="N158" s="90">
        <v>2.4E-2</v>
      </c>
      <c r="O158" s="92">
        <v>320000</v>
      </c>
      <c r="P158" s="92">
        <v>109.84</v>
      </c>
      <c r="Q158" s="92">
        <v>0</v>
      </c>
      <c r="R158" s="92">
        <v>351.488</v>
      </c>
      <c r="S158" s="90">
        <v>5.0000000000000001E-4</v>
      </c>
      <c r="T158" s="90">
        <v>1E-4</v>
      </c>
      <c r="U158" s="90">
        <v>0</v>
      </c>
    </row>
    <row r="159" spans="2:21" s="87" customFormat="1">
      <c r="B159" s="91" t="s">
        <v>805</v>
      </c>
      <c r="C159" s="91" t="s">
        <v>806</v>
      </c>
      <c r="D159" s="91" t="s">
        <v>100</v>
      </c>
      <c r="E159" s="91" t="s">
        <v>123</v>
      </c>
      <c r="F159" s="91" t="s">
        <v>802</v>
      </c>
      <c r="G159" s="91" t="s">
        <v>527</v>
      </c>
      <c r="H159" s="91" t="s">
        <v>803</v>
      </c>
      <c r="I159" s="91" t="s">
        <v>150</v>
      </c>
      <c r="J159" s="91" t="s">
        <v>405</v>
      </c>
      <c r="K159" s="92">
        <v>1.69</v>
      </c>
      <c r="L159" s="91" t="s">
        <v>102</v>
      </c>
      <c r="M159" s="90">
        <v>4.65E-2</v>
      </c>
      <c r="N159" s="90">
        <v>2.01E-2</v>
      </c>
      <c r="O159" s="92">
        <v>5346203.4000000004</v>
      </c>
      <c r="P159" s="92">
        <v>113.52</v>
      </c>
      <c r="Q159" s="92">
        <v>0</v>
      </c>
      <c r="R159" s="92">
        <v>6069.0100996800002</v>
      </c>
      <c r="S159" s="90">
        <v>1.24E-2</v>
      </c>
      <c r="T159" s="90">
        <v>2.0999999999999999E-3</v>
      </c>
      <c r="U159" s="90">
        <v>2.9999999999999997E-4</v>
      </c>
    </row>
    <row r="160" spans="2:21" s="87" customFormat="1">
      <c r="B160" s="91" t="s">
        <v>807</v>
      </c>
      <c r="C160" s="91">
        <v>18202810</v>
      </c>
      <c r="D160" s="91" t="s">
        <v>100</v>
      </c>
      <c r="E160" s="91" t="s">
        <v>123</v>
      </c>
      <c r="F160" s="91" t="s">
        <v>802</v>
      </c>
      <c r="G160" s="91" t="s">
        <v>527</v>
      </c>
      <c r="H160" s="91" t="s">
        <v>803</v>
      </c>
      <c r="I160" s="91" t="s">
        <v>150</v>
      </c>
      <c r="J160" s="91" t="s">
        <v>808</v>
      </c>
      <c r="K160" s="92">
        <v>4.67</v>
      </c>
      <c r="L160" s="91" t="s">
        <v>102</v>
      </c>
      <c r="M160" s="90">
        <v>2.4500000000000001E-2</v>
      </c>
      <c r="N160" s="90">
        <v>3.2000000000000001E-2</v>
      </c>
      <c r="O160" s="92">
        <v>1300000</v>
      </c>
      <c r="P160" s="92">
        <f>R160*1000/O160*100</f>
        <v>101.32661202185793</v>
      </c>
      <c r="Q160" s="92">
        <v>0</v>
      </c>
      <c r="R160" s="92">
        <f>1341.47-24.2240437158471</f>
        <v>1317.245956284153</v>
      </c>
      <c r="S160" s="90">
        <v>2.3999999999999998E-3</v>
      </c>
      <c r="T160" s="90">
        <f>R160/$R$11</f>
        <v>4.5852020101097584E-4</v>
      </c>
      <c r="U160" s="90">
        <f>R160/'סכום נכסי הקרן'!$C$42</f>
        <v>6.2548788897097142E-5</v>
      </c>
    </row>
    <row r="161" spans="2:21" s="87" customFormat="1">
      <c r="B161" s="91" t="s">
        <v>809</v>
      </c>
      <c r="C161" s="91" t="s">
        <v>810</v>
      </c>
      <c r="D161" s="91" t="s">
        <v>100</v>
      </c>
      <c r="E161" s="91" t="s">
        <v>123</v>
      </c>
      <c r="F161" s="91" t="s">
        <v>802</v>
      </c>
      <c r="G161" s="91" t="s">
        <v>527</v>
      </c>
      <c r="H161" s="91" t="s">
        <v>803</v>
      </c>
      <c r="I161" s="91" t="s">
        <v>150</v>
      </c>
      <c r="J161" s="91" t="s">
        <v>811</v>
      </c>
      <c r="K161" s="92">
        <v>6.02</v>
      </c>
      <c r="L161" s="91" t="s">
        <v>102</v>
      </c>
      <c r="M161" s="90">
        <v>4.3E-3</v>
      </c>
      <c r="N161" s="90">
        <v>3.6299999999999999E-2</v>
      </c>
      <c r="O161" s="92">
        <v>3431000</v>
      </c>
      <c r="P161" s="92">
        <v>86.29</v>
      </c>
      <c r="Q161" s="92">
        <v>0</v>
      </c>
      <c r="R161" s="92">
        <v>2960.6098999999999</v>
      </c>
      <c r="S161" s="90">
        <v>1.37E-2</v>
      </c>
      <c r="T161" s="90">
        <v>1E-3</v>
      </c>
      <c r="U161" s="90">
        <v>1E-4</v>
      </c>
    </row>
    <row r="162" spans="2:21" s="87" customFormat="1">
      <c r="B162" s="91" t="s">
        <v>812</v>
      </c>
      <c r="C162" s="91">
        <v>11847790</v>
      </c>
      <c r="D162" s="91" t="s">
        <v>100</v>
      </c>
      <c r="E162" s="91" t="s">
        <v>123</v>
      </c>
      <c r="F162" s="91" t="s">
        <v>813</v>
      </c>
      <c r="G162" s="91" t="s">
        <v>451</v>
      </c>
      <c r="H162" s="91" t="s">
        <v>814</v>
      </c>
      <c r="I162" s="91" t="s">
        <v>211</v>
      </c>
      <c r="J162" s="91" t="s">
        <v>815</v>
      </c>
      <c r="K162" s="92">
        <v>3.17</v>
      </c>
      <c r="L162" s="91" t="s">
        <v>102</v>
      </c>
      <c r="M162" s="90">
        <v>0.01</v>
      </c>
      <c r="N162" s="90">
        <v>2.5700000000000001E-2</v>
      </c>
      <c r="O162" s="92">
        <v>1200000</v>
      </c>
      <c r="P162" s="92">
        <f>R162*1000/O162*100</f>
        <v>97.985245901639161</v>
      </c>
      <c r="Q162" s="92">
        <v>0</v>
      </c>
      <c r="R162" s="92">
        <f>1175822.95081967/1000</f>
        <v>1175.82295081967</v>
      </c>
      <c r="S162" s="90">
        <v>8.2000000000000007E-3</v>
      </c>
      <c r="T162" s="90">
        <f>R162/$R$11</f>
        <v>4.0929226101708545E-4</v>
      </c>
      <c r="U162" s="90">
        <f>R162/'סכום נכסי הקרן'!$C$42</f>
        <v>5.5833385694080771E-5</v>
      </c>
    </row>
    <row r="163" spans="2:21" s="87" customFormat="1">
      <c r="B163" s="91" t="s">
        <v>812</v>
      </c>
      <c r="C163" s="91">
        <v>1184779</v>
      </c>
      <c r="D163" s="91" t="s">
        <v>100</v>
      </c>
      <c r="E163" s="91" t="s">
        <v>123</v>
      </c>
      <c r="F163" s="91" t="s">
        <v>813</v>
      </c>
      <c r="G163" s="91" t="s">
        <v>451</v>
      </c>
      <c r="H163" s="91" t="s">
        <v>814</v>
      </c>
      <c r="I163" s="91" t="s">
        <v>211</v>
      </c>
      <c r="J163" s="91" t="s">
        <v>815</v>
      </c>
      <c r="K163" s="92">
        <v>0</v>
      </c>
      <c r="L163" s="91" t="s">
        <v>102</v>
      </c>
      <c r="M163" s="90">
        <v>0</v>
      </c>
      <c r="N163" s="90">
        <v>0</v>
      </c>
      <c r="O163" s="92">
        <v>933824</v>
      </c>
      <c r="P163" s="92">
        <f>R163*1000/O163*100</f>
        <v>99.5</v>
      </c>
      <c r="Q163" s="92">
        <v>0</v>
      </c>
      <c r="R163" s="92">
        <f>929154.88/1000</f>
        <v>929.15488000000005</v>
      </c>
      <c r="S163" s="90">
        <v>0</v>
      </c>
      <c r="T163" s="90">
        <f>R163/$R$11</f>
        <v>3.2342956174239768E-4</v>
      </c>
      <c r="U163" s="90">
        <f>R163/'סכום נכסי הקרן'!$C$42</f>
        <v>4.4120471324711862E-5</v>
      </c>
    </row>
    <row r="164" spans="2:21" s="87" customFormat="1">
      <c r="B164" s="91" t="s">
        <v>816</v>
      </c>
      <c r="C164" s="91" t="s">
        <v>817</v>
      </c>
      <c r="D164" s="91" t="s">
        <v>100</v>
      </c>
      <c r="E164" s="91" t="s">
        <v>123</v>
      </c>
      <c r="F164" s="91" t="s">
        <v>818</v>
      </c>
      <c r="G164" s="91" t="s">
        <v>495</v>
      </c>
      <c r="H164" s="91" t="s">
        <v>814</v>
      </c>
      <c r="I164" s="91" t="s">
        <v>211</v>
      </c>
      <c r="J164" s="91" t="s">
        <v>819</v>
      </c>
      <c r="K164" s="92">
        <v>4.26</v>
      </c>
      <c r="L164" s="91" t="s">
        <v>102</v>
      </c>
      <c r="M164" s="90">
        <v>2.4899999999999999E-2</v>
      </c>
      <c r="N164" s="90">
        <v>2.76E-2</v>
      </c>
      <c r="O164" s="92">
        <v>3588000</v>
      </c>
      <c r="P164" s="92">
        <v>98.94</v>
      </c>
      <c r="Q164" s="92">
        <v>0</v>
      </c>
      <c r="R164" s="92">
        <v>3549.9672</v>
      </c>
      <c r="S164" s="90">
        <v>1.9199999999999998E-2</v>
      </c>
      <c r="T164" s="90">
        <v>1.1999999999999999E-3</v>
      </c>
      <c r="U164" s="90">
        <v>2.0000000000000001E-4</v>
      </c>
    </row>
    <row r="165" spans="2:21" s="87" customFormat="1">
      <c r="B165" s="91" t="s">
        <v>820</v>
      </c>
      <c r="C165" s="91" t="s">
        <v>821</v>
      </c>
      <c r="D165" s="91" t="s">
        <v>100</v>
      </c>
      <c r="E165" s="91" t="s">
        <v>123</v>
      </c>
      <c r="F165" s="91" t="s">
        <v>822</v>
      </c>
      <c r="G165" s="91" t="s">
        <v>527</v>
      </c>
      <c r="H165" s="91" t="s">
        <v>814</v>
      </c>
      <c r="I165" s="91" t="s">
        <v>211</v>
      </c>
      <c r="J165" s="91" t="s">
        <v>823</v>
      </c>
      <c r="K165" s="92">
        <v>5.66</v>
      </c>
      <c r="L165" s="91" t="s">
        <v>102</v>
      </c>
      <c r="M165" s="90">
        <v>7.4000000000000003E-3</v>
      </c>
      <c r="N165" s="90">
        <v>3.3000000000000002E-2</v>
      </c>
      <c r="O165" s="92">
        <v>2198000</v>
      </c>
      <c r="P165" s="92">
        <v>91.08</v>
      </c>
      <c r="Q165" s="92">
        <v>0</v>
      </c>
      <c r="R165" s="92">
        <v>2001.9384</v>
      </c>
      <c r="S165" s="90">
        <v>7.3000000000000001E-3</v>
      </c>
      <c r="T165" s="90">
        <v>6.9999999999999999E-4</v>
      </c>
      <c r="U165" s="90">
        <v>1E-4</v>
      </c>
    </row>
    <row r="166" spans="2:21" s="87" customFormat="1">
      <c r="B166" s="91" t="s">
        <v>824</v>
      </c>
      <c r="C166" s="91" t="s">
        <v>825</v>
      </c>
      <c r="D166" s="91" t="s">
        <v>100</v>
      </c>
      <c r="E166" s="91" t="s">
        <v>123</v>
      </c>
      <c r="F166" s="91" t="s">
        <v>826</v>
      </c>
      <c r="G166" s="91" t="s">
        <v>527</v>
      </c>
      <c r="H166" s="91" t="s">
        <v>803</v>
      </c>
      <c r="I166" s="91" t="s">
        <v>150</v>
      </c>
      <c r="J166" s="91" t="s">
        <v>827</v>
      </c>
      <c r="K166" s="92">
        <v>6.02</v>
      </c>
      <c r="L166" s="91" t="s">
        <v>102</v>
      </c>
      <c r="M166" s="90">
        <v>1.09E-2</v>
      </c>
      <c r="N166" s="90">
        <v>3.3300000000000003E-2</v>
      </c>
      <c r="O166" s="92">
        <v>2467000</v>
      </c>
      <c r="P166" s="92">
        <v>92.62</v>
      </c>
      <c r="Q166" s="92">
        <v>0</v>
      </c>
      <c r="R166" s="92">
        <v>2284.9353999999998</v>
      </c>
      <c r="S166" s="90">
        <v>5.4999999999999997E-3</v>
      </c>
      <c r="T166" s="90">
        <v>8.0000000000000004E-4</v>
      </c>
      <c r="U166" s="90">
        <v>1E-4</v>
      </c>
    </row>
    <row r="167" spans="2:21" s="87" customFormat="1">
      <c r="B167" s="91" t="s">
        <v>828</v>
      </c>
      <c r="C167" s="91" t="s">
        <v>829</v>
      </c>
      <c r="D167" s="91" t="s">
        <v>100</v>
      </c>
      <c r="E167" s="91" t="s">
        <v>123</v>
      </c>
      <c r="F167" s="91" t="s">
        <v>826</v>
      </c>
      <c r="G167" s="91" t="s">
        <v>527</v>
      </c>
      <c r="H167" s="91" t="s">
        <v>803</v>
      </c>
      <c r="I167" s="91" t="s">
        <v>150</v>
      </c>
      <c r="J167" s="91" t="s">
        <v>830</v>
      </c>
      <c r="K167" s="92">
        <v>6.96</v>
      </c>
      <c r="L167" s="91" t="s">
        <v>102</v>
      </c>
      <c r="M167" s="90">
        <v>1.54E-2</v>
      </c>
      <c r="N167" s="90">
        <v>3.5499999999999997E-2</v>
      </c>
      <c r="O167" s="92">
        <v>2976000</v>
      </c>
      <c r="P167" s="92">
        <v>90.63</v>
      </c>
      <c r="Q167" s="92">
        <v>0</v>
      </c>
      <c r="R167" s="92">
        <v>2697.1487999999999</v>
      </c>
      <c r="S167" s="90">
        <v>8.5000000000000006E-3</v>
      </c>
      <c r="T167" s="90">
        <v>8.9999999999999998E-4</v>
      </c>
      <c r="U167" s="90">
        <v>1E-4</v>
      </c>
    </row>
    <row r="168" spans="2:21" s="87" customFormat="1">
      <c r="B168" s="91" t="s">
        <v>831</v>
      </c>
      <c r="C168" s="91" t="s">
        <v>832</v>
      </c>
      <c r="D168" s="91" t="s">
        <v>100</v>
      </c>
      <c r="E168" s="91" t="s">
        <v>123</v>
      </c>
      <c r="F168" s="91" t="s">
        <v>826</v>
      </c>
      <c r="G168" s="91" t="s">
        <v>527</v>
      </c>
      <c r="H168" s="91" t="s">
        <v>803</v>
      </c>
      <c r="I168" s="91" t="s">
        <v>150</v>
      </c>
      <c r="J168" s="91" t="s">
        <v>675</v>
      </c>
      <c r="K168" s="92">
        <v>0.56999999999999995</v>
      </c>
      <c r="L168" s="91" t="s">
        <v>102</v>
      </c>
      <c r="M168" s="90">
        <v>3.6999999999999998E-2</v>
      </c>
      <c r="N168" s="90">
        <v>1.5100000000000001E-2</v>
      </c>
      <c r="O168" s="92">
        <v>2423200</v>
      </c>
      <c r="P168" s="92">
        <v>110.19</v>
      </c>
      <c r="Q168" s="92">
        <v>0</v>
      </c>
      <c r="R168" s="92">
        <v>2670.12408</v>
      </c>
      <c r="S168" s="90">
        <v>9.4000000000000004E-3</v>
      </c>
      <c r="T168" s="90">
        <v>8.9999999999999998E-4</v>
      </c>
      <c r="U168" s="90">
        <v>1E-4</v>
      </c>
    </row>
    <row r="169" spans="2:21" s="87" customFormat="1">
      <c r="B169" s="91" t="s">
        <v>833</v>
      </c>
      <c r="C169" s="91" t="s">
        <v>834</v>
      </c>
      <c r="D169" s="91" t="s">
        <v>100</v>
      </c>
      <c r="E169" s="91" t="s">
        <v>123</v>
      </c>
      <c r="F169" s="91" t="s">
        <v>826</v>
      </c>
      <c r="G169" s="91" t="s">
        <v>527</v>
      </c>
      <c r="H169" s="91" t="s">
        <v>803</v>
      </c>
      <c r="I169" s="91" t="s">
        <v>150</v>
      </c>
      <c r="J169" s="91" t="s">
        <v>265</v>
      </c>
      <c r="K169" s="92">
        <v>3.33</v>
      </c>
      <c r="L169" s="91" t="s">
        <v>102</v>
      </c>
      <c r="M169" s="90">
        <v>2.5700000000000001E-2</v>
      </c>
      <c r="N169" s="90">
        <v>2.7799999999999998E-2</v>
      </c>
      <c r="O169" s="92">
        <v>6279449.2000000002</v>
      </c>
      <c r="P169" s="92">
        <v>108.46</v>
      </c>
      <c r="Q169" s="92">
        <v>0</v>
      </c>
      <c r="R169" s="92">
        <v>6810.6906023199999</v>
      </c>
      <c r="S169" s="90">
        <v>5.3E-3</v>
      </c>
      <c r="T169" s="90">
        <v>2.3999999999999998E-3</v>
      </c>
      <c r="U169" s="90">
        <v>2.9999999999999997E-4</v>
      </c>
    </row>
    <row r="170" spans="2:21" s="87" customFormat="1">
      <c r="B170" s="91" t="s">
        <v>835</v>
      </c>
      <c r="C170" s="91" t="s">
        <v>836</v>
      </c>
      <c r="D170" s="91" t="s">
        <v>100</v>
      </c>
      <c r="E170" s="91" t="s">
        <v>123</v>
      </c>
      <c r="F170" s="91" t="s">
        <v>741</v>
      </c>
      <c r="G170" s="91" t="s">
        <v>495</v>
      </c>
      <c r="H170" s="91" t="s">
        <v>814</v>
      </c>
      <c r="I170" s="91" t="s">
        <v>211</v>
      </c>
      <c r="J170" s="91" t="s">
        <v>837</v>
      </c>
      <c r="K170" s="92">
        <v>2.39</v>
      </c>
      <c r="L170" s="91" t="s">
        <v>102</v>
      </c>
      <c r="M170" s="90">
        <v>3.0599999999999999E-2</v>
      </c>
      <c r="N170" s="90">
        <v>1.5900000000000001E-2</v>
      </c>
      <c r="O170" s="92">
        <v>1434672.74</v>
      </c>
      <c r="P170" s="92">
        <v>112.49</v>
      </c>
      <c r="Q170" s="92">
        <v>0</v>
      </c>
      <c r="R170" s="92">
        <v>1613.863365226</v>
      </c>
      <c r="S170" s="90">
        <v>3.5000000000000001E-3</v>
      </c>
      <c r="T170" s="90">
        <v>5.9999999999999995E-4</v>
      </c>
      <c r="U170" s="90">
        <v>1E-4</v>
      </c>
    </row>
    <row r="171" spans="2:21" s="87" customFormat="1">
      <c r="B171" s="91" t="s">
        <v>838</v>
      </c>
      <c r="C171" s="91" t="s">
        <v>839</v>
      </c>
      <c r="D171" s="91" t="s">
        <v>100</v>
      </c>
      <c r="E171" s="91" t="s">
        <v>123</v>
      </c>
      <c r="F171" s="91" t="s">
        <v>741</v>
      </c>
      <c r="G171" s="91" t="s">
        <v>495</v>
      </c>
      <c r="H171" s="91" t="s">
        <v>814</v>
      </c>
      <c r="I171" s="91" t="s">
        <v>211</v>
      </c>
      <c r="J171" s="91" t="s">
        <v>742</v>
      </c>
      <c r="K171" s="92">
        <v>0.17</v>
      </c>
      <c r="L171" s="91" t="s">
        <v>102</v>
      </c>
      <c r="M171" s="90">
        <v>4.5999999999999999E-2</v>
      </c>
      <c r="N171" s="90">
        <v>1.6899999999999998E-2</v>
      </c>
      <c r="O171" s="92">
        <v>527485.96</v>
      </c>
      <c r="P171" s="92">
        <v>110.5</v>
      </c>
      <c r="Q171" s="92">
        <v>0</v>
      </c>
      <c r="R171" s="92">
        <v>582.87198579999995</v>
      </c>
      <c r="S171" s="90">
        <v>1.34E-2</v>
      </c>
      <c r="T171" s="90">
        <v>2.0000000000000001E-4</v>
      </c>
      <c r="U171" s="90">
        <v>0</v>
      </c>
    </row>
    <row r="172" spans="2:21" s="87" customFormat="1">
      <c r="B172" s="91" t="s">
        <v>840</v>
      </c>
      <c r="C172" s="91" t="s">
        <v>841</v>
      </c>
      <c r="D172" s="91" t="s">
        <v>100</v>
      </c>
      <c r="E172" s="91" t="s">
        <v>123</v>
      </c>
      <c r="F172" s="91" t="s">
        <v>842</v>
      </c>
      <c r="G172" s="91" t="s">
        <v>731</v>
      </c>
      <c r="H172" s="91" t="s">
        <v>814</v>
      </c>
      <c r="I172" s="91" t="s">
        <v>211</v>
      </c>
      <c r="J172" s="91" t="s">
        <v>843</v>
      </c>
      <c r="K172" s="92">
        <v>5.2</v>
      </c>
      <c r="L172" s="91" t="s">
        <v>102</v>
      </c>
      <c r="M172" s="90">
        <v>7.4999999999999997E-3</v>
      </c>
      <c r="N172" s="90">
        <v>3.2399999999999998E-2</v>
      </c>
      <c r="O172" s="92">
        <v>9182000</v>
      </c>
      <c r="P172" s="92">
        <v>92.07</v>
      </c>
      <c r="Q172" s="92">
        <v>0</v>
      </c>
      <c r="R172" s="92">
        <v>8453.8673999999992</v>
      </c>
      <c r="S172" s="90">
        <v>1.0800000000000001E-2</v>
      </c>
      <c r="T172" s="90">
        <v>2.8999999999999998E-3</v>
      </c>
      <c r="U172" s="90">
        <v>4.0000000000000002E-4</v>
      </c>
    </row>
    <row r="173" spans="2:21" s="87" customFormat="1">
      <c r="B173" s="91" t="s">
        <v>844</v>
      </c>
      <c r="C173" s="91" t="s">
        <v>845</v>
      </c>
      <c r="D173" s="91" t="s">
        <v>100</v>
      </c>
      <c r="E173" s="91" t="s">
        <v>123</v>
      </c>
      <c r="F173" s="91" t="s">
        <v>709</v>
      </c>
      <c r="G173" s="91" t="s">
        <v>495</v>
      </c>
      <c r="H173" s="91" t="s">
        <v>846</v>
      </c>
      <c r="I173" s="91" t="s">
        <v>847</v>
      </c>
      <c r="J173" s="91" t="s">
        <v>704</v>
      </c>
      <c r="K173" s="92">
        <v>3.18</v>
      </c>
      <c r="L173" s="91" t="s">
        <v>102</v>
      </c>
      <c r="M173" s="90">
        <v>2.0500000000000001E-2</v>
      </c>
      <c r="N173" s="90">
        <v>1.9199999999999998E-2</v>
      </c>
      <c r="O173" s="92">
        <v>21360.89</v>
      </c>
      <c r="P173" s="92">
        <v>108.94</v>
      </c>
      <c r="Q173" s="92">
        <v>0</v>
      </c>
      <c r="R173" s="92">
        <v>23.270553566</v>
      </c>
      <c r="S173" s="90">
        <v>0</v>
      </c>
      <c r="T173" s="90">
        <v>0</v>
      </c>
      <c r="U173" s="90">
        <v>0</v>
      </c>
    </row>
    <row r="174" spans="2:21" s="87" customFormat="1">
      <c r="B174" s="91" t="s">
        <v>848</v>
      </c>
      <c r="C174" s="91" t="s">
        <v>849</v>
      </c>
      <c r="D174" s="91" t="s">
        <v>100</v>
      </c>
      <c r="E174" s="91" t="s">
        <v>123</v>
      </c>
      <c r="F174" s="91" t="s">
        <v>850</v>
      </c>
      <c r="G174" s="91" t="s">
        <v>731</v>
      </c>
      <c r="H174" s="91" t="s">
        <v>803</v>
      </c>
      <c r="I174" s="91" t="s">
        <v>150</v>
      </c>
      <c r="J174" s="91" t="s">
        <v>306</v>
      </c>
      <c r="K174" s="92">
        <v>5.13</v>
      </c>
      <c r="L174" s="91" t="s">
        <v>102</v>
      </c>
      <c r="M174" s="90">
        <v>1.5699999999999999E-2</v>
      </c>
      <c r="N174" s="90">
        <v>3.2199999999999999E-2</v>
      </c>
      <c r="O174" s="92">
        <v>1328923</v>
      </c>
      <c r="P174" s="92">
        <v>96.25</v>
      </c>
      <c r="Q174" s="92">
        <v>0</v>
      </c>
      <c r="R174" s="92">
        <v>1279.0883875</v>
      </c>
      <c r="S174" s="90">
        <v>2.8999999999999998E-3</v>
      </c>
      <c r="T174" s="90">
        <v>4.0000000000000002E-4</v>
      </c>
      <c r="U174" s="90">
        <v>1E-4</v>
      </c>
    </row>
    <row r="175" spans="2:21" s="87" customFormat="1">
      <c r="B175" s="91" t="s">
        <v>851</v>
      </c>
      <c r="C175" s="91" t="s">
        <v>852</v>
      </c>
      <c r="D175" s="91" t="s">
        <v>100</v>
      </c>
      <c r="E175" s="91" t="s">
        <v>123</v>
      </c>
      <c r="F175" s="91" t="s">
        <v>853</v>
      </c>
      <c r="G175" s="91" t="s">
        <v>495</v>
      </c>
      <c r="H175" s="91" t="s">
        <v>814</v>
      </c>
      <c r="I175" s="91" t="s">
        <v>211</v>
      </c>
      <c r="J175" s="91" t="s">
        <v>265</v>
      </c>
      <c r="K175" s="92">
        <v>1.69</v>
      </c>
      <c r="L175" s="91" t="s">
        <v>102</v>
      </c>
      <c r="M175" s="90">
        <v>4.9500000000000002E-2</v>
      </c>
      <c r="N175" s="90">
        <v>2.24E-2</v>
      </c>
      <c r="O175" s="92">
        <v>15282.74</v>
      </c>
      <c r="P175" s="92">
        <v>136.69999999999999</v>
      </c>
      <c r="Q175" s="92">
        <v>0</v>
      </c>
      <c r="R175" s="92">
        <v>20.89150558</v>
      </c>
      <c r="S175" s="90">
        <v>0</v>
      </c>
      <c r="T175" s="90">
        <v>0</v>
      </c>
      <c r="U175" s="90">
        <v>0</v>
      </c>
    </row>
    <row r="176" spans="2:21" s="87" customFormat="1">
      <c r="B176" s="91" t="s">
        <v>854</v>
      </c>
      <c r="C176" s="91" t="s">
        <v>855</v>
      </c>
      <c r="D176" s="91" t="s">
        <v>100</v>
      </c>
      <c r="E176" s="91" t="s">
        <v>123</v>
      </c>
      <c r="F176" s="91" t="s">
        <v>856</v>
      </c>
      <c r="G176" s="91" t="s">
        <v>731</v>
      </c>
      <c r="H176" s="91" t="s">
        <v>814</v>
      </c>
      <c r="I176" s="91" t="s">
        <v>211</v>
      </c>
      <c r="J176" s="91" t="s">
        <v>564</v>
      </c>
      <c r="K176" s="92">
        <v>5.22</v>
      </c>
      <c r="L176" s="91" t="s">
        <v>102</v>
      </c>
      <c r="M176" s="90">
        <v>3.2500000000000001E-2</v>
      </c>
      <c r="N176" s="90">
        <v>3.3399999999999999E-2</v>
      </c>
      <c r="O176" s="92">
        <v>10079000</v>
      </c>
      <c r="P176" s="92">
        <v>106.98</v>
      </c>
      <c r="Q176" s="92">
        <v>0</v>
      </c>
      <c r="R176" s="92">
        <v>10782.5142</v>
      </c>
      <c r="S176" s="90">
        <v>2.3900000000000001E-2</v>
      </c>
      <c r="T176" s="90">
        <v>3.8E-3</v>
      </c>
      <c r="U176" s="90">
        <v>5.0000000000000001E-4</v>
      </c>
    </row>
    <row r="177" spans="2:21" s="87" customFormat="1">
      <c r="B177" s="91" t="s">
        <v>857</v>
      </c>
      <c r="C177" s="91" t="s">
        <v>858</v>
      </c>
      <c r="D177" s="91" t="s">
        <v>100</v>
      </c>
      <c r="E177" s="91" t="s">
        <v>123</v>
      </c>
      <c r="F177" s="91" t="s">
        <v>856</v>
      </c>
      <c r="G177" s="91" t="s">
        <v>731</v>
      </c>
      <c r="H177" s="91" t="s">
        <v>814</v>
      </c>
      <c r="I177" s="91" t="s">
        <v>211</v>
      </c>
      <c r="J177" s="91" t="s">
        <v>265</v>
      </c>
      <c r="K177" s="92">
        <v>1.47</v>
      </c>
      <c r="L177" s="91" t="s">
        <v>102</v>
      </c>
      <c r="M177" s="90">
        <v>4.3400000000000001E-2</v>
      </c>
      <c r="N177" s="90">
        <v>2.07E-2</v>
      </c>
      <c r="O177" s="92">
        <v>1303451.56</v>
      </c>
      <c r="P177" s="92">
        <v>110.44</v>
      </c>
      <c r="Q177" s="92">
        <v>30.2194</v>
      </c>
      <c r="R177" s="92">
        <v>1469.7513028640001</v>
      </c>
      <c r="S177" s="90">
        <v>1E-3</v>
      </c>
      <c r="T177" s="90">
        <v>5.0000000000000001E-4</v>
      </c>
      <c r="U177" s="90">
        <v>1E-4</v>
      </c>
    </row>
    <row r="178" spans="2:21" s="87" customFormat="1">
      <c r="B178" s="91" t="s">
        <v>859</v>
      </c>
      <c r="C178" s="91" t="s">
        <v>860</v>
      </c>
      <c r="D178" s="91" t="s">
        <v>100</v>
      </c>
      <c r="E178" s="91" t="s">
        <v>123</v>
      </c>
      <c r="F178" s="91" t="s">
        <v>856</v>
      </c>
      <c r="G178" s="91" t="s">
        <v>731</v>
      </c>
      <c r="H178" s="91" t="s">
        <v>814</v>
      </c>
      <c r="I178" s="91" t="s">
        <v>211</v>
      </c>
      <c r="J178" s="91" t="s">
        <v>265</v>
      </c>
      <c r="K178" s="92">
        <v>4.3099999999999996</v>
      </c>
      <c r="L178" s="91" t="s">
        <v>102</v>
      </c>
      <c r="M178" s="90">
        <v>3.9E-2</v>
      </c>
      <c r="N178" s="90">
        <v>3.2899999999999999E-2</v>
      </c>
      <c r="O178" s="92">
        <v>1511966.78</v>
      </c>
      <c r="P178" s="92">
        <v>112.1</v>
      </c>
      <c r="Q178" s="92">
        <v>0</v>
      </c>
      <c r="R178" s="92">
        <v>1694.91476038</v>
      </c>
      <c r="S178" s="90">
        <v>1E-3</v>
      </c>
      <c r="T178" s="90">
        <v>5.9999999999999995E-4</v>
      </c>
      <c r="U178" s="90">
        <v>1E-4</v>
      </c>
    </row>
    <row r="179" spans="2:21" s="87" customFormat="1">
      <c r="B179" s="91" t="s">
        <v>861</v>
      </c>
      <c r="C179" s="91" t="s">
        <v>862</v>
      </c>
      <c r="D179" s="91" t="s">
        <v>100</v>
      </c>
      <c r="E179" s="91" t="s">
        <v>123</v>
      </c>
      <c r="F179" s="91" t="s">
        <v>863</v>
      </c>
      <c r="G179" s="91" t="s">
        <v>482</v>
      </c>
      <c r="H179" s="91" t="s">
        <v>864</v>
      </c>
      <c r="I179" s="91" t="s">
        <v>211</v>
      </c>
      <c r="J179" s="91" t="s">
        <v>865</v>
      </c>
      <c r="K179" s="92">
        <v>4.38</v>
      </c>
      <c r="L179" s="91" t="s">
        <v>102</v>
      </c>
      <c r="M179" s="90">
        <v>2.75E-2</v>
      </c>
      <c r="N179" s="90">
        <v>2.69E-2</v>
      </c>
      <c r="O179" s="92">
        <v>2237903.2999999998</v>
      </c>
      <c r="P179" s="92">
        <v>106.7</v>
      </c>
      <c r="Q179" s="92">
        <v>0</v>
      </c>
      <c r="R179" s="92">
        <v>2387.8428211</v>
      </c>
      <c r="S179" s="90">
        <v>2.3999999999999998E-3</v>
      </c>
      <c r="T179" s="90">
        <v>8.0000000000000004E-4</v>
      </c>
      <c r="U179" s="90">
        <v>1E-4</v>
      </c>
    </row>
    <row r="180" spans="2:21" s="87" customFormat="1">
      <c r="B180" s="91" t="s">
        <v>866</v>
      </c>
      <c r="C180" s="91">
        <v>11849510</v>
      </c>
      <c r="D180" s="91" t="s">
        <v>100</v>
      </c>
      <c r="E180" s="91" t="s">
        <v>123</v>
      </c>
      <c r="F180" s="91" t="s">
        <v>867</v>
      </c>
      <c r="G180" s="91" t="s">
        <v>482</v>
      </c>
      <c r="H180" s="91" t="s">
        <v>868</v>
      </c>
      <c r="I180" s="91" t="s">
        <v>150</v>
      </c>
      <c r="J180" s="91" t="s">
        <v>265</v>
      </c>
      <c r="K180" s="92">
        <v>4.83</v>
      </c>
      <c r="L180" s="91" t="s">
        <v>102</v>
      </c>
      <c r="M180" s="90">
        <v>1.7999999999999999E-2</v>
      </c>
      <c r="N180" s="90">
        <v>2.53E-2</v>
      </c>
      <c r="O180" s="92">
        <v>2657976</v>
      </c>
      <c r="P180" s="92">
        <f>R180*1000/O180*100</f>
        <v>103.53721341129416</v>
      </c>
      <c r="Q180" s="92">
        <v>0</v>
      </c>
      <c r="R180" s="92">
        <f>2751994.28354098/1000</f>
        <v>2751.9942835409802</v>
      </c>
      <c r="S180" s="90">
        <v>1.61E-2</v>
      </c>
      <c r="T180" s="90">
        <f>R180/$R$11</f>
        <v>9.5794180733705335E-4</v>
      </c>
      <c r="U180" s="90">
        <f>R180/'סכום נכסי הקרן'!$C$42</f>
        <v>1.3067712120582177E-4</v>
      </c>
    </row>
    <row r="181" spans="2:21" s="87" customFormat="1">
      <c r="B181" s="91" t="s">
        <v>866</v>
      </c>
      <c r="C181" s="91">
        <v>1184951</v>
      </c>
      <c r="D181" s="91" t="s">
        <v>100</v>
      </c>
      <c r="E181" s="91" t="s">
        <v>123</v>
      </c>
      <c r="F181" s="91" t="s">
        <v>867</v>
      </c>
      <c r="G181" s="91" t="s">
        <v>482</v>
      </c>
      <c r="H181" s="91" t="s">
        <v>868</v>
      </c>
      <c r="I181" s="91" t="s">
        <v>150</v>
      </c>
      <c r="J181" s="91" t="s">
        <v>869</v>
      </c>
      <c r="K181" s="92">
        <v>0</v>
      </c>
      <c r="L181" s="91" t="s">
        <v>102</v>
      </c>
      <c r="M181" s="90">
        <v>0</v>
      </c>
      <c r="N181" s="90">
        <v>0</v>
      </c>
      <c r="O181" s="92">
        <v>15611341.969999999</v>
      </c>
      <c r="P181" s="92">
        <f>R181*1000/O181*100</f>
        <v>103.60000000000001</v>
      </c>
      <c r="Q181" s="92">
        <v>0</v>
      </c>
      <c r="R181" s="92">
        <f>16173350.28092/1000</f>
        <v>16173.35028092</v>
      </c>
      <c r="S181" s="90">
        <v>0</v>
      </c>
      <c r="T181" s="90">
        <f>R181/$R$11</f>
        <v>5.6297821879429189E-3</v>
      </c>
      <c r="U181" s="90">
        <f>R181/'סכום נכסי הקרן'!$C$42</f>
        <v>7.6798373732251334E-4</v>
      </c>
    </row>
    <row r="182" spans="2:21" s="87" customFormat="1">
      <c r="B182" s="91" t="s">
        <v>870</v>
      </c>
      <c r="C182" s="91" t="s">
        <v>871</v>
      </c>
      <c r="D182" s="91" t="s">
        <v>100</v>
      </c>
      <c r="E182" s="91" t="s">
        <v>123</v>
      </c>
      <c r="F182" s="91" t="s">
        <v>872</v>
      </c>
      <c r="G182" s="91" t="s">
        <v>495</v>
      </c>
      <c r="H182" s="91" t="s">
        <v>864</v>
      </c>
      <c r="I182" s="91" t="s">
        <v>211</v>
      </c>
      <c r="J182" s="91" t="s">
        <v>405</v>
      </c>
      <c r="K182" s="92">
        <v>3.69</v>
      </c>
      <c r="L182" s="91" t="s">
        <v>102</v>
      </c>
      <c r="M182" s="90">
        <v>3.3000000000000002E-2</v>
      </c>
      <c r="N182" s="90">
        <v>3.4299999999999997E-2</v>
      </c>
      <c r="O182" s="92">
        <v>8902000</v>
      </c>
      <c r="P182" s="92">
        <v>107.18</v>
      </c>
      <c r="Q182" s="92">
        <v>0</v>
      </c>
      <c r="R182" s="92">
        <v>9541.1635999999999</v>
      </c>
      <c r="S182" s="90">
        <v>1.7399999999999999E-2</v>
      </c>
      <c r="T182" s="90">
        <v>3.3E-3</v>
      </c>
      <c r="U182" s="90">
        <v>5.0000000000000001E-4</v>
      </c>
    </row>
    <row r="183" spans="2:21" s="87" customFormat="1">
      <c r="B183" s="91" t="s">
        <v>873</v>
      </c>
      <c r="C183" s="91" t="s">
        <v>874</v>
      </c>
      <c r="D183" s="91" t="s">
        <v>100</v>
      </c>
      <c r="E183" s="91" t="s">
        <v>123</v>
      </c>
      <c r="F183" s="91" t="s">
        <v>688</v>
      </c>
      <c r="G183" s="91" t="s">
        <v>402</v>
      </c>
      <c r="H183" s="91" t="s">
        <v>864</v>
      </c>
      <c r="I183" s="91" t="s">
        <v>211</v>
      </c>
      <c r="J183" s="91" t="s">
        <v>523</v>
      </c>
      <c r="K183" s="92">
        <v>4.54</v>
      </c>
      <c r="L183" s="91" t="s">
        <v>102</v>
      </c>
      <c r="M183" s="90">
        <v>1.2200000000000001E-2</v>
      </c>
      <c r="N183" s="90">
        <v>3.1699999999999999E-2</v>
      </c>
      <c r="O183" s="92">
        <v>23</v>
      </c>
      <c r="P183" s="92">
        <v>4915753</v>
      </c>
      <c r="Q183" s="92">
        <v>0</v>
      </c>
      <c r="R183" s="92">
        <v>1130.62319</v>
      </c>
      <c r="S183" s="90">
        <v>0</v>
      </c>
      <c r="T183" s="90">
        <v>4.0000000000000002E-4</v>
      </c>
      <c r="U183" s="90">
        <v>1E-4</v>
      </c>
    </row>
    <row r="184" spans="2:21" s="87" customFormat="1">
      <c r="B184" s="91" t="s">
        <v>875</v>
      </c>
      <c r="C184" s="91" t="s">
        <v>876</v>
      </c>
      <c r="D184" s="91" t="s">
        <v>100</v>
      </c>
      <c r="E184" s="91" t="s">
        <v>123</v>
      </c>
      <c r="F184" s="91" t="s">
        <v>877</v>
      </c>
      <c r="G184" s="91" t="s">
        <v>495</v>
      </c>
      <c r="H184" s="91" t="s">
        <v>864</v>
      </c>
      <c r="I184" s="91" t="s">
        <v>211</v>
      </c>
      <c r="J184" s="91" t="s">
        <v>564</v>
      </c>
      <c r="K184" s="92">
        <v>4.47</v>
      </c>
      <c r="L184" s="91" t="s">
        <v>102</v>
      </c>
      <c r="M184" s="90">
        <v>3.0000000000000001E-3</v>
      </c>
      <c r="N184" s="90">
        <v>2.1000000000000001E-2</v>
      </c>
      <c r="O184" s="92">
        <v>7976000</v>
      </c>
      <c r="P184" s="92">
        <v>95.31</v>
      </c>
      <c r="Q184" s="92">
        <v>0</v>
      </c>
      <c r="R184" s="92">
        <v>7601.9255999999996</v>
      </c>
      <c r="S184" s="90">
        <v>1.5699999999999999E-2</v>
      </c>
      <c r="T184" s="90">
        <v>2.5999999999999999E-3</v>
      </c>
      <c r="U184" s="90">
        <v>4.0000000000000002E-4</v>
      </c>
    </row>
    <row r="185" spans="2:21" s="87" customFormat="1">
      <c r="B185" s="91" t="s">
        <v>878</v>
      </c>
      <c r="C185" s="91" t="s">
        <v>879</v>
      </c>
      <c r="D185" s="91" t="s">
        <v>100</v>
      </c>
      <c r="E185" s="91" t="s">
        <v>123</v>
      </c>
      <c r="F185" s="91" t="s">
        <v>877</v>
      </c>
      <c r="G185" s="91" t="s">
        <v>495</v>
      </c>
      <c r="H185" s="91" t="s">
        <v>864</v>
      </c>
      <c r="I185" s="91" t="s">
        <v>211</v>
      </c>
      <c r="J185" s="91" t="s">
        <v>880</v>
      </c>
      <c r="K185" s="92">
        <v>3.25</v>
      </c>
      <c r="L185" s="91" t="s">
        <v>102</v>
      </c>
      <c r="M185" s="90">
        <v>1E-3</v>
      </c>
      <c r="N185" s="90">
        <v>1.7399999999999999E-2</v>
      </c>
      <c r="O185" s="92">
        <v>7460000</v>
      </c>
      <c r="P185" s="92">
        <v>101.43</v>
      </c>
      <c r="Q185" s="92">
        <v>0</v>
      </c>
      <c r="R185" s="92">
        <v>7566.6779999999999</v>
      </c>
      <c r="S185" s="90">
        <v>1.32E-2</v>
      </c>
      <c r="T185" s="90">
        <v>2.5999999999999999E-3</v>
      </c>
      <c r="U185" s="90">
        <v>4.0000000000000002E-4</v>
      </c>
    </row>
    <row r="186" spans="2:21" s="87" customFormat="1">
      <c r="B186" s="91" t="s">
        <v>881</v>
      </c>
      <c r="C186" s="91" t="s">
        <v>882</v>
      </c>
      <c r="D186" s="91" t="s">
        <v>100</v>
      </c>
      <c r="E186" s="91" t="s">
        <v>123</v>
      </c>
      <c r="F186" s="91" t="s">
        <v>877</v>
      </c>
      <c r="G186" s="91" t="s">
        <v>495</v>
      </c>
      <c r="H186" s="91" t="s">
        <v>864</v>
      </c>
      <c r="I186" s="91" t="s">
        <v>211</v>
      </c>
      <c r="J186" s="91" t="s">
        <v>883</v>
      </c>
      <c r="K186" s="92">
        <v>5.96</v>
      </c>
      <c r="L186" s="91" t="s">
        <v>102</v>
      </c>
      <c r="M186" s="90">
        <v>3.0000000000000001E-3</v>
      </c>
      <c r="N186" s="90">
        <v>2.3400000000000001E-2</v>
      </c>
      <c r="O186" s="92">
        <v>9761910</v>
      </c>
      <c r="P186" s="92">
        <v>93.91</v>
      </c>
      <c r="Q186" s="92">
        <v>0</v>
      </c>
      <c r="R186" s="92">
        <v>9167.4096809999992</v>
      </c>
      <c r="S186" s="90">
        <v>2.9600000000000001E-2</v>
      </c>
      <c r="T186" s="90">
        <v>3.2000000000000002E-3</v>
      </c>
      <c r="U186" s="90">
        <v>4.0000000000000002E-4</v>
      </c>
    </row>
    <row r="187" spans="2:21" s="87" customFormat="1">
      <c r="B187" s="91" t="s">
        <v>884</v>
      </c>
      <c r="C187" s="91" t="s">
        <v>885</v>
      </c>
      <c r="D187" s="91" t="s">
        <v>100</v>
      </c>
      <c r="E187" s="91" t="s">
        <v>123</v>
      </c>
      <c r="F187" s="91" t="s">
        <v>886</v>
      </c>
      <c r="G187" s="91" t="s">
        <v>527</v>
      </c>
      <c r="H187" s="91" t="s">
        <v>864</v>
      </c>
      <c r="I187" s="91" t="s">
        <v>211</v>
      </c>
      <c r="J187" s="91" t="s">
        <v>804</v>
      </c>
      <c r="K187" s="92">
        <v>0.99</v>
      </c>
      <c r="L187" s="91" t="s">
        <v>102</v>
      </c>
      <c r="M187" s="90">
        <v>0.03</v>
      </c>
      <c r="N187" s="90">
        <v>4.5699999999999998E-2</v>
      </c>
      <c r="O187" s="92">
        <v>18200</v>
      </c>
      <c r="P187" s="92">
        <v>105.54</v>
      </c>
      <c r="Q187" s="92">
        <v>0</v>
      </c>
      <c r="R187" s="92">
        <v>19.208279999999998</v>
      </c>
      <c r="S187" s="90">
        <v>0</v>
      </c>
      <c r="T187" s="90">
        <v>0</v>
      </c>
      <c r="U187" s="90">
        <v>0</v>
      </c>
    </row>
    <row r="188" spans="2:21" s="87" customFormat="1">
      <c r="B188" s="91" t="s">
        <v>887</v>
      </c>
      <c r="C188" s="91" t="s">
        <v>888</v>
      </c>
      <c r="D188" s="91" t="s">
        <v>100</v>
      </c>
      <c r="E188" s="91" t="s">
        <v>123</v>
      </c>
      <c r="F188" s="91" t="s">
        <v>886</v>
      </c>
      <c r="G188" s="91" t="s">
        <v>527</v>
      </c>
      <c r="H188" s="91" t="s">
        <v>864</v>
      </c>
      <c r="I188" s="91" t="s">
        <v>211</v>
      </c>
      <c r="J188" s="91" t="s">
        <v>472</v>
      </c>
      <c r="K188" s="92">
        <v>2.86</v>
      </c>
      <c r="L188" s="91" t="s">
        <v>102</v>
      </c>
      <c r="M188" s="90">
        <v>2.5000000000000001E-2</v>
      </c>
      <c r="N188" s="90">
        <v>7.7600000000000002E-2</v>
      </c>
      <c r="O188" s="92">
        <v>110000</v>
      </c>
      <c r="P188" s="92">
        <v>92.11</v>
      </c>
      <c r="Q188" s="92">
        <v>0</v>
      </c>
      <c r="R188" s="92">
        <v>101.321</v>
      </c>
      <c r="S188" s="90">
        <v>2.9999999999999997E-4</v>
      </c>
      <c r="T188" s="90">
        <v>0</v>
      </c>
      <c r="U188" s="90">
        <v>0</v>
      </c>
    </row>
    <row r="189" spans="2:21" s="87" customFormat="1">
      <c r="B189" s="91" t="s">
        <v>889</v>
      </c>
      <c r="C189" s="91" t="s">
        <v>890</v>
      </c>
      <c r="D189" s="91" t="s">
        <v>100</v>
      </c>
      <c r="E189" s="91" t="s">
        <v>123</v>
      </c>
      <c r="F189" s="91" t="s">
        <v>891</v>
      </c>
      <c r="G189" s="91" t="s">
        <v>495</v>
      </c>
      <c r="H189" s="91" t="s">
        <v>864</v>
      </c>
      <c r="I189" s="91" t="s">
        <v>211</v>
      </c>
      <c r="J189" s="91" t="s">
        <v>405</v>
      </c>
      <c r="K189" s="92">
        <v>4.75</v>
      </c>
      <c r="L189" s="91" t="s">
        <v>102</v>
      </c>
      <c r="M189" s="90">
        <v>1.0800000000000001E-2</v>
      </c>
      <c r="N189" s="90">
        <v>2.6499999999999999E-2</v>
      </c>
      <c r="O189" s="92">
        <v>4054000</v>
      </c>
      <c r="P189" s="92">
        <v>99.55</v>
      </c>
      <c r="Q189" s="92">
        <v>0</v>
      </c>
      <c r="R189" s="92">
        <v>4035.7570000000001</v>
      </c>
      <c r="S189" s="90">
        <v>1.5100000000000001E-2</v>
      </c>
      <c r="T189" s="90">
        <v>1.4E-3</v>
      </c>
      <c r="U189" s="90">
        <v>2.0000000000000001E-4</v>
      </c>
    </row>
    <row r="190" spans="2:21" s="87" customFormat="1">
      <c r="B190" s="91" t="s">
        <v>892</v>
      </c>
      <c r="C190" s="91" t="s">
        <v>893</v>
      </c>
      <c r="D190" s="91" t="s">
        <v>123</v>
      </c>
      <c r="F190" s="91" t="s">
        <v>894</v>
      </c>
      <c r="G190" s="91" t="s">
        <v>527</v>
      </c>
      <c r="H190" s="91" t="s">
        <v>895</v>
      </c>
      <c r="I190" s="91" t="s">
        <v>211</v>
      </c>
      <c r="J190" s="91" t="s">
        <v>896</v>
      </c>
      <c r="K190" s="92">
        <v>1.18</v>
      </c>
      <c r="L190" s="91" t="s">
        <v>102</v>
      </c>
      <c r="M190" s="90">
        <v>3.2899999999999999E-2</v>
      </c>
      <c r="N190" s="90">
        <v>9.4899999999999998E-2</v>
      </c>
      <c r="O190" s="92">
        <v>5250000</v>
      </c>
      <c r="P190" s="92">
        <v>101.71</v>
      </c>
      <c r="Q190" s="92">
        <v>0</v>
      </c>
      <c r="R190" s="92">
        <v>5339.7749999999996</v>
      </c>
      <c r="S190" s="90">
        <v>8.2000000000000007E-3</v>
      </c>
      <c r="T190" s="90">
        <v>1.9E-3</v>
      </c>
      <c r="U190" s="90">
        <v>2.9999999999999997E-4</v>
      </c>
    </row>
    <row r="191" spans="2:21" s="87" customFormat="1">
      <c r="B191" s="91" t="s">
        <v>897</v>
      </c>
      <c r="C191" s="91" t="s">
        <v>898</v>
      </c>
      <c r="D191" s="91" t="s">
        <v>100</v>
      </c>
      <c r="E191" s="91" t="s">
        <v>123</v>
      </c>
      <c r="F191" s="91" t="s">
        <v>899</v>
      </c>
      <c r="G191" s="91" t="s">
        <v>731</v>
      </c>
      <c r="H191" s="91" t="s">
        <v>895</v>
      </c>
      <c r="I191" s="91" t="s">
        <v>211</v>
      </c>
      <c r="J191" s="91" t="s">
        <v>827</v>
      </c>
      <c r="K191" s="92">
        <v>0.01</v>
      </c>
      <c r="L191" s="91" t="s">
        <v>102</v>
      </c>
      <c r="M191" s="90">
        <v>0.03</v>
      </c>
      <c r="N191" s="90">
        <v>0.89280000000000004</v>
      </c>
      <c r="O191" s="92">
        <v>6836000</v>
      </c>
      <c r="P191" s="92">
        <v>107.61</v>
      </c>
      <c r="Q191" s="92">
        <v>0</v>
      </c>
      <c r="R191" s="92">
        <v>7356.2196000000004</v>
      </c>
      <c r="S191" s="90">
        <v>4.65E-2</v>
      </c>
      <c r="T191" s="90">
        <v>2.5999999999999999E-3</v>
      </c>
      <c r="U191" s="90">
        <v>4.0000000000000002E-4</v>
      </c>
    </row>
    <row r="192" spans="2:21" s="87" customFormat="1">
      <c r="B192" s="91" t="s">
        <v>900</v>
      </c>
      <c r="C192" s="91" t="s">
        <v>901</v>
      </c>
      <c r="D192" s="91" t="s">
        <v>100</v>
      </c>
      <c r="E192" s="91" t="s">
        <v>123</v>
      </c>
      <c r="F192" s="91" t="s">
        <v>902</v>
      </c>
      <c r="G192" s="91" t="s">
        <v>527</v>
      </c>
      <c r="H192" s="91" t="s">
        <v>903</v>
      </c>
      <c r="I192" s="91" t="s">
        <v>150</v>
      </c>
      <c r="J192" s="91" t="s">
        <v>827</v>
      </c>
      <c r="K192" s="92">
        <v>2.4300000000000002</v>
      </c>
      <c r="L192" s="91" t="s">
        <v>102</v>
      </c>
      <c r="M192" s="90">
        <v>0.03</v>
      </c>
      <c r="N192" s="90">
        <v>3.73E-2</v>
      </c>
      <c r="O192" s="92">
        <v>95213.4</v>
      </c>
      <c r="P192" s="92">
        <v>107.89</v>
      </c>
      <c r="Q192" s="92">
        <v>0</v>
      </c>
      <c r="R192" s="92">
        <v>102.72573726</v>
      </c>
      <c r="S192" s="90">
        <v>6.9999999999999999E-4</v>
      </c>
      <c r="T192" s="90">
        <v>0</v>
      </c>
      <c r="U192" s="90">
        <v>0</v>
      </c>
    </row>
    <row r="193" spans="2:21" s="87" customFormat="1">
      <c r="B193" s="91" t="s">
        <v>904</v>
      </c>
      <c r="C193" s="91" t="s">
        <v>905</v>
      </c>
      <c r="D193" s="91" t="s">
        <v>100</v>
      </c>
      <c r="E193" s="91" t="s">
        <v>123</v>
      </c>
      <c r="F193" s="91" t="s">
        <v>902</v>
      </c>
      <c r="G193" s="91" t="s">
        <v>527</v>
      </c>
      <c r="H193" s="91" t="s">
        <v>903</v>
      </c>
      <c r="I193" s="91" t="s">
        <v>150</v>
      </c>
      <c r="J193" s="91" t="s">
        <v>827</v>
      </c>
      <c r="K193" s="92">
        <v>4.34</v>
      </c>
      <c r="L193" s="91" t="s">
        <v>102</v>
      </c>
      <c r="M193" s="90">
        <v>3.3700000000000001E-2</v>
      </c>
      <c r="N193" s="90">
        <v>4.3299999999999998E-2</v>
      </c>
      <c r="O193" s="92">
        <v>474682</v>
      </c>
      <c r="P193" s="92">
        <v>100.83</v>
      </c>
      <c r="Q193" s="92">
        <v>0</v>
      </c>
      <c r="R193" s="92">
        <v>478.62186059999999</v>
      </c>
      <c r="S193" s="90">
        <v>3.2000000000000002E-3</v>
      </c>
      <c r="T193" s="90">
        <v>2.0000000000000001E-4</v>
      </c>
      <c r="U193" s="90">
        <v>0</v>
      </c>
    </row>
    <row r="194" spans="2:21" s="87" customFormat="1">
      <c r="B194" s="91" t="s">
        <v>906</v>
      </c>
      <c r="C194" s="91" t="s">
        <v>907</v>
      </c>
      <c r="D194" s="91" t="s">
        <v>100</v>
      </c>
      <c r="E194" s="91" t="s">
        <v>123</v>
      </c>
      <c r="F194" s="91" t="s">
        <v>908</v>
      </c>
      <c r="G194" s="91" t="s">
        <v>737</v>
      </c>
      <c r="H194" s="91" t="s">
        <v>909</v>
      </c>
      <c r="I194" s="91" t="s">
        <v>211</v>
      </c>
      <c r="J194" s="91" t="s">
        <v>751</v>
      </c>
      <c r="K194" s="92">
        <v>1.65</v>
      </c>
      <c r="L194" s="91" t="s">
        <v>102</v>
      </c>
      <c r="M194" s="90">
        <v>4.9500000000000002E-2</v>
      </c>
      <c r="N194" s="90">
        <v>3.5999999999999997E-2</v>
      </c>
      <c r="O194" s="92">
        <v>3767312.85</v>
      </c>
      <c r="P194" s="92">
        <v>136.79</v>
      </c>
      <c r="Q194" s="92">
        <v>0</v>
      </c>
      <c r="R194" s="92">
        <v>5153.3072475150002</v>
      </c>
      <c r="S194" s="90">
        <v>5.1000000000000004E-3</v>
      </c>
      <c r="T194" s="90">
        <v>1.8E-3</v>
      </c>
      <c r="U194" s="90">
        <v>2.0000000000000001E-4</v>
      </c>
    </row>
    <row r="195" spans="2:21" s="87" customFormat="1">
      <c r="B195" s="91" t="s">
        <v>910</v>
      </c>
      <c r="C195" s="91" t="s">
        <v>911</v>
      </c>
      <c r="D195" s="91" t="s">
        <v>100</v>
      </c>
      <c r="E195" s="91" t="s">
        <v>123</v>
      </c>
      <c r="F195" s="91" t="s">
        <v>912</v>
      </c>
      <c r="G195" s="91" t="s">
        <v>495</v>
      </c>
      <c r="H195" s="91" t="s">
        <v>253</v>
      </c>
      <c r="I195" s="91" t="s">
        <v>913</v>
      </c>
      <c r="J195" s="91" t="s">
        <v>759</v>
      </c>
      <c r="K195" s="92">
        <v>4.13</v>
      </c>
      <c r="L195" s="91" t="s">
        <v>102</v>
      </c>
      <c r="M195" s="90">
        <v>1.9E-2</v>
      </c>
      <c r="N195" s="90">
        <v>2.9899999999999999E-2</v>
      </c>
      <c r="O195" s="92">
        <v>3000000</v>
      </c>
      <c r="P195" s="92">
        <v>98.2</v>
      </c>
      <c r="Q195" s="92">
        <v>22.283329999999999</v>
      </c>
      <c r="R195" s="92">
        <v>2968.2833300000002</v>
      </c>
      <c r="S195" s="90">
        <v>5.4999999999999997E-3</v>
      </c>
      <c r="T195" s="90">
        <v>1E-3</v>
      </c>
      <c r="U195" s="90">
        <v>1E-4</v>
      </c>
    </row>
    <row r="196" spans="2:21" s="87" customFormat="1">
      <c r="B196" s="91" t="s">
        <v>914</v>
      </c>
      <c r="C196" s="91" t="s">
        <v>915</v>
      </c>
      <c r="D196" s="91" t="s">
        <v>100</v>
      </c>
      <c r="E196" s="91" t="s">
        <v>123</v>
      </c>
      <c r="F196" s="91" t="s">
        <v>916</v>
      </c>
      <c r="G196" s="91" t="s">
        <v>917</v>
      </c>
      <c r="H196" s="91" t="s">
        <v>253</v>
      </c>
      <c r="I196" s="91" t="s">
        <v>913</v>
      </c>
      <c r="J196" s="91" t="s">
        <v>265</v>
      </c>
      <c r="K196" s="92">
        <v>3.62</v>
      </c>
      <c r="L196" s="91" t="s">
        <v>102</v>
      </c>
      <c r="M196" s="90">
        <v>1.5800000000000002E-2</v>
      </c>
      <c r="N196" s="90">
        <v>3.4700000000000002E-2</v>
      </c>
      <c r="O196" s="92">
        <v>7717672</v>
      </c>
      <c r="P196" s="92">
        <v>98.87</v>
      </c>
      <c r="Q196" s="92">
        <v>0</v>
      </c>
      <c r="R196" s="92">
        <v>7630.4623063999998</v>
      </c>
      <c r="S196" s="90">
        <v>1.3899999999999999E-2</v>
      </c>
      <c r="T196" s="90">
        <v>2.7000000000000001E-3</v>
      </c>
      <c r="U196" s="90">
        <v>4.0000000000000002E-4</v>
      </c>
    </row>
    <row r="197" spans="2:21" s="87" customFormat="1">
      <c r="B197" s="91" t="s">
        <v>918</v>
      </c>
      <c r="C197" s="91" t="s">
        <v>919</v>
      </c>
      <c r="D197" s="91" t="s">
        <v>100</v>
      </c>
      <c r="E197" s="91" t="s">
        <v>123</v>
      </c>
      <c r="F197" s="91" t="s">
        <v>899</v>
      </c>
      <c r="G197" s="91" t="s">
        <v>731</v>
      </c>
      <c r="H197" s="91" t="s">
        <v>253</v>
      </c>
      <c r="I197" s="91" t="s">
        <v>913</v>
      </c>
      <c r="J197" s="91" t="s">
        <v>920</v>
      </c>
      <c r="K197" s="92">
        <v>3.24</v>
      </c>
      <c r="L197" s="91" t="s">
        <v>102</v>
      </c>
      <c r="M197" s="90">
        <v>3.5000000000000003E-2</v>
      </c>
      <c r="N197" s="90">
        <v>3.7900000000000003E-2</v>
      </c>
      <c r="O197" s="92">
        <v>1261000</v>
      </c>
      <c r="P197" s="92">
        <v>101.3</v>
      </c>
      <c r="Q197" s="92">
        <v>0</v>
      </c>
      <c r="R197" s="92">
        <v>1277.393</v>
      </c>
      <c r="S197" s="90">
        <v>6.6E-3</v>
      </c>
      <c r="T197" s="90">
        <v>4.0000000000000002E-4</v>
      </c>
      <c r="U197" s="90">
        <v>1E-4</v>
      </c>
    </row>
    <row r="198" spans="2:21" s="87" customFormat="1">
      <c r="B198" s="91" t="s">
        <v>921</v>
      </c>
      <c r="C198" s="91" t="s">
        <v>922</v>
      </c>
      <c r="D198" s="91" t="s">
        <v>100</v>
      </c>
      <c r="E198" s="91" t="s">
        <v>123</v>
      </c>
      <c r="F198" s="91" t="s">
        <v>923</v>
      </c>
      <c r="G198" s="91" t="s">
        <v>132</v>
      </c>
      <c r="H198" s="91" t="s">
        <v>253</v>
      </c>
      <c r="I198" s="91" t="s">
        <v>913</v>
      </c>
      <c r="J198" s="91" t="s">
        <v>924</v>
      </c>
      <c r="K198" s="92">
        <v>2.59</v>
      </c>
      <c r="L198" s="91" t="s">
        <v>102</v>
      </c>
      <c r="M198" s="90">
        <v>4.8000000000000001E-2</v>
      </c>
      <c r="N198" s="90">
        <v>5.21E-2</v>
      </c>
      <c r="O198" s="92">
        <v>784000</v>
      </c>
      <c r="P198" s="92">
        <v>105.97</v>
      </c>
      <c r="Q198" s="92">
        <v>0</v>
      </c>
      <c r="R198" s="92">
        <v>830.8048</v>
      </c>
      <c r="S198" s="90">
        <v>4.5999999999999999E-3</v>
      </c>
      <c r="T198" s="90">
        <v>2.9999999999999997E-4</v>
      </c>
      <c r="U198" s="90">
        <v>0</v>
      </c>
    </row>
    <row r="199" spans="2:21" s="87" customFormat="1">
      <c r="B199" s="91" t="s">
        <v>925</v>
      </c>
      <c r="C199" s="91" t="s">
        <v>926</v>
      </c>
      <c r="D199" s="91" t="s">
        <v>100</v>
      </c>
      <c r="E199" s="91" t="s">
        <v>123</v>
      </c>
      <c r="F199" s="91" t="s">
        <v>927</v>
      </c>
      <c r="G199" s="91" t="s">
        <v>731</v>
      </c>
      <c r="H199" s="91" t="s">
        <v>253</v>
      </c>
      <c r="I199" s="91" t="s">
        <v>913</v>
      </c>
      <c r="J199" s="91" t="s">
        <v>928</v>
      </c>
      <c r="K199" s="92">
        <v>3.08</v>
      </c>
      <c r="L199" s="91" t="s">
        <v>102</v>
      </c>
      <c r="M199" s="90">
        <v>2.35E-2</v>
      </c>
      <c r="N199" s="90">
        <v>3.1899999999999998E-2</v>
      </c>
      <c r="O199" s="92">
        <v>415035.39</v>
      </c>
      <c r="P199" s="92">
        <v>104.5</v>
      </c>
      <c r="Q199" s="92">
        <v>0</v>
      </c>
      <c r="R199" s="92">
        <v>433.71198255000002</v>
      </c>
      <c r="S199" s="90">
        <v>3.2000000000000002E-3</v>
      </c>
      <c r="T199" s="90">
        <v>2.0000000000000001E-4</v>
      </c>
      <c r="U199" s="90">
        <v>0</v>
      </c>
    </row>
    <row r="200" spans="2:21" s="87" customFormat="1">
      <c r="B200" s="91" t="s">
        <v>929</v>
      </c>
      <c r="C200" s="91" t="s">
        <v>930</v>
      </c>
      <c r="D200" s="91" t="s">
        <v>100</v>
      </c>
      <c r="E200" s="91" t="s">
        <v>123</v>
      </c>
      <c r="F200" s="91" t="s">
        <v>927</v>
      </c>
      <c r="G200" s="91" t="s">
        <v>731</v>
      </c>
      <c r="H200" s="91" t="s">
        <v>253</v>
      </c>
      <c r="I200" s="91" t="s">
        <v>913</v>
      </c>
      <c r="J200" s="91" t="s">
        <v>417</v>
      </c>
      <c r="K200" s="92">
        <v>4.83</v>
      </c>
      <c r="L200" s="91" t="s">
        <v>102</v>
      </c>
      <c r="M200" s="90">
        <v>3.2899999999999999E-2</v>
      </c>
      <c r="N200" s="90">
        <v>3.7400000000000003E-2</v>
      </c>
      <c r="O200" s="92">
        <v>1991000</v>
      </c>
      <c r="P200" s="92">
        <v>98.07</v>
      </c>
      <c r="Q200" s="92">
        <v>0</v>
      </c>
      <c r="R200" s="92">
        <v>1952.5736999999999</v>
      </c>
      <c r="S200" s="90">
        <v>1.6400000000000001E-2</v>
      </c>
      <c r="T200" s="90">
        <v>6.9999999999999999E-4</v>
      </c>
      <c r="U200" s="90">
        <v>1E-4</v>
      </c>
    </row>
    <row r="201" spans="2:21" s="87" customFormat="1">
      <c r="B201" s="91" t="s">
        <v>931</v>
      </c>
      <c r="C201" s="91" t="s">
        <v>932</v>
      </c>
      <c r="D201" s="91" t="s">
        <v>100</v>
      </c>
      <c r="E201" s="91" t="s">
        <v>123</v>
      </c>
      <c r="F201" s="91" t="s">
        <v>933</v>
      </c>
      <c r="G201" s="91" t="s">
        <v>495</v>
      </c>
      <c r="H201" s="91" t="s">
        <v>253</v>
      </c>
      <c r="I201" s="91" t="s">
        <v>913</v>
      </c>
      <c r="J201" s="91" t="s">
        <v>934</v>
      </c>
      <c r="K201" s="92">
        <v>0.5</v>
      </c>
      <c r="L201" s="91" t="s">
        <v>102</v>
      </c>
      <c r="M201" s="90">
        <v>2.1000000000000001E-2</v>
      </c>
      <c r="N201" s="90">
        <v>2.2200000000000001E-2</v>
      </c>
      <c r="O201" s="92">
        <v>3396427.71</v>
      </c>
      <c r="P201" s="92">
        <v>108.34</v>
      </c>
      <c r="Q201" s="92">
        <v>191.56558000000001</v>
      </c>
      <c r="R201" s="92">
        <v>3871.2553610139998</v>
      </c>
      <c r="S201" s="90">
        <v>1.67E-2</v>
      </c>
      <c r="T201" s="90">
        <v>1.2999999999999999E-3</v>
      </c>
      <c r="U201" s="90">
        <v>2.0000000000000001E-4</v>
      </c>
    </row>
    <row r="202" spans="2:21" s="87" customFormat="1">
      <c r="B202" s="91" t="s">
        <v>935</v>
      </c>
      <c r="C202" s="91" t="s">
        <v>936</v>
      </c>
      <c r="D202" s="91" t="s">
        <v>100</v>
      </c>
      <c r="E202" s="91" t="s">
        <v>123</v>
      </c>
      <c r="F202" s="91" t="s">
        <v>933</v>
      </c>
      <c r="G202" s="91" t="s">
        <v>495</v>
      </c>
      <c r="H202" s="91" t="s">
        <v>253</v>
      </c>
      <c r="I202" s="91" t="s">
        <v>913</v>
      </c>
      <c r="J202" s="91" t="s">
        <v>937</v>
      </c>
      <c r="K202" s="92">
        <v>4.24</v>
      </c>
      <c r="L202" s="91" t="s">
        <v>102</v>
      </c>
      <c r="M202" s="90">
        <v>2.75E-2</v>
      </c>
      <c r="N202" s="90">
        <v>2.2599999999999999E-2</v>
      </c>
      <c r="O202" s="92">
        <v>5543599.54</v>
      </c>
      <c r="P202" s="92">
        <v>109.29</v>
      </c>
      <c r="Q202" s="92">
        <v>0</v>
      </c>
      <c r="R202" s="92">
        <v>6058.5999372659999</v>
      </c>
      <c r="S202" s="90">
        <v>1.15E-2</v>
      </c>
      <c r="T202" s="90">
        <v>2.0999999999999999E-3</v>
      </c>
      <c r="U202" s="90">
        <v>2.9999999999999997E-4</v>
      </c>
    </row>
    <row r="203" spans="2:21" s="87" customFormat="1">
      <c r="B203" s="91" t="s">
        <v>938</v>
      </c>
      <c r="C203" s="91">
        <v>11776580</v>
      </c>
      <c r="D203" s="91" t="s">
        <v>100</v>
      </c>
      <c r="E203" s="91" t="s">
        <v>123</v>
      </c>
      <c r="F203" s="91" t="s">
        <v>933</v>
      </c>
      <c r="G203" s="91" t="s">
        <v>495</v>
      </c>
      <c r="H203" s="91" t="s">
        <v>253</v>
      </c>
      <c r="I203" s="91" t="s">
        <v>913</v>
      </c>
      <c r="J203" s="91" t="s">
        <v>939</v>
      </c>
      <c r="K203" s="92">
        <v>6.11</v>
      </c>
      <c r="L203" s="91" t="s">
        <v>102</v>
      </c>
      <c r="M203" s="90">
        <v>8.5000000000000006E-3</v>
      </c>
      <c r="N203" s="90">
        <v>2.8199999999999999E-2</v>
      </c>
      <c r="O203" s="92">
        <v>1000000</v>
      </c>
      <c r="P203" s="92">
        <f>R203*1000/O203*100</f>
        <v>92.413060109289589</v>
      </c>
      <c r="Q203" s="92">
        <v>0</v>
      </c>
      <c r="R203" s="92">
        <f>924130.601092896/1000</f>
        <v>924.13060109289597</v>
      </c>
      <c r="S203" s="90">
        <v>2.1999999999999999E-2</v>
      </c>
      <c r="T203" s="90">
        <f>R203/$R$11</f>
        <v>3.2168066028369119E-4</v>
      </c>
      <c r="U203" s="90">
        <f>R203/'סכום נכסי הקרן'!$C$42</f>
        <v>4.388189586412962E-5</v>
      </c>
    </row>
    <row r="204" spans="2:21" s="87" customFormat="1">
      <c r="B204" s="91" t="s">
        <v>938</v>
      </c>
      <c r="C204" s="91">
        <v>1177658</v>
      </c>
      <c r="D204" s="91" t="s">
        <v>100</v>
      </c>
      <c r="E204" s="91" t="s">
        <v>123</v>
      </c>
      <c r="F204" s="91" t="s">
        <v>933</v>
      </c>
      <c r="G204" s="91" t="s">
        <v>495</v>
      </c>
      <c r="H204" s="91" t="s">
        <v>253</v>
      </c>
      <c r="I204" s="91" t="s">
        <v>913</v>
      </c>
      <c r="J204" s="91" t="s">
        <v>939</v>
      </c>
      <c r="K204" s="92">
        <v>0</v>
      </c>
      <c r="L204" s="91" t="s">
        <v>102</v>
      </c>
      <c r="M204" s="90">
        <v>0</v>
      </c>
      <c r="N204" s="90">
        <v>0</v>
      </c>
      <c r="O204" s="92">
        <v>7967247</v>
      </c>
      <c r="P204" s="92">
        <f>R204*1000/O204*100</f>
        <v>94.23</v>
      </c>
      <c r="Q204" s="92">
        <v>0</v>
      </c>
      <c r="R204" s="92">
        <f>7507536.8481/1000</f>
        <v>7507.5368481000005</v>
      </c>
      <c r="S204" s="90">
        <v>0</v>
      </c>
      <c r="T204" s="90">
        <f>R204/$R$11</f>
        <v>2.613298821124294E-3</v>
      </c>
      <c r="U204" s="90">
        <f>R204/'סכום נכסי הקרן'!$C$42</f>
        <v>3.5649176617983617E-4</v>
      </c>
    </row>
    <row r="205" spans="2:21" s="87" customFormat="1">
      <c r="B205" s="91" t="s">
        <v>940</v>
      </c>
      <c r="C205" s="91" t="s">
        <v>941</v>
      </c>
      <c r="D205" s="91" t="s">
        <v>100</v>
      </c>
      <c r="E205" s="91" t="s">
        <v>123</v>
      </c>
      <c r="F205" s="91" t="s">
        <v>942</v>
      </c>
      <c r="G205" s="91" t="s">
        <v>482</v>
      </c>
      <c r="H205" s="91" t="s">
        <v>253</v>
      </c>
      <c r="I205" s="91" t="s">
        <v>913</v>
      </c>
      <c r="J205" s="91" t="s">
        <v>943</v>
      </c>
      <c r="K205" s="92">
        <v>3.22</v>
      </c>
      <c r="L205" s="91" t="s">
        <v>102</v>
      </c>
      <c r="M205" s="90">
        <v>1.6400000000000001E-2</v>
      </c>
      <c r="N205" s="90">
        <v>2.7E-2</v>
      </c>
      <c r="O205" s="92">
        <v>4151498.23</v>
      </c>
      <c r="P205" s="92">
        <v>103.53</v>
      </c>
      <c r="Q205" s="92">
        <v>0</v>
      </c>
      <c r="R205" s="92">
        <v>4298.0461175190003</v>
      </c>
      <c r="S205" s="90">
        <v>1.5800000000000002E-2</v>
      </c>
      <c r="T205" s="90">
        <v>1.5E-3</v>
      </c>
      <c r="U205" s="90">
        <v>2.0000000000000001E-4</v>
      </c>
    </row>
    <row r="206" spans="2:21" s="87" customFormat="1">
      <c r="B206" s="91" t="s">
        <v>944</v>
      </c>
      <c r="C206" s="91">
        <v>11793400</v>
      </c>
      <c r="D206" s="91" t="s">
        <v>100</v>
      </c>
      <c r="E206" s="91" t="s">
        <v>123</v>
      </c>
      <c r="F206" s="91" t="s">
        <v>945</v>
      </c>
      <c r="G206" s="91" t="s">
        <v>917</v>
      </c>
      <c r="H206" s="91" t="s">
        <v>253</v>
      </c>
      <c r="I206" s="91" t="s">
        <v>913</v>
      </c>
      <c r="J206" s="91" t="s">
        <v>946</v>
      </c>
      <c r="K206" s="92">
        <v>3.65</v>
      </c>
      <c r="L206" s="91" t="s">
        <v>102</v>
      </c>
      <c r="M206" s="90">
        <v>1.4800000000000001E-2</v>
      </c>
      <c r="N206" s="90">
        <v>2.9600000000000001E-2</v>
      </c>
      <c r="O206" s="92">
        <v>1800000</v>
      </c>
      <c r="P206" s="92">
        <f t="shared" ref="P206:P207" si="1">R206*1000/O206*100</f>
        <v>97.09628415300557</v>
      </c>
      <c r="Q206" s="92">
        <v>0</v>
      </c>
      <c r="R206" s="92">
        <f>1747733.1147541/1000</f>
        <v>1747.7331147541001</v>
      </c>
      <c r="S206" s="90">
        <v>6.0000000000000001E-3</v>
      </c>
      <c r="T206" s="90">
        <f>R206/$R$11</f>
        <v>6.0836849433282237E-4</v>
      </c>
      <c r="U206" s="90">
        <f>R206/'סכום נכסי הקרן'!$C$42</f>
        <v>8.2990263983500386E-5</v>
      </c>
    </row>
    <row r="207" spans="2:21" s="87" customFormat="1">
      <c r="B207" s="91" t="s">
        <v>944</v>
      </c>
      <c r="C207" s="91">
        <v>1179340</v>
      </c>
      <c r="D207" s="91" t="s">
        <v>100</v>
      </c>
      <c r="E207" s="91" t="s">
        <v>123</v>
      </c>
      <c r="F207" s="91" t="s">
        <v>945</v>
      </c>
      <c r="G207" s="91" t="s">
        <v>917</v>
      </c>
      <c r="H207" s="91" t="s">
        <v>253</v>
      </c>
      <c r="I207" s="91" t="s">
        <v>913</v>
      </c>
      <c r="J207" s="91" t="s">
        <v>946</v>
      </c>
      <c r="K207" s="92">
        <v>0</v>
      </c>
      <c r="L207" s="91" t="s">
        <v>102</v>
      </c>
      <c r="M207" s="90">
        <v>0</v>
      </c>
      <c r="N207" s="90">
        <v>0</v>
      </c>
      <c r="O207" s="92">
        <v>2469250</v>
      </c>
      <c r="P207" s="92">
        <f t="shared" si="1"/>
        <v>99.850000000000009</v>
      </c>
      <c r="Q207" s="92">
        <v>0</v>
      </c>
      <c r="R207" s="92">
        <f>2465546.125/1000</f>
        <v>2465.5461249999998</v>
      </c>
      <c r="S207" s="90">
        <v>0</v>
      </c>
      <c r="T207" s="90">
        <f>R207/$R$11</f>
        <v>8.5823205563362781E-4</v>
      </c>
      <c r="U207" s="90">
        <f>R207/'סכום נכסי הקרן'!$C$42</f>
        <v>1.1707526855782854E-4</v>
      </c>
    </row>
    <row r="208" spans="2:21" s="87" customFormat="1">
      <c r="B208" s="91" t="s">
        <v>947</v>
      </c>
      <c r="C208" s="91" t="s">
        <v>948</v>
      </c>
      <c r="D208" s="91" t="s">
        <v>100</v>
      </c>
      <c r="E208" s="91" t="s">
        <v>123</v>
      </c>
      <c r="F208" s="91" t="s">
        <v>949</v>
      </c>
      <c r="G208" s="91" t="s">
        <v>731</v>
      </c>
      <c r="H208" s="91" t="s">
        <v>253</v>
      </c>
      <c r="I208" s="91" t="s">
        <v>913</v>
      </c>
      <c r="J208" s="91" t="s">
        <v>950</v>
      </c>
      <c r="K208" s="92">
        <v>1.87</v>
      </c>
      <c r="L208" s="91" t="s">
        <v>102</v>
      </c>
      <c r="M208" s="90">
        <v>1.7999999999999999E-2</v>
      </c>
      <c r="N208" s="90">
        <v>0.02</v>
      </c>
      <c r="O208" s="92">
        <v>96784</v>
      </c>
      <c r="P208" s="92">
        <v>107.11</v>
      </c>
      <c r="Q208" s="92">
        <v>0</v>
      </c>
      <c r="R208" s="92">
        <v>103.6653424</v>
      </c>
      <c r="S208" s="90">
        <v>1.1999999999999999E-3</v>
      </c>
      <c r="T208" s="90">
        <v>0</v>
      </c>
      <c r="U208" s="90">
        <v>0</v>
      </c>
    </row>
    <row r="209" spans="2:21" s="87" customFormat="1">
      <c r="B209" s="91" t="s">
        <v>951</v>
      </c>
      <c r="C209" s="91" t="s">
        <v>952</v>
      </c>
      <c r="D209" s="91" t="s">
        <v>100</v>
      </c>
      <c r="E209" s="91" t="s">
        <v>123</v>
      </c>
      <c r="F209" s="91" t="s">
        <v>953</v>
      </c>
      <c r="G209" s="91" t="s">
        <v>917</v>
      </c>
      <c r="H209" s="91" t="s">
        <v>253</v>
      </c>
      <c r="I209" s="91" t="s">
        <v>913</v>
      </c>
      <c r="J209" s="91" t="s">
        <v>808</v>
      </c>
      <c r="K209" s="92">
        <v>3.66</v>
      </c>
      <c r="L209" s="91" t="s">
        <v>102</v>
      </c>
      <c r="M209" s="90">
        <v>2.3E-2</v>
      </c>
      <c r="N209" s="90">
        <v>5.0500000000000003E-2</v>
      </c>
      <c r="O209" s="92">
        <v>5157557</v>
      </c>
      <c r="P209" s="92">
        <v>94.97</v>
      </c>
      <c r="Q209" s="92">
        <v>0</v>
      </c>
      <c r="R209" s="92">
        <v>4898.1318829000002</v>
      </c>
      <c r="S209" s="90">
        <v>2.1299999999999999E-2</v>
      </c>
      <c r="T209" s="90">
        <v>1.6999999999999999E-3</v>
      </c>
      <c r="U209" s="90">
        <v>2.0000000000000001E-4</v>
      </c>
    </row>
    <row r="210" spans="2:21" s="87" customFormat="1">
      <c r="B210" s="91" t="s">
        <v>954</v>
      </c>
      <c r="C210" s="91" t="s">
        <v>955</v>
      </c>
      <c r="D210" s="91" t="s">
        <v>100</v>
      </c>
      <c r="E210" s="91" t="s">
        <v>123</v>
      </c>
      <c r="F210" s="91" t="s">
        <v>956</v>
      </c>
      <c r="G210" s="91" t="s">
        <v>917</v>
      </c>
      <c r="H210" s="91" t="s">
        <v>253</v>
      </c>
      <c r="I210" s="91" t="s">
        <v>913</v>
      </c>
      <c r="J210" s="91" t="s">
        <v>957</v>
      </c>
      <c r="K210" s="92">
        <v>3.76</v>
      </c>
      <c r="L210" s="91" t="s">
        <v>102</v>
      </c>
      <c r="M210" s="90">
        <v>2.9499999999999998E-2</v>
      </c>
      <c r="N210" s="90">
        <v>4.53E-2</v>
      </c>
      <c r="O210" s="92">
        <v>1164000</v>
      </c>
      <c r="P210" s="92">
        <v>98.09</v>
      </c>
      <c r="Q210" s="92">
        <v>0</v>
      </c>
      <c r="R210" s="92">
        <v>1141.7675999999999</v>
      </c>
      <c r="S210" s="90">
        <v>6.4000000000000003E-3</v>
      </c>
      <c r="T210" s="90">
        <v>4.0000000000000002E-4</v>
      </c>
      <c r="U210" s="90">
        <v>1E-4</v>
      </c>
    </row>
    <row r="211" spans="2:21" s="87" customFormat="1">
      <c r="B211" s="91" t="s">
        <v>958</v>
      </c>
      <c r="C211" s="91" t="s">
        <v>959</v>
      </c>
      <c r="D211" s="91" t="s">
        <v>100</v>
      </c>
      <c r="E211" s="91" t="s">
        <v>123</v>
      </c>
      <c r="F211" s="91" t="s">
        <v>960</v>
      </c>
      <c r="G211" s="91" t="s">
        <v>917</v>
      </c>
      <c r="H211" s="91" t="s">
        <v>253</v>
      </c>
      <c r="I211" s="91" t="s">
        <v>913</v>
      </c>
      <c r="J211" s="91" t="s">
        <v>751</v>
      </c>
      <c r="K211" s="92">
        <v>3.54</v>
      </c>
      <c r="L211" s="91" t="s">
        <v>102</v>
      </c>
      <c r="M211" s="90">
        <v>0.04</v>
      </c>
      <c r="N211" s="90">
        <v>0.12870000000000001</v>
      </c>
      <c r="O211" s="92">
        <v>1180001</v>
      </c>
      <c r="P211" s="92">
        <v>79.2</v>
      </c>
      <c r="Q211" s="92">
        <v>0</v>
      </c>
      <c r="R211" s="92">
        <v>934.56079199999999</v>
      </c>
      <c r="S211" s="90">
        <v>2.1600000000000001E-2</v>
      </c>
      <c r="T211" s="90">
        <v>2.9999999999999997E-4</v>
      </c>
      <c r="U211" s="90">
        <v>0</v>
      </c>
    </row>
    <row r="212" spans="2:21" s="87" customFormat="1">
      <c r="B212" s="91" t="s">
        <v>961</v>
      </c>
      <c r="C212" s="91" t="s">
        <v>962</v>
      </c>
      <c r="D212" s="91" t="s">
        <v>100</v>
      </c>
      <c r="E212" s="91" t="s">
        <v>123</v>
      </c>
      <c r="F212" s="91" t="s">
        <v>963</v>
      </c>
      <c r="G212" s="91" t="s">
        <v>737</v>
      </c>
      <c r="H212" s="91" t="s">
        <v>253</v>
      </c>
      <c r="I212" s="91" t="s">
        <v>913</v>
      </c>
      <c r="J212" s="91" t="s">
        <v>964</v>
      </c>
      <c r="K212" s="92">
        <v>3.92</v>
      </c>
      <c r="L212" s="91" t="s">
        <v>102</v>
      </c>
      <c r="M212" s="90">
        <v>3.6999999999999998E-2</v>
      </c>
      <c r="N212" s="90">
        <v>3.5400000000000001E-2</v>
      </c>
      <c r="O212" s="92">
        <v>1672000</v>
      </c>
      <c r="P212" s="92">
        <v>108.7</v>
      </c>
      <c r="Q212" s="92">
        <v>0</v>
      </c>
      <c r="R212" s="92">
        <v>1817.4639999999999</v>
      </c>
      <c r="S212" s="90">
        <v>1.6999999999999999E-3</v>
      </c>
      <c r="T212" s="90">
        <v>5.9999999999999995E-4</v>
      </c>
      <c r="U212" s="90">
        <v>1E-4</v>
      </c>
    </row>
    <row r="213" spans="2:21" s="87" customFormat="1">
      <c r="B213" s="91" t="s">
        <v>965</v>
      </c>
      <c r="C213" s="91" t="s">
        <v>966</v>
      </c>
      <c r="D213" s="91" t="s">
        <v>100</v>
      </c>
      <c r="E213" s="91" t="s">
        <v>123</v>
      </c>
      <c r="F213" s="91" t="s">
        <v>967</v>
      </c>
      <c r="G213" s="91" t="s">
        <v>495</v>
      </c>
      <c r="H213" s="91" t="s">
        <v>253</v>
      </c>
      <c r="I213" s="91" t="s">
        <v>913</v>
      </c>
      <c r="J213" s="91" t="s">
        <v>968</v>
      </c>
      <c r="K213" s="92">
        <v>6.94</v>
      </c>
      <c r="L213" s="91" t="s">
        <v>102</v>
      </c>
      <c r="M213" s="90">
        <v>6.4000000000000003E-3</v>
      </c>
      <c r="N213" s="90">
        <v>1.9400000000000001E-2</v>
      </c>
      <c r="O213" s="92">
        <v>3185000</v>
      </c>
      <c r="P213" s="92">
        <v>96.99</v>
      </c>
      <c r="Q213" s="92">
        <v>0</v>
      </c>
      <c r="R213" s="92">
        <v>3089.1315</v>
      </c>
      <c r="S213" s="90">
        <v>2.1000000000000001E-2</v>
      </c>
      <c r="T213" s="90">
        <v>1.1000000000000001E-3</v>
      </c>
      <c r="U213" s="90">
        <v>1E-4</v>
      </c>
    </row>
    <row r="214" spans="2:21" s="87" customFormat="1">
      <c r="B214" s="91" t="s">
        <v>969</v>
      </c>
      <c r="C214" s="91" t="s">
        <v>970</v>
      </c>
      <c r="D214" s="91" t="s">
        <v>100</v>
      </c>
      <c r="E214" s="91" t="s">
        <v>123</v>
      </c>
      <c r="F214" s="91" t="s">
        <v>971</v>
      </c>
      <c r="G214" s="91" t="s">
        <v>495</v>
      </c>
      <c r="H214" s="91" t="s">
        <v>253</v>
      </c>
      <c r="I214" s="91" t="s">
        <v>913</v>
      </c>
      <c r="J214" s="91" t="s">
        <v>417</v>
      </c>
      <c r="K214" s="92">
        <v>3.97</v>
      </c>
      <c r="L214" s="91" t="s">
        <v>102</v>
      </c>
      <c r="M214" s="90">
        <v>3.4299999999999997E-2</v>
      </c>
      <c r="N214" s="90">
        <v>3.9100000000000003E-2</v>
      </c>
      <c r="O214" s="92">
        <v>4565000</v>
      </c>
      <c r="P214" s="92">
        <v>98.32</v>
      </c>
      <c r="Q214" s="92">
        <v>0</v>
      </c>
      <c r="R214" s="92">
        <v>4488.308</v>
      </c>
      <c r="S214" s="90">
        <v>7.1000000000000004E-3</v>
      </c>
      <c r="T214" s="90">
        <v>1.6000000000000001E-3</v>
      </c>
      <c r="U214" s="90">
        <v>2.0000000000000001E-4</v>
      </c>
    </row>
    <row r="215" spans="2:21" s="87" customFormat="1">
      <c r="B215" s="93" t="s">
        <v>286</v>
      </c>
      <c r="K215" s="94">
        <v>2.77</v>
      </c>
      <c r="N215" s="95">
        <v>-8.0000000000000004E-4</v>
      </c>
      <c r="O215" s="94">
        <f>SUM(O216:O527)</f>
        <v>788698187.10000038</v>
      </c>
      <c r="Q215" s="94">
        <v>10401.57231</v>
      </c>
      <c r="R215" s="94">
        <v>805445.73390510876</v>
      </c>
      <c r="T215" s="95">
        <v>0.28039999999999998</v>
      </c>
      <c r="U215" s="95">
        <v>3.8300000000000001E-2</v>
      </c>
    </row>
    <row r="216" spans="2:21" s="87" customFormat="1">
      <c r="B216" s="91" t="s">
        <v>972</v>
      </c>
      <c r="C216" s="91" t="s">
        <v>973</v>
      </c>
      <c r="D216" s="91" t="s">
        <v>100</v>
      </c>
      <c r="E216" s="91" t="s">
        <v>123</v>
      </c>
      <c r="F216" s="91" t="s">
        <v>411</v>
      </c>
      <c r="G216" s="91" t="s">
        <v>402</v>
      </c>
      <c r="H216" s="91" t="s">
        <v>210</v>
      </c>
      <c r="I216" s="91" t="s">
        <v>211</v>
      </c>
      <c r="J216" s="91" t="s">
        <v>265</v>
      </c>
      <c r="K216" s="92">
        <v>1.1499999999999999</v>
      </c>
      <c r="L216" s="91" t="s">
        <v>102</v>
      </c>
      <c r="M216" s="90">
        <v>1.8700000000000001E-2</v>
      </c>
      <c r="N216" s="90">
        <v>3.44E-2</v>
      </c>
      <c r="O216" s="92">
        <v>21093951.809999999</v>
      </c>
      <c r="P216" s="92">
        <v>99.76</v>
      </c>
      <c r="Q216" s="92">
        <v>0</v>
      </c>
      <c r="R216" s="92">
        <v>21043.326325655999</v>
      </c>
      <c r="S216" s="90">
        <v>2.5399999999999999E-2</v>
      </c>
      <c r="T216" s="90">
        <v>7.3000000000000001E-3</v>
      </c>
      <c r="U216" s="90">
        <v>1E-3</v>
      </c>
    </row>
    <row r="217" spans="2:21" s="87" customFormat="1">
      <c r="B217" s="91" t="s">
        <v>974</v>
      </c>
      <c r="C217" s="91" t="s">
        <v>975</v>
      </c>
      <c r="D217" s="91" t="s">
        <v>100</v>
      </c>
      <c r="E217" s="91" t="s">
        <v>123</v>
      </c>
      <c r="F217" s="91" t="s">
        <v>411</v>
      </c>
      <c r="G217" s="91" t="s">
        <v>402</v>
      </c>
      <c r="H217" s="91" t="s">
        <v>210</v>
      </c>
      <c r="I217" s="91" t="s">
        <v>211</v>
      </c>
      <c r="J217" s="91" t="s">
        <v>265</v>
      </c>
      <c r="K217" s="92">
        <v>3.77</v>
      </c>
      <c r="L217" s="91" t="s">
        <v>102</v>
      </c>
      <c r="M217" s="90">
        <v>2.6800000000000001E-2</v>
      </c>
      <c r="N217" s="90">
        <v>4.0099999999999997E-2</v>
      </c>
      <c r="O217" s="92">
        <v>42558132.490000002</v>
      </c>
      <c r="P217" s="92">
        <v>97.3</v>
      </c>
      <c r="Q217" s="92">
        <v>0</v>
      </c>
      <c r="R217" s="92">
        <v>41409.062912770001</v>
      </c>
      <c r="S217" s="90">
        <v>1.4500000000000001E-2</v>
      </c>
      <c r="T217" s="90">
        <v>1.44E-2</v>
      </c>
      <c r="U217" s="90">
        <v>2E-3</v>
      </c>
    </row>
    <row r="218" spans="2:21" s="87" customFormat="1">
      <c r="B218" s="91" t="s">
        <v>976</v>
      </c>
      <c r="C218" s="91" t="s">
        <v>977</v>
      </c>
      <c r="D218" s="91" t="s">
        <v>100</v>
      </c>
      <c r="E218" s="91" t="s">
        <v>123</v>
      </c>
      <c r="F218" s="91" t="s">
        <v>978</v>
      </c>
      <c r="G218" s="91" t="s">
        <v>394</v>
      </c>
      <c r="H218" s="91" t="s">
        <v>215</v>
      </c>
      <c r="I218" s="91" t="s">
        <v>150</v>
      </c>
      <c r="J218" s="91" t="s">
        <v>592</v>
      </c>
      <c r="K218" s="92">
        <v>1.85</v>
      </c>
      <c r="L218" s="91" t="s">
        <v>102</v>
      </c>
      <c r="M218" s="90">
        <v>2.24E-2</v>
      </c>
      <c r="N218" s="90">
        <v>1.8200000000000001E-2</v>
      </c>
      <c r="O218" s="92">
        <v>4348444</v>
      </c>
      <c r="P218" s="92">
        <v>102.3</v>
      </c>
      <c r="Q218" s="92">
        <v>0</v>
      </c>
      <c r="R218" s="92">
        <v>4448.4582119999995</v>
      </c>
      <c r="S218" s="90">
        <v>6.0000000000000001E-3</v>
      </c>
      <c r="T218" s="90">
        <v>1.5E-3</v>
      </c>
      <c r="U218" s="90">
        <v>2.0000000000000001E-4</v>
      </c>
    </row>
    <row r="219" spans="2:21" s="87" customFormat="1">
      <c r="B219" s="91" t="s">
        <v>979</v>
      </c>
      <c r="C219" s="91" t="s">
        <v>980</v>
      </c>
      <c r="D219" s="91" t="s">
        <v>100</v>
      </c>
      <c r="E219" s="91" t="s">
        <v>123</v>
      </c>
      <c r="F219" s="91" t="s">
        <v>978</v>
      </c>
      <c r="G219" s="91" t="s">
        <v>394</v>
      </c>
      <c r="H219" s="91" t="s">
        <v>215</v>
      </c>
      <c r="I219" s="91" t="s">
        <v>150</v>
      </c>
      <c r="J219" s="91" t="s">
        <v>771</v>
      </c>
      <c r="K219" s="92">
        <v>4.32</v>
      </c>
      <c r="L219" s="91" t="s">
        <v>102</v>
      </c>
      <c r="M219" s="90">
        <v>1.2E-2</v>
      </c>
      <c r="N219" s="90">
        <v>3.9100000000000003E-2</v>
      </c>
      <c r="O219" s="92">
        <v>3772158</v>
      </c>
      <c r="P219" s="92">
        <v>92.12</v>
      </c>
      <c r="Q219" s="92">
        <v>0</v>
      </c>
      <c r="R219" s="92">
        <v>3474.9119495999998</v>
      </c>
      <c r="S219" s="90">
        <v>3.44E-2</v>
      </c>
      <c r="T219" s="90">
        <v>1.1999999999999999E-3</v>
      </c>
      <c r="U219" s="90">
        <v>2.0000000000000001E-4</v>
      </c>
    </row>
    <row r="220" spans="2:21" s="87" customFormat="1">
      <c r="B220" s="91" t="s">
        <v>981</v>
      </c>
      <c r="C220" s="91" t="s">
        <v>982</v>
      </c>
      <c r="D220" s="91" t="s">
        <v>100</v>
      </c>
      <c r="E220" s="91" t="s">
        <v>123</v>
      </c>
      <c r="F220" s="91" t="s">
        <v>414</v>
      </c>
      <c r="G220" s="91" t="s">
        <v>402</v>
      </c>
      <c r="H220" s="91" t="s">
        <v>210</v>
      </c>
      <c r="I220" s="91" t="s">
        <v>211</v>
      </c>
      <c r="J220" s="91" t="s">
        <v>265</v>
      </c>
      <c r="K220" s="92">
        <v>1.48</v>
      </c>
      <c r="L220" s="91" t="s">
        <v>102</v>
      </c>
      <c r="M220" s="90">
        <v>3.0099999999999998E-2</v>
      </c>
      <c r="N220" s="90">
        <v>3.5900000000000001E-2</v>
      </c>
      <c r="O220" s="92">
        <v>18269146</v>
      </c>
      <c r="P220" s="92">
        <v>99.2</v>
      </c>
      <c r="Q220" s="92">
        <v>0</v>
      </c>
      <c r="R220" s="92">
        <v>18122.992832</v>
      </c>
      <c r="S220" s="90">
        <v>1.5900000000000001E-2</v>
      </c>
      <c r="T220" s="90">
        <v>6.3E-3</v>
      </c>
      <c r="U220" s="90">
        <v>8.9999999999999998E-4</v>
      </c>
    </row>
    <row r="221" spans="2:21" s="87" customFormat="1">
      <c r="B221" s="91" t="s">
        <v>983</v>
      </c>
      <c r="C221" s="91" t="s">
        <v>984</v>
      </c>
      <c r="D221" s="91" t="s">
        <v>100</v>
      </c>
      <c r="E221" s="91" t="s">
        <v>123</v>
      </c>
      <c r="F221" s="91" t="s">
        <v>414</v>
      </c>
      <c r="G221" s="91" t="s">
        <v>402</v>
      </c>
      <c r="H221" s="91" t="s">
        <v>210</v>
      </c>
      <c r="I221" s="91" t="s">
        <v>211</v>
      </c>
      <c r="J221" s="91" t="s">
        <v>265</v>
      </c>
      <c r="K221" s="92">
        <v>1.37</v>
      </c>
      <c r="L221" s="91" t="s">
        <v>102</v>
      </c>
      <c r="M221" s="90">
        <v>2.0199999999999999E-2</v>
      </c>
      <c r="N221" s="90">
        <v>3.44E-2</v>
      </c>
      <c r="O221" s="92">
        <v>11576213</v>
      </c>
      <c r="P221" s="92">
        <v>99.26</v>
      </c>
      <c r="Q221" s="92">
        <v>0</v>
      </c>
      <c r="R221" s="92">
        <v>11490.5490238</v>
      </c>
      <c r="S221" s="90">
        <v>6.8999999999999999E-3</v>
      </c>
      <c r="T221" s="90">
        <v>4.0000000000000001E-3</v>
      </c>
      <c r="U221" s="90">
        <v>5.0000000000000001E-4</v>
      </c>
    </row>
    <row r="222" spans="2:21" s="87" customFormat="1">
      <c r="B222" s="91" t="s">
        <v>985</v>
      </c>
      <c r="C222" s="91" t="s">
        <v>986</v>
      </c>
      <c r="D222" s="91" t="s">
        <v>100</v>
      </c>
      <c r="E222" s="91" t="s">
        <v>123</v>
      </c>
      <c r="F222" s="91" t="s">
        <v>414</v>
      </c>
      <c r="G222" s="91" t="s">
        <v>402</v>
      </c>
      <c r="H222" s="91" t="s">
        <v>210</v>
      </c>
      <c r="I222" s="91" t="s">
        <v>211</v>
      </c>
      <c r="J222" s="91" t="s">
        <v>265</v>
      </c>
      <c r="K222" s="92">
        <v>4.88</v>
      </c>
      <c r="L222" s="91" t="s">
        <v>102</v>
      </c>
      <c r="M222" s="90">
        <v>2.76E-2</v>
      </c>
      <c r="N222" s="90">
        <v>4.07E-2</v>
      </c>
      <c r="O222" s="92">
        <v>2522794</v>
      </c>
      <c r="P222" s="92">
        <v>95.4</v>
      </c>
      <c r="Q222" s="92">
        <v>0</v>
      </c>
      <c r="R222" s="92">
        <v>2406.7454760000001</v>
      </c>
      <c r="S222" s="90">
        <v>1.9E-3</v>
      </c>
      <c r="T222" s="90">
        <v>8.0000000000000004E-4</v>
      </c>
      <c r="U222" s="90">
        <v>1E-4</v>
      </c>
    </row>
    <row r="223" spans="2:21" s="87" customFormat="1">
      <c r="B223" s="91" t="s">
        <v>987</v>
      </c>
      <c r="C223" s="91" t="s">
        <v>988</v>
      </c>
      <c r="D223" s="91" t="s">
        <v>100</v>
      </c>
      <c r="E223" s="91" t="s">
        <v>123</v>
      </c>
      <c r="F223" s="91" t="s">
        <v>425</v>
      </c>
      <c r="G223" s="91" t="s">
        <v>402</v>
      </c>
      <c r="H223" s="91" t="s">
        <v>210</v>
      </c>
      <c r="I223" s="91" t="s">
        <v>211</v>
      </c>
      <c r="J223" s="91" t="s">
        <v>265</v>
      </c>
      <c r="K223" s="92">
        <v>4.1100000000000003</v>
      </c>
      <c r="L223" s="91" t="s">
        <v>102</v>
      </c>
      <c r="M223" s="90">
        <v>2.7400000000000001E-2</v>
      </c>
      <c r="N223" s="90">
        <v>4.1000000000000002E-2</v>
      </c>
      <c r="O223" s="92">
        <v>5020911</v>
      </c>
      <c r="P223" s="92">
        <v>95.91</v>
      </c>
      <c r="Q223" s="92">
        <v>0</v>
      </c>
      <c r="R223" s="92">
        <v>4815.5557400999996</v>
      </c>
      <c r="S223" s="90">
        <v>4.1999999999999997E-3</v>
      </c>
      <c r="T223" s="90">
        <v>1.6999999999999999E-3</v>
      </c>
      <c r="U223" s="90">
        <v>2.0000000000000001E-4</v>
      </c>
    </row>
    <row r="224" spans="2:21" s="87" customFormat="1">
      <c r="B224" s="91" t="s">
        <v>989</v>
      </c>
      <c r="C224" s="91" t="s">
        <v>990</v>
      </c>
      <c r="D224" s="91" t="s">
        <v>100</v>
      </c>
      <c r="E224" s="91" t="s">
        <v>123</v>
      </c>
      <c r="F224" s="91" t="s">
        <v>425</v>
      </c>
      <c r="G224" s="91" t="s">
        <v>402</v>
      </c>
      <c r="H224" s="91" t="s">
        <v>215</v>
      </c>
      <c r="I224" s="91" t="s">
        <v>150</v>
      </c>
      <c r="J224" s="91" t="s">
        <v>265</v>
      </c>
      <c r="K224" s="92">
        <v>1.92</v>
      </c>
      <c r="L224" s="91" t="s">
        <v>102</v>
      </c>
      <c r="M224" s="90">
        <v>1.09E-2</v>
      </c>
      <c r="N224" s="90">
        <v>3.4700000000000002E-2</v>
      </c>
      <c r="O224" s="92">
        <v>3550134</v>
      </c>
      <c r="P224" s="92">
        <v>95.7</v>
      </c>
      <c r="Q224" s="92">
        <v>0</v>
      </c>
      <c r="R224" s="92">
        <v>3397.4782380000001</v>
      </c>
      <c r="S224" s="90">
        <v>4.5999999999999999E-3</v>
      </c>
      <c r="T224" s="90">
        <v>1.1999999999999999E-3</v>
      </c>
      <c r="U224" s="90">
        <v>2.0000000000000001E-4</v>
      </c>
    </row>
    <row r="225" spans="2:21" s="87" customFormat="1">
      <c r="B225" s="91" t="s">
        <v>991</v>
      </c>
      <c r="C225" s="91" t="s">
        <v>992</v>
      </c>
      <c r="D225" s="91" t="s">
        <v>100</v>
      </c>
      <c r="E225" s="91" t="s">
        <v>123</v>
      </c>
      <c r="F225" s="91" t="s">
        <v>425</v>
      </c>
      <c r="G225" s="91" t="s">
        <v>402</v>
      </c>
      <c r="H225" s="91" t="s">
        <v>210</v>
      </c>
      <c r="I225" s="91" t="s">
        <v>211</v>
      </c>
      <c r="J225" s="91" t="s">
        <v>265</v>
      </c>
      <c r="K225" s="92">
        <v>2.6</v>
      </c>
      <c r="L225" s="91" t="s">
        <v>102</v>
      </c>
      <c r="M225" s="90">
        <v>2.98E-2</v>
      </c>
      <c r="N225" s="90">
        <v>3.7600000000000001E-2</v>
      </c>
      <c r="O225" s="92">
        <v>22841607</v>
      </c>
      <c r="P225" s="92">
        <v>98.95</v>
      </c>
      <c r="Q225" s="92">
        <v>0</v>
      </c>
      <c r="R225" s="92">
        <v>22601.7701265</v>
      </c>
      <c r="S225" s="90">
        <v>8.9999999999999993E-3</v>
      </c>
      <c r="T225" s="90">
        <v>7.9000000000000008E-3</v>
      </c>
      <c r="U225" s="90">
        <v>1.1000000000000001E-3</v>
      </c>
    </row>
    <row r="226" spans="2:21" s="87" customFormat="1">
      <c r="B226" s="91" t="s">
        <v>993</v>
      </c>
      <c r="C226" s="91" t="s">
        <v>994</v>
      </c>
      <c r="D226" s="91" t="s">
        <v>100</v>
      </c>
      <c r="E226" s="91" t="s">
        <v>123</v>
      </c>
      <c r="F226" s="91" t="s">
        <v>995</v>
      </c>
      <c r="G226" s="91" t="s">
        <v>495</v>
      </c>
      <c r="H226" s="91" t="s">
        <v>210</v>
      </c>
      <c r="I226" s="91" t="s">
        <v>211</v>
      </c>
      <c r="J226" s="91" t="s">
        <v>265</v>
      </c>
      <c r="K226" s="92">
        <v>2.88</v>
      </c>
      <c r="L226" s="91" t="s">
        <v>102</v>
      </c>
      <c r="M226" s="90">
        <v>1.44E-2</v>
      </c>
      <c r="N226" s="90">
        <v>3.49E-2</v>
      </c>
      <c r="O226" s="92">
        <v>5196245.62</v>
      </c>
      <c r="P226" s="92">
        <v>94.35</v>
      </c>
      <c r="Q226" s="92">
        <v>0</v>
      </c>
      <c r="R226" s="92">
        <v>4902.6577424699999</v>
      </c>
      <c r="S226" s="90">
        <v>9.4000000000000004E-3</v>
      </c>
      <c r="T226" s="90">
        <v>1.6999999999999999E-3</v>
      </c>
      <c r="U226" s="90">
        <v>2.0000000000000001E-4</v>
      </c>
    </row>
    <row r="227" spans="2:21" s="87" customFormat="1">
      <c r="B227" s="91" t="s">
        <v>996</v>
      </c>
      <c r="C227" s="91" t="s">
        <v>997</v>
      </c>
      <c r="D227" s="91" t="s">
        <v>100</v>
      </c>
      <c r="E227" s="91" t="s">
        <v>123</v>
      </c>
      <c r="F227" s="91" t="s">
        <v>463</v>
      </c>
      <c r="G227" s="91" t="s">
        <v>402</v>
      </c>
      <c r="H227" s="91" t="s">
        <v>210</v>
      </c>
      <c r="I227" s="91" t="s">
        <v>211</v>
      </c>
      <c r="J227" s="91" t="s">
        <v>265</v>
      </c>
      <c r="K227" s="92">
        <v>4.1900000000000004</v>
      </c>
      <c r="L227" s="91" t="s">
        <v>102</v>
      </c>
      <c r="M227" s="90">
        <v>2.5000000000000001E-2</v>
      </c>
      <c r="N227" s="90">
        <v>0.04</v>
      </c>
      <c r="O227" s="92">
        <v>6129507</v>
      </c>
      <c r="P227" s="92">
        <v>95.86</v>
      </c>
      <c r="Q227" s="92">
        <v>0</v>
      </c>
      <c r="R227" s="92">
        <v>5875.7454102000002</v>
      </c>
      <c r="S227" s="90">
        <v>1.9E-3</v>
      </c>
      <c r="T227" s="90">
        <v>2E-3</v>
      </c>
      <c r="U227" s="90">
        <v>2.9999999999999997E-4</v>
      </c>
    </row>
    <row r="228" spans="2:21" s="87" customFormat="1">
      <c r="B228" s="91" t="s">
        <v>998</v>
      </c>
      <c r="C228" s="91" t="s">
        <v>999</v>
      </c>
      <c r="D228" s="91" t="s">
        <v>100</v>
      </c>
      <c r="E228" s="91" t="s">
        <v>123</v>
      </c>
      <c r="F228" s="91" t="s">
        <v>481</v>
      </c>
      <c r="G228" s="91" t="s">
        <v>482</v>
      </c>
      <c r="H228" s="91" t="s">
        <v>483</v>
      </c>
      <c r="I228" s="91" t="s">
        <v>150</v>
      </c>
      <c r="J228" s="91" t="s">
        <v>417</v>
      </c>
      <c r="K228" s="92">
        <v>1.02</v>
      </c>
      <c r="L228" s="91" t="s">
        <v>102</v>
      </c>
      <c r="M228" s="90">
        <v>4.8000000000000001E-2</v>
      </c>
      <c r="N228" s="90">
        <v>1.89E-2</v>
      </c>
      <c r="O228" s="92">
        <v>8954203.9700000007</v>
      </c>
      <c r="P228" s="92">
        <v>102.82</v>
      </c>
      <c r="Q228" s="92">
        <v>8954.2040099999995</v>
      </c>
      <c r="R228" s="92">
        <v>18160.916531954001</v>
      </c>
      <c r="S228" s="90">
        <v>6.6E-3</v>
      </c>
      <c r="T228" s="90">
        <v>6.3E-3</v>
      </c>
      <c r="U228" s="90">
        <v>8.9999999999999998E-4</v>
      </c>
    </row>
    <row r="229" spans="2:21" s="87" customFormat="1">
      <c r="B229" s="91" t="s">
        <v>1000</v>
      </c>
      <c r="C229" s="91" t="s">
        <v>1001</v>
      </c>
      <c r="D229" s="91" t="s">
        <v>100</v>
      </c>
      <c r="E229" s="91" t="s">
        <v>123</v>
      </c>
      <c r="F229" s="91" t="s">
        <v>481</v>
      </c>
      <c r="G229" s="91" t="s">
        <v>482</v>
      </c>
      <c r="H229" s="91" t="s">
        <v>483</v>
      </c>
      <c r="I229" s="91" t="s">
        <v>150</v>
      </c>
      <c r="J229" s="91" t="s">
        <v>265</v>
      </c>
      <c r="K229" s="92">
        <v>1.45</v>
      </c>
      <c r="L229" s="91" t="s">
        <v>102</v>
      </c>
      <c r="M229" s="90">
        <v>2.5499999999999998E-2</v>
      </c>
      <c r="N229" s="90">
        <v>3.3300000000000003E-2</v>
      </c>
      <c r="O229" s="92">
        <v>9510</v>
      </c>
      <c r="P229" s="92">
        <v>98.99</v>
      </c>
      <c r="Q229" s="92">
        <v>0</v>
      </c>
      <c r="R229" s="92">
        <v>9.4139490000000006</v>
      </c>
      <c r="S229" s="90">
        <v>0</v>
      </c>
      <c r="T229" s="90">
        <v>0</v>
      </c>
      <c r="U229" s="90">
        <v>0</v>
      </c>
    </row>
    <row r="230" spans="2:21" s="87" customFormat="1">
      <c r="B230" s="91" t="s">
        <v>1002</v>
      </c>
      <c r="C230" s="91" t="s">
        <v>1003</v>
      </c>
      <c r="D230" s="91" t="s">
        <v>100</v>
      </c>
      <c r="E230" s="91" t="s">
        <v>123</v>
      </c>
      <c r="F230" s="91" t="s">
        <v>494</v>
      </c>
      <c r="G230" s="91" t="s">
        <v>495</v>
      </c>
      <c r="H230" s="91" t="s">
        <v>483</v>
      </c>
      <c r="I230" s="91" t="s">
        <v>150</v>
      </c>
      <c r="J230" s="91" t="s">
        <v>265</v>
      </c>
      <c r="K230" s="92">
        <v>1.23</v>
      </c>
      <c r="L230" s="91" t="s">
        <v>102</v>
      </c>
      <c r="M230" s="90">
        <v>1.6299999999999999E-2</v>
      </c>
      <c r="N230" s="90">
        <v>3.3599999999999998E-2</v>
      </c>
      <c r="O230" s="92">
        <v>13232408.25</v>
      </c>
      <c r="P230" s="92">
        <v>98.34</v>
      </c>
      <c r="Q230" s="92">
        <v>0</v>
      </c>
      <c r="R230" s="92">
        <v>13012.75027305</v>
      </c>
      <c r="S230" s="90">
        <v>4.2299999999999997E-2</v>
      </c>
      <c r="T230" s="90">
        <v>4.4999999999999997E-3</v>
      </c>
      <c r="U230" s="90">
        <v>5.9999999999999995E-4</v>
      </c>
    </row>
    <row r="231" spans="2:21" s="87" customFormat="1">
      <c r="B231" s="91" t="s">
        <v>1004</v>
      </c>
      <c r="C231" s="91" t="s">
        <v>1005</v>
      </c>
      <c r="D231" s="91" t="s">
        <v>100</v>
      </c>
      <c r="E231" s="91" t="s">
        <v>123</v>
      </c>
      <c r="F231" s="91" t="s">
        <v>1006</v>
      </c>
      <c r="G231" s="91" t="s">
        <v>527</v>
      </c>
      <c r="H231" s="91" t="s">
        <v>483</v>
      </c>
      <c r="I231" s="91" t="s">
        <v>150</v>
      </c>
      <c r="J231" s="91" t="s">
        <v>883</v>
      </c>
      <c r="K231" s="92">
        <v>3.47</v>
      </c>
      <c r="L231" s="91" t="s">
        <v>102</v>
      </c>
      <c r="M231" s="90">
        <v>2.75E-2</v>
      </c>
      <c r="N231" s="90">
        <v>4.6100000000000002E-2</v>
      </c>
      <c r="O231" s="92">
        <v>1394444.66</v>
      </c>
      <c r="P231" s="92">
        <v>94.64</v>
      </c>
      <c r="Q231" s="92">
        <v>0</v>
      </c>
      <c r="R231" s="92">
        <v>1319.702426224</v>
      </c>
      <c r="S231" s="90">
        <v>1.5299999999999999E-2</v>
      </c>
      <c r="T231" s="90">
        <v>5.0000000000000001E-4</v>
      </c>
      <c r="U231" s="90">
        <v>1E-4</v>
      </c>
    </row>
    <row r="232" spans="2:21" s="87" customFormat="1">
      <c r="B232" s="91" t="s">
        <v>1007</v>
      </c>
      <c r="C232" s="91" t="s">
        <v>1008</v>
      </c>
      <c r="D232" s="91" t="s">
        <v>100</v>
      </c>
      <c r="E232" s="91" t="s">
        <v>123</v>
      </c>
      <c r="F232" s="91" t="s">
        <v>466</v>
      </c>
      <c r="G232" s="91" t="s">
        <v>402</v>
      </c>
      <c r="H232" s="91" t="s">
        <v>477</v>
      </c>
      <c r="I232" s="91" t="s">
        <v>211</v>
      </c>
      <c r="J232" s="91" t="s">
        <v>1009</v>
      </c>
      <c r="K232" s="92">
        <v>0.66</v>
      </c>
      <c r="L232" s="91" t="s">
        <v>102</v>
      </c>
      <c r="M232" s="90">
        <v>6.5000000000000002E-2</v>
      </c>
      <c r="N232" s="90">
        <v>2.6200000000000001E-2</v>
      </c>
      <c r="O232" s="92">
        <v>2326562.7799999998</v>
      </c>
      <c r="P232" s="92">
        <v>104.69</v>
      </c>
      <c r="Q232" s="92">
        <v>0</v>
      </c>
      <c r="R232" s="92">
        <v>2435.6785743820001</v>
      </c>
      <c r="S232" s="90">
        <v>3.0700000000000002E-2</v>
      </c>
      <c r="T232" s="90">
        <v>8.0000000000000004E-4</v>
      </c>
      <c r="U232" s="90">
        <v>1E-4</v>
      </c>
    </row>
    <row r="233" spans="2:21" s="87" customFormat="1">
      <c r="B233" s="91" t="s">
        <v>1010</v>
      </c>
      <c r="C233" s="91" t="s">
        <v>1011</v>
      </c>
      <c r="D233" s="91" t="s">
        <v>100</v>
      </c>
      <c r="E233" s="91" t="s">
        <v>123</v>
      </c>
      <c r="F233" s="91" t="s">
        <v>1012</v>
      </c>
      <c r="G233" s="91" t="s">
        <v>1013</v>
      </c>
      <c r="H233" s="91" t="s">
        <v>477</v>
      </c>
      <c r="I233" s="91" t="s">
        <v>211</v>
      </c>
      <c r="J233" s="91" t="s">
        <v>265</v>
      </c>
      <c r="K233" s="92">
        <v>2.95</v>
      </c>
      <c r="L233" s="91" t="s">
        <v>102</v>
      </c>
      <c r="M233" s="90">
        <v>2.6100000000000002E-2</v>
      </c>
      <c r="N233" s="90">
        <v>3.7100000000000001E-2</v>
      </c>
      <c r="O233" s="92">
        <v>14633536.51</v>
      </c>
      <c r="P233" s="92">
        <v>97.57</v>
      </c>
      <c r="Q233" s="92">
        <v>0</v>
      </c>
      <c r="R233" s="92">
        <v>14277.941572807</v>
      </c>
      <c r="S233" s="90">
        <v>2.8500000000000001E-2</v>
      </c>
      <c r="T233" s="90">
        <v>5.0000000000000001E-3</v>
      </c>
      <c r="U233" s="90">
        <v>6.9999999999999999E-4</v>
      </c>
    </row>
    <row r="234" spans="2:21" s="87" customFormat="1">
      <c r="B234" s="91" t="s">
        <v>1014</v>
      </c>
      <c r="C234" s="91" t="s">
        <v>1015</v>
      </c>
      <c r="D234" s="91" t="s">
        <v>100</v>
      </c>
      <c r="E234" s="91" t="s">
        <v>123</v>
      </c>
      <c r="F234" s="91" t="s">
        <v>1012</v>
      </c>
      <c r="G234" s="91" t="s">
        <v>1013</v>
      </c>
      <c r="H234" s="91" t="s">
        <v>477</v>
      </c>
      <c r="I234" s="91" t="s">
        <v>211</v>
      </c>
      <c r="J234" s="91" t="s">
        <v>265</v>
      </c>
      <c r="K234" s="92">
        <v>7.64</v>
      </c>
      <c r="L234" s="91" t="s">
        <v>102</v>
      </c>
      <c r="M234" s="90">
        <v>1.9E-2</v>
      </c>
      <c r="N234" s="90">
        <v>4.4699999999999997E-2</v>
      </c>
      <c r="O234" s="92">
        <v>187180</v>
      </c>
      <c r="P234" s="92">
        <v>82.72</v>
      </c>
      <c r="Q234" s="92">
        <v>0</v>
      </c>
      <c r="R234" s="92">
        <v>154.835296</v>
      </c>
      <c r="S234" s="90">
        <v>2.9999999999999997E-4</v>
      </c>
      <c r="T234" s="90">
        <v>1E-4</v>
      </c>
      <c r="U234" s="90">
        <v>0</v>
      </c>
    </row>
    <row r="235" spans="2:21" s="87" customFormat="1">
      <c r="B235" s="91" t="s">
        <v>1016</v>
      </c>
      <c r="C235" s="91" t="s">
        <v>1017</v>
      </c>
      <c r="D235" s="91" t="s">
        <v>100</v>
      </c>
      <c r="E235" s="91" t="s">
        <v>123</v>
      </c>
      <c r="F235" s="91" t="s">
        <v>1018</v>
      </c>
      <c r="G235" s="91" t="s">
        <v>1019</v>
      </c>
      <c r="H235" s="91" t="s">
        <v>477</v>
      </c>
      <c r="I235" s="91" t="s">
        <v>211</v>
      </c>
      <c r="J235" s="91" t="s">
        <v>265</v>
      </c>
      <c r="K235" s="92">
        <v>0.66</v>
      </c>
      <c r="L235" s="91" t="s">
        <v>102</v>
      </c>
      <c r="M235" s="90">
        <v>2.9499999999999998E-2</v>
      </c>
      <c r="N235" s="90">
        <v>1.6199999999999999E-2</v>
      </c>
      <c r="O235" s="92">
        <v>4057202.8</v>
      </c>
      <c r="P235" s="92">
        <v>101.64</v>
      </c>
      <c r="Q235" s="92">
        <v>0</v>
      </c>
      <c r="R235" s="92">
        <v>4123.7409259200003</v>
      </c>
      <c r="S235" s="90">
        <v>1.3100000000000001E-2</v>
      </c>
      <c r="T235" s="90">
        <v>1.4E-3</v>
      </c>
      <c r="U235" s="90">
        <v>2.0000000000000001E-4</v>
      </c>
    </row>
    <row r="236" spans="2:21" s="87" customFormat="1">
      <c r="B236" s="91" t="s">
        <v>1020</v>
      </c>
      <c r="C236" s="91" t="s">
        <v>1021</v>
      </c>
      <c r="D236" s="91" t="s">
        <v>100</v>
      </c>
      <c r="E236" s="91" t="s">
        <v>123</v>
      </c>
      <c r="F236" s="91" t="s">
        <v>1022</v>
      </c>
      <c r="G236" s="91" t="s">
        <v>636</v>
      </c>
      <c r="H236" s="91" t="s">
        <v>528</v>
      </c>
      <c r="I236" s="91" t="s">
        <v>211</v>
      </c>
      <c r="J236" s="91" t="s">
        <v>265</v>
      </c>
      <c r="K236" s="92">
        <v>8.7899999999999991</v>
      </c>
      <c r="L236" s="91" t="s">
        <v>102</v>
      </c>
      <c r="M236" s="90">
        <v>2.4E-2</v>
      </c>
      <c r="N236" s="90">
        <v>4.7199999999999999E-2</v>
      </c>
      <c r="O236" s="92">
        <v>328335</v>
      </c>
      <c r="P236" s="92">
        <v>82.35</v>
      </c>
      <c r="Q236" s="92">
        <v>0</v>
      </c>
      <c r="R236" s="92">
        <v>270.3838725</v>
      </c>
      <c r="S236" s="90">
        <v>4.0000000000000002E-4</v>
      </c>
      <c r="T236" s="90">
        <v>1E-4</v>
      </c>
      <c r="U236" s="90">
        <v>0</v>
      </c>
    </row>
    <row r="237" spans="2:21" s="87" customFormat="1">
      <c r="B237" s="91" t="s">
        <v>1023</v>
      </c>
      <c r="C237" s="91" t="s">
        <v>1024</v>
      </c>
      <c r="D237" s="91" t="s">
        <v>100</v>
      </c>
      <c r="E237" s="91" t="s">
        <v>123</v>
      </c>
      <c r="F237" s="91" t="s">
        <v>1025</v>
      </c>
      <c r="G237" s="91" t="s">
        <v>1019</v>
      </c>
      <c r="H237" s="91" t="s">
        <v>528</v>
      </c>
      <c r="I237" s="91" t="s">
        <v>211</v>
      </c>
      <c r="J237" s="91" t="s">
        <v>265</v>
      </c>
      <c r="K237" s="92">
        <v>3.55</v>
      </c>
      <c r="L237" s="91" t="s">
        <v>102</v>
      </c>
      <c r="M237" s="90">
        <v>1.0800000000000001E-2</v>
      </c>
      <c r="N237" s="90">
        <v>3.8199999999999998E-2</v>
      </c>
      <c r="O237" s="92">
        <v>4646790.74</v>
      </c>
      <c r="P237" s="92">
        <v>91.08</v>
      </c>
      <c r="Q237" s="92">
        <v>0</v>
      </c>
      <c r="R237" s="92">
        <v>4232.2970059919999</v>
      </c>
      <c r="S237" s="90">
        <v>3.5000000000000001E-3</v>
      </c>
      <c r="T237" s="90">
        <v>1.5E-3</v>
      </c>
      <c r="U237" s="90">
        <v>2.0000000000000001E-4</v>
      </c>
    </row>
    <row r="238" spans="2:21" s="87" customFormat="1">
      <c r="B238" s="91" t="s">
        <v>1026</v>
      </c>
      <c r="C238" s="91" t="s">
        <v>1027</v>
      </c>
      <c r="D238" s="91" t="s">
        <v>100</v>
      </c>
      <c r="E238" s="91" t="s">
        <v>123</v>
      </c>
      <c r="F238" s="91" t="s">
        <v>531</v>
      </c>
      <c r="G238" s="91" t="s">
        <v>495</v>
      </c>
      <c r="H238" s="91" t="s">
        <v>528</v>
      </c>
      <c r="I238" s="91" t="s">
        <v>211</v>
      </c>
      <c r="J238" s="91" t="s">
        <v>265</v>
      </c>
      <c r="K238" s="92">
        <v>1.68</v>
      </c>
      <c r="L238" s="91" t="s">
        <v>102</v>
      </c>
      <c r="M238" s="90">
        <v>3.39E-2</v>
      </c>
      <c r="N238" s="90">
        <v>3.7699999999999997E-2</v>
      </c>
      <c r="O238" s="92">
        <v>15106.33</v>
      </c>
      <c r="P238" s="92">
        <v>101.86</v>
      </c>
      <c r="Q238" s="92">
        <v>0</v>
      </c>
      <c r="R238" s="92">
        <v>15.387307738000001</v>
      </c>
      <c r="S238" s="90">
        <v>0</v>
      </c>
      <c r="T238" s="90">
        <v>0</v>
      </c>
      <c r="U238" s="90">
        <v>0</v>
      </c>
    </row>
    <row r="239" spans="2:21" s="87" customFormat="1">
      <c r="B239" s="91" t="s">
        <v>1028</v>
      </c>
      <c r="C239" s="91" t="s">
        <v>1029</v>
      </c>
      <c r="D239" s="91" t="s">
        <v>100</v>
      </c>
      <c r="E239" s="91" t="s">
        <v>123</v>
      </c>
      <c r="F239" s="91" t="s">
        <v>531</v>
      </c>
      <c r="G239" s="91" t="s">
        <v>495</v>
      </c>
      <c r="H239" s="91" t="s">
        <v>528</v>
      </c>
      <c r="I239" s="91" t="s">
        <v>211</v>
      </c>
      <c r="J239" s="91" t="s">
        <v>265</v>
      </c>
      <c r="K239" s="92">
        <v>6.93</v>
      </c>
      <c r="L239" s="91" t="s">
        <v>102</v>
      </c>
      <c r="M239" s="90">
        <v>2.4400000000000002E-2</v>
      </c>
      <c r="N239" s="90">
        <v>4.99E-2</v>
      </c>
      <c r="O239" s="92">
        <v>345918</v>
      </c>
      <c r="P239" s="92">
        <v>85.74</v>
      </c>
      <c r="Q239" s="92">
        <v>0</v>
      </c>
      <c r="R239" s="92">
        <v>296.59009320000001</v>
      </c>
      <c r="S239" s="90">
        <v>4.0000000000000002E-4</v>
      </c>
      <c r="T239" s="90">
        <v>1E-4</v>
      </c>
      <c r="U239" s="90">
        <v>0</v>
      </c>
    </row>
    <row r="240" spans="2:21" s="87" customFormat="1">
      <c r="B240" s="91" t="s">
        <v>1030</v>
      </c>
      <c r="C240" s="91" t="s">
        <v>1031</v>
      </c>
      <c r="D240" s="91" t="s">
        <v>100</v>
      </c>
      <c r="E240" s="91" t="s">
        <v>123</v>
      </c>
      <c r="F240" s="91" t="s">
        <v>1032</v>
      </c>
      <c r="G240" s="91" t="s">
        <v>737</v>
      </c>
      <c r="H240" s="91" t="s">
        <v>528</v>
      </c>
      <c r="I240" s="91" t="s">
        <v>211</v>
      </c>
      <c r="J240" s="91" t="s">
        <v>395</v>
      </c>
      <c r="K240" s="92">
        <v>0.76</v>
      </c>
      <c r="L240" s="91" t="s">
        <v>102</v>
      </c>
      <c r="M240" s="90">
        <v>1.9099999999999999E-2</v>
      </c>
      <c r="N240" s="90">
        <v>3.2099999999999997E-2</v>
      </c>
      <c r="O240" s="92">
        <v>9181268.9700000007</v>
      </c>
      <c r="P240" s="92">
        <v>99.4</v>
      </c>
      <c r="Q240" s="92">
        <v>0</v>
      </c>
      <c r="R240" s="92">
        <v>9126.1813561800009</v>
      </c>
      <c r="S240" s="90">
        <v>2.7799999999999998E-2</v>
      </c>
      <c r="T240" s="90">
        <v>3.2000000000000002E-3</v>
      </c>
      <c r="U240" s="90">
        <v>4.0000000000000002E-4</v>
      </c>
    </row>
    <row r="241" spans="2:21" s="87" customFormat="1">
      <c r="B241" s="91" t="s">
        <v>1033</v>
      </c>
      <c r="C241" s="91" t="s">
        <v>1034</v>
      </c>
      <c r="D241" s="91" t="s">
        <v>100</v>
      </c>
      <c r="E241" s="91" t="s">
        <v>123</v>
      </c>
      <c r="F241" s="91" t="s">
        <v>1032</v>
      </c>
      <c r="G241" s="91" t="s">
        <v>737</v>
      </c>
      <c r="H241" s="91" t="s">
        <v>528</v>
      </c>
      <c r="I241" s="91" t="s">
        <v>211</v>
      </c>
      <c r="J241" s="91" t="s">
        <v>265</v>
      </c>
      <c r="K241" s="92">
        <v>3.86</v>
      </c>
      <c r="L241" s="91" t="s">
        <v>102</v>
      </c>
      <c r="M241" s="90">
        <v>1.6400000000000001E-2</v>
      </c>
      <c r="N241" s="90">
        <v>4.3799999999999999E-2</v>
      </c>
      <c r="O241" s="92">
        <v>2252199.7599999998</v>
      </c>
      <c r="P241" s="92">
        <v>90.28</v>
      </c>
      <c r="Q241" s="92">
        <v>0</v>
      </c>
      <c r="R241" s="92">
        <v>2033.285943328</v>
      </c>
      <c r="S241" s="90">
        <v>1.0999999999999999E-2</v>
      </c>
      <c r="T241" s="90">
        <v>6.9999999999999999E-4</v>
      </c>
      <c r="U241" s="90">
        <v>1E-4</v>
      </c>
    </row>
    <row r="242" spans="2:21" s="87" customFormat="1">
      <c r="B242" s="91" t="s">
        <v>1035</v>
      </c>
      <c r="C242" s="91" t="s">
        <v>1036</v>
      </c>
      <c r="D242" s="91" t="s">
        <v>100</v>
      </c>
      <c r="E242" s="91" t="s">
        <v>123</v>
      </c>
      <c r="F242" s="91" t="s">
        <v>559</v>
      </c>
      <c r="G242" s="91" t="s">
        <v>495</v>
      </c>
      <c r="H242" s="91" t="s">
        <v>528</v>
      </c>
      <c r="I242" s="91" t="s">
        <v>211</v>
      </c>
      <c r="J242" s="91" t="s">
        <v>265</v>
      </c>
      <c r="K242" s="92">
        <v>6.41</v>
      </c>
      <c r="L242" s="91" t="s">
        <v>102</v>
      </c>
      <c r="M242" s="90">
        <v>2.5499999999999998E-2</v>
      </c>
      <c r="N242" s="90">
        <v>4.8899999999999999E-2</v>
      </c>
      <c r="O242" s="92">
        <v>28403681.129999999</v>
      </c>
      <c r="P242" s="92">
        <v>86.91</v>
      </c>
      <c r="Q242" s="92">
        <v>0</v>
      </c>
      <c r="R242" s="92">
        <v>24685.639270083</v>
      </c>
      <c r="S242" s="90">
        <v>2.01E-2</v>
      </c>
      <c r="T242" s="90">
        <v>8.6E-3</v>
      </c>
      <c r="U242" s="90">
        <v>1.1999999999999999E-3</v>
      </c>
    </row>
    <row r="243" spans="2:21" s="87" customFormat="1">
      <c r="B243" s="91" t="s">
        <v>1037</v>
      </c>
      <c r="C243" s="91" t="s">
        <v>1038</v>
      </c>
      <c r="D243" s="91" t="s">
        <v>100</v>
      </c>
      <c r="E243" s="91" t="s">
        <v>123</v>
      </c>
      <c r="F243" s="91" t="s">
        <v>1039</v>
      </c>
      <c r="G243" s="91" t="s">
        <v>527</v>
      </c>
      <c r="H243" s="91" t="s">
        <v>528</v>
      </c>
      <c r="I243" s="91" t="s">
        <v>211</v>
      </c>
      <c r="J243" s="91" t="s">
        <v>265</v>
      </c>
      <c r="K243" s="92">
        <v>2.58</v>
      </c>
      <c r="L243" s="91" t="s">
        <v>102</v>
      </c>
      <c r="M243" s="90">
        <v>5.45E-2</v>
      </c>
      <c r="N243" s="90">
        <v>6.5799999999999997E-2</v>
      </c>
      <c r="O243" s="92">
        <v>3153694.99</v>
      </c>
      <c r="P243" s="92">
        <v>97.96</v>
      </c>
      <c r="Q243" s="92">
        <v>0</v>
      </c>
      <c r="R243" s="92">
        <v>3089.3596122039999</v>
      </c>
      <c r="S243" s="90">
        <v>1.04E-2</v>
      </c>
      <c r="T243" s="90">
        <v>1.1000000000000001E-3</v>
      </c>
      <c r="U243" s="90">
        <v>1E-4</v>
      </c>
    </row>
    <row r="244" spans="2:21" s="87" customFormat="1">
      <c r="B244" s="91" t="s">
        <v>1040</v>
      </c>
      <c r="C244" s="91" t="s">
        <v>1041</v>
      </c>
      <c r="D244" s="91" t="s">
        <v>100</v>
      </c>
      <c r="E244" s="91" t="s">
        <v>123</v>
      </c>
      <c r="F244" s="91" t="s">
        <v>1042</v>
      </c>
      <c r="G244" s="91" t="s">
        <v>670</v>
      </c>
      <c r="H244" s="91" t="s">
        <v>1043</v>
      </c>
      <c r="I244" s="91" t="s">
        <v>150</v>
      </c>
      <c r="J244" s="91" t="s">
        <v>265</v>
      </c>
      <c r="K244" s="92">
        <v>5.81</v>
      </c>
      <c r="L244" s="91" t="s">
        <v>102</v>
      </c>
      <c r="M244" s="90">
        <v>1.95E-2</v>
      </c>
      <c r="N244" s="90">
        <v>4.7E-2</v>
      </c>
      <c r="O244" s="92">
        <v>279194.49</v>
      </c>
      <c r="P244" s="92">
        <v>85.67</v>
      </c>
      <c r="Q244" s="92">
        <v>0</v>
      </c>
      <c r="R244" s="92">
        <v>239.18591958299999</v>
      </c>
      <c r="S244" s="90">
        <v>1.1999999999999999E-3</v>
      </c>
      <c r="T244" s="90">
        <v>1E-4</v>
      </c>
      <c r="U244" s="90">
        <v>0</v>
      </c>
    </row>
    <row r="245" spans="2:21" s="87" customFormat="1">
      <c r="B245" s="91" t="s">
        <v>1044</v>
      </c>
      <c r="C245" s="91" t="s">
        <v>1045</v>
      </c>
      <c r="D245" s="91" t="s">
        <v>100</v>
      </c>
      <c r="E245" s="91" t="s">
        <v>123</v>
      </c>
      <c r="F245" s="91" t="s">
        <v>1046</v>
      </c>
      <c r="G245" s="91" t="s">
        <v>495</v>
      </c>
      <c r="H245" s="91" t="s">
        <v>528</v>
      </c>
      <c r="I245" s="91" t="s">
        <v>211</v>
      </c>
      <c r="J245" s="91" t="s">
        <v>265</v>
      </c>
      <c r="K245" s="92">
        <v>0.73</v>
      </c>
      <c r="L245" s="91" t="s">
        <v>102</v>
      </c>
      <c r="M245" s="90">
        <v>4.5999999999999999E-2</v>
      </c>
      <c r="N245" s="90">
        <v>4.1399999999999999E-2</v>
      </c>
      <c r="O245" s="92">
        <v>1718958.5</v>
      </c>
      <c r="P245" s="92">
        <v>101.52</v>
      </c>
      <c r="Q245" s="92">
        <v>0</v>
      </c>
      <c r="R245" s="92">
        <v>1745.0866692</v>
      </c>
      <c r="S245" s="90">
        <v>1.67E-2</v>
      </c>
      <c r="T245" s="90">
        <v>5.9999999999999995E-4</v>
      </c>
      <c r="U245" s="90">
        <v>1E-4</v>
      </c>
    </row>
    <row r="246" spans="2:21" s="87" customFormat="1">
      <c r="B246" s="91" t="s">
        <v>1047</v>
      </c>
      <c r="C246" s="91" t="s">
        <v>1048</v>
      </c>
      <c r="D246" s="91" t="s">
        <v>100</v>
      </c>
      <c r="E246" s="91" t="s">
        <v>123</v>
      </c>
      <c r="F246" s="91" t="s">
        <v>1046</v>
      </c>
      <c r="G246" s="91" t="s">
        <v>495</v>
      </c>
      <c r="H246" s="91" t="s">
        <v>528</v>
      </c>
      <c r="I246" s="91" t="s">
        <v>211</v>
      </c>
      <c r="J246" s="91" t="s">
        <v>265</v>
      </c>
      <c r="K246" s="92">
        <v>1.59</v>
      </c>
      <c r="L246" s="91" t="s">
        <v>102</v>
      </c>
      <c r="M246" s="90">
        <v>2.5499999999999998E-2</v>
      </c>
      <c r="N246" s="90">
        <v>3.6299999999999999E-2</v>
      </c>
      <c r="O246" s="92">
        <v>5254.3</v>
      </c>
      <c r="P246" s="92">
        <v>99.02</v>
      </c>
      <c r="Q246" s="92">
        <v>0</v>
      </c>
      <c r="R246" s="92">
        <v>5.2028078600000001</v>
      </c>
      <c r="S246" s="90">
        <v>0</v>
      </c>
      <c r="T246" s="90">
        <v>0</v>
      </c>
      <c r="U246" s="90">
        <v>0</v>
      </c>
    </row>
    <row r="247" spans="2:21" s="87" customFormat="1">
      <c r="B247" s="91" t="s">
        <v>1049</v>
      </c>
      <c r="C247" s="91" t="s">
        <v>1050</v>
      </c>
      <c r="D247" s="91" t="s">
        <v>100</v>
      </c>
      <c r="E247" s="91" t="s">
        <v>123</v>
      </c>
      <c r="F247" s="91" t="s">
        <v>1039</v>
      </c>
      <c r="G247" s="91" t="s">
        <v>527</v>
      </c>
      <c r="H247" s="91" t="s">
        <v>528</v>
      </c>
      <c r="I247" s="91" t="s">
        <v>211</v>
      </c>
      <c r="J247" s="91" t="s">
        <v>265</v>
      </c>
      <c r="K247" s="92">
        <v>1.6</v>
      </c>
      <c r="L247" s="91" t="s">
        <v>102</v>
      </c>
      <c r="M247" s="90">
        <v>3.15E-2</v>
      </c>
      <c r="N247" s="90">
        <v>5.5E-2</v>
      </c>
      <c r="O247" s="92">
        <v>1420571.17</v>
      </c>
      <c r="P247" s="92">
        <v>96.77</v>
      </c>
      <c r="Q247" s="92">
        <v>0</v>
      </c>
      <c r="R247" s="92">
        <v>1374.6867212090001</v>
      </c>
      <c r="S247" s="90">
        <v>6.4999999999999997E-3</v>
      </c>
      <c r="T247" s="90">
        <v>5.0000000000000001E-4</v>
      </c>
      <c r="U247" s="90">
        <v>1E-4</v>
      </c>
    </row>
    <row r="248" spans="2:21" s="87" customFormat="1">
      <c r="B248" s="91" t="s">
        <v>1051</v>
      </c>
      <c r="C248" s="91" t="s">
        <v>1052</v>
      </c>
      <c r="D248" s="91" t="s">
        <v>100</v>
      </c>
      <c r="E248" s="91" t="s">
        <v>123</v>
      </c>
      <c r="F248" s="91" t="s">
        <v>1053</v>
      </c>
      <c r="G248" s="91" t="s">
        <v>1054</v>
      </c>
      <c r="H248" s="91" t="s">
        <v>528</v>
      </c>
      <c r="I248" s="91" t="s">
        <v>211</v>
      </c>
      <c r="J248" s="91" t="s">
        <v>573</v>
      </c>
      <c r="K248" s="92">
        <v>0.5</v>
      </c>
      <c r="L248" s="91" t="s">
        <v>102</v>
      </c>
      <c r="M248" s="90">
        <v>2.7900000000000001E-2</v>
      </c>
      <c r="N248" s="90">
        <v>2.7799999999999998E-2</v>
      </c>
      <c r="O248" s="92">
        <v>685395.75</v>
      </c>
      <c r="P248" s="92">
        <v>100.02</v>
      </c>
      <c r="Q248" s="92">
        <v>0</v>
      </c>
      <c r="R248" s="92">
        <v>685.53282915</v>
      </c>
      <c r="S248" s="90">
        <v>1.03E-2</v>
      </c>
      <c r="T248" s="90">
        <v>2.0000000000000001E-4</v>
      </c>
      <c r="U248" s="90">
        <v>0</v>
      </c>
    </row>
    <row r="249" spans="2:21" s="87" customFormat="1">
      <c r="B249" s="91" t="s">
        <v>1055</v>
      </c>
      <c r="C249" s="91" t="s">
        <v>1056</v>
      </c>
      <c r="D249" s="91" t="s">
        <v>100</v>
      </c>
      <c r="E249" s="91" t="s">
        <v>123</v>
      </c>
      <c r="F249" s="91" t="s">
        <v>1057</v>
      </c>
      <c r="G249" s="91" t="s">
        <v>1058</v>
      </c>
      <c r="H249" s="91" t="s">
        <v>1043</v>
      </c>
      <c r="I249" s="91" t="s">
        <v>150</v>
      </c>
      <c r="J249" s="91" t="s">
        <v>265</v>
      </c>
      <c r="K249" s="92">
        <v>0.9</v>
      </c>
      <c r="L249" s="91" t="s">
        <v>102</v>
      </c>
      <c r="M249" s="90">
        <v>1.49E-2</v>
      </c>
      <c r="N249" s="90">
        <v>3.7100000000000001E-2</v>
      </c>
      <c r="O249" s="92">
        <v>2628175.35</v>
      </c>
      <c r="P249" s="92">
        <v>98.55</v>
      </c>
      <c r="Q249" s="92">
        <v>0</v>
      </c>
      <c r="R249" s="92">
        <v>2590.0668074250002</v>
      </c>
      <c r="S249" s="90">
        <v>5.4999999999999997E-3</v>
      </c>
      <c r="T249" s="90">
        <v>8.9999999999999998E-4</v>
      </c>
      <c r="U249" s="90">
        <v>1E-4</v>
      </c>
    </row>
    <row r="250" spans="2:21" s="87" customFormat="1">
      <c r="B250" s="91" t="s">
        <v>1059</v>
      </c>
      <c r="C250" s="91" t="s">
        <v>1060</v>
      </c>
      <c r="D250" s="91" t="s">
        <v>100</v>
      </c>
      <c r="E250" s="91" t="s">
        <v>123</v>
      </c>
      <c r="F250" s="91" t="s">
        <v>1061</v>
      </c>
      <c r="G250" s="91" t="s">
        <v>1062</v>
      </c>
      <c r="H250" s="91" t="s">
        <v>528</v>
      </c>
      <c r="I250" s="91" t="s">
        <v>211</v>
      </c>
      <c r="J250" s="91" t="s">
        <v>265</v>
      </c>
      <c r="K250" s="92">
        <v>4.34</v>
      </c>
      <c r="L250" s="91" t="s">
        <v>102</v>
      </c>
      <c r="M250" s="90">
        <v>2.24E-2</v>
      </c>
      <c r="N250" s="90">
        <v>4.3299999999999998E-2</v>
      </c>
      <c r="O250" s="92">
        <v>5977.09</v>
      </c>
      <c r="P250" s="92">
        <v>92.51</v>
      </c>
      <c r="Q250" s="92">
        <v>0</v>
      </c>
      <c r="R250" s="92">
        <v>5.529405959</v>
      </c>
      <c r="S250" s="90">
        <v>0</v>
      </c>
      <c r="T250" s="90">
        <v>0</v>
      </c>
      <c r="U250" s="90">
        <v>0</v>
      </c>
    </row>
    <row r="251" spans="2:21" s="87" customFormat="1">
      <c r="B251" s="91" t="s">
        <v>1063</v>
      </c>
      <c r="C251" s="91" t="s">
        <v>1064</v>
      </c>
      <c r="D251" s="91" t="s">
        <v>100</v>
      </c>
      <c r="E251" s="91" t="s">
        <v>123</v>
      </c>
      <c r="F251" s="91" t="s">
        <v>1022</v>
      </c>
      <c r="G251" s="91" t="s">
        <v>636</v>
      </c>
      <c r="H251" s="91" t="s">
        <v>528</v>
      </c>
      <c r="I251" s="91" t="s">
        <v>211</v>
      </c>
      <c r="J251" s="91" t="s">
        <v>265</v>
      </c>
      <c r="K251" s="92">
        <v>0.99</v>
      </c>
      <c r="L251" s="91" t="s">
        <v>102</v>
      </c>
      <c r="M251" s="90">
        <v>2.4500000000000001E-2</v>
      </c>
      <c r="N251" s="90">
        <v>3.56E-2</v>
      </c>
      <c r="O251" s="92">
        <v>18014579.84</v>
      </c>
      <c r="P251" s="92">
        <v>98.95</v>
      </c>
      <c r="Q251" s="92">
        <v>0</v>
      </c>
      <c r="R251" s="92">
        <v>17825.426751679999</v>
      </c>
      <c r="S251" s="90">
        <v>2.3E-2</v>
      </c>
      <c r="T251" s="90">
        <v>6.1999999999999998E-3</v>
      </c>
      <c r="U251" s="90">
        <v>8.0000000000000004E-4</v>
      </c>
    </row>
    <row r="252" spans="2:21" s="87" customFormat="1">
      <c r="B252" s="91" t="s">
        <v>1065</v>
      </c>
      <c r="C252" s="91" t="s">
        <v>1066</v>
      </c>
      <c r="D252" s="91" t="s">
        <v>100</v>
      </c>
      <c r="E252" s="91" t="s">
        <v>123</v>
      </c>
      <c r="F252" s="91" t="s">
        <v>567</v>
      </c>
      <c r="G252" s="91" t="s">
        <v>495</v>
      </c>
      <c r="H252" s="91" t="s">
        <v>528</v>
      </c>
      <c r="I252" s="91" t="s">
        <v>211</v>
      </c>
      <c r="J252" s="91" t="s">
        <v>265</v>
      </c>
      <c r="K252" s="92">
        <v>2.95</v>
      </c>
      <c r="L252" s="91" t="s">
        <v>102</v>
      </c>
      <c r="M252" s="90">
        <v>5.6500000000000002E-2</v>
      </c>
      <c r="N252" s="90">
        <v>4.3299999999999998E-2</v>
      </c>
      <c r="O252" s="92">
        <v>4072.96</v>
      </c>
      <c r="P252" s="92">
        <v>105.43</v>
      </c>
      <c r="Q252" s="92">
        <v>0</v>
      </c>
      <c r="R252" s="92">
        <v>4.2941217280000004</v>
      </c>
      <c r="S252" s="90">
        <v>0</v>
      </c>
      <c r="T252" s="90">
        <v>0</v>
      </c>
      <c r="U252" s="90">
        <v>0</v>
      </c>
    </row>
    <row r="253" spans="2:21" s="87" customFormat="1">
      <c r="B253" s="91" t="s">
        <v>1067</v>
      </c>
      <c r="C253" s="91" t="s">
        <v>1068</v>
      </c>
      <c r="D253" s="91" t="s">
        <v>100</v>
      </c>
      <c r="E253" s="91" t="s">
        <v>123</v>
      </c>
      <c r="F253" s="91" t="s">
        <v>1069</v>
      </c>
      <c r="G253" s="91" t="s">
        <v>670</v>
      </c>
      <c r="H253" s="91" t="s">
        <v>1043</v>
      </c>
      <c r="I253" s="91" t="s">
        <v>150</v>
      </c>
      <c r="J253" s="91" t="s">
        <v>1070</v>
      </c>
      <c r="K253" s="92">
        <v>0.5</v>
      </c>
      <c r="L253" s="91" t="s">
        <v>102</v>
      </c>
      <c r="M253" s="90">
        <v>3.39E-2</v>
      </c>
      <c r="N253" s="90">
        <v>3.1600000000000003E-2</v>
      </c>
      <c r="O253" s="92">
        <v>8136576</v>
      </c>
      <c r="P253" s="92">
        <v>101.8</v>
      </c>
      <c r="Q253" s="92">
        <v>0</v>
      </c>
      <c r="R253" s="92">
        <v>8283.0343680000005</v>
      </c>
      <c r="S253" s="90">
        <v>1.14E-2</v>
      </c>
      <c r="T253" s="90">
        <v>2.8999999999999998E-3</v>
      </c>
      <c r="U253" s="90">
        <v>4.0000000000000002E-4</v>
      </c>
    </row>
    <row r="254" spans="2:21" s="87" customFormat="1">
      <c r="B254" s="91" t="s">
        <v>1071</v>
      </c>
      <c r="C254" s="91" t="s">
        <v>1072</v>
      </c>
      <c r="D254" s="91" t="s">
        <v>100</v>
      </c>
      <c r="E254" s="91" t="s">
        <v>123</v>
      </c>
      <c r="F254" s="91" t="s">
        <v>585</v>
      </c>
      <c r="G254" s="91" t="s">
        <v>495</v>
      </c>
      <c r="H254" s="91" t="s">
        <v>528</v>
      </c>
      <c r="I254" s="91" t="s">
        <v>211</v>
      </c>
      <c r="J254" s="91" t="s">
        <v>265</v>
      </c>
      <c r="K254" s="92">
        <v>1.9</v>
      </c>
      <c r="L254" s="91" t="s">
        <v>102</v>
      </c>
      <c r="M254" s="90">
        <v>3.5000000000000003E-2</v>
      </c>
      <c r="N254" s="90">
        <v>0.04</v>
      </c>
      <c r="O254" s="92">
        <v>1909548.81</v>
      </c>
      <c r="P254" s="92">
        <v>100</v>
      </c>
      <c r="Q254" s="92">
        <v>0</v>
      </c>
      <c r="R254" s="92">
        <v>1909.54881</v>
      </c>
      <c r="S254" s="90">
        <v>2E-3</v>
      </c>
      <c r="T254" s="90">
        <v>6.9999999999999999E-4</v>
      </c>
      <c r="U254" s="90">
        <v>1E-4</v>
      </c>
    </row>
    <row r="255" spans="2:21" s="87" customFormat="1">
      <c r="B255" s="91" t="s">
        <v>1073</v>
      </c>
      <c r="C255" s="91" t="s">
        <v>1074</v>
      </c>
      <c r="D255" s="91" t="s">
        <v>100</v>
      </c>
      <c r="E255" s="91" t="s">
        <v>123</v>
      </c>
      <c r="F255" s="91" t="s">
        <v>1075</v>
      </c>
      <c r="G255" s="91" t="s">
        <v>670</v>
      </c>
      <c r="H255" s="91" t="s">
        <v>1043</v>
      </c>
      <c r="I255" s="91" t="s">
        <v>150</v>
      </c>
      <c r="J255" s="91" t="s">
        <v>265</v>
      </c>
      <c r="K255" s="92">
        <v>1.69</v>
      </c>
      <c r="L255" s="91" t="s">
        <v>102</v>
      </c>
      <c r="M255" s="90">
        <v>4.1000000000000002E-2</v>
      </c>
      <c r="N255" s="90">
        <v>3.6999999999999998E-2</v>
      </c>
      <c r="O255" s="92">
        <v>5220</v>
      </c>
      <c r="P255" s="92">
        <v>101.74</v>
      </c>
      <c r="Q255" s="92">
        <v>0</v>
      </c>
      <c r="R255" s="92">
        <v>5.3108279999999999</v>
      </c>
      <c r="S255" s="90">
        <v>0</v>
      </c>
      <c r="T255" s="90">
        <v>0</v>
      </c>
      <c r="U255" s="90">
        <v>0</v>
      </c>
    </row>
    <row r="256" spans="2:21" s="87" customFormat="1">
      <c r="B256" s="91" t="s">
        <v>1076</v>
      </c>
      <c r="C256" s="91" t="s">
        <v>1077</v>
      </c>
      <c r="D256" s="91" t="s">
        <v>100</v>
      </c>
      <c r="E256" s="91" t="s">
        <v>123</v>
      </c>
      <c r="F256" s="91" t="s">
        <v>1078</v>
      </c>
      <c r="G256" s="91" t="s">
        <v>670</v>
      </c>
      <c r="H256" s="91" t="s">
        <v>1043</v>
      </c>
      <c r="I256" s="91" t="s">
        <v>150</v>
      </c>
      <c r="J256" s="91" t="s">
        <v>265</v>
      </c>
      <c r="K256" s="92">
        <v>2.4300000000000002</v>
      </c>
      <c r="L256" s="91" t="s">
        <v>102</v>
      </c>
      <c r="M256" s="90">
        <v>2.9399999999999999E-2</v>
      </c>
      <c r="N256" s="90">
        <v>3.6900000000000002E-2</v>
      </c>
      <c r="O256" s="92">
        <v>2971.26</v>
      </c>
      <c r="P256" s="92">
        <v>98.25</v>
      </c>
      <c r="Q256" s="92">
        <v>0</v>
      </c>
      <c r="R256" s="92">
        <v>2.9192629499999998</v>
      </c>
      <c r="S256" s="90">
        <v>0</v>
      </c>
      <c r="T256" s="90">
        <v>0</v>
      </c>
      <c r="U256" s="90">
        <v>0</v>
      </c>
    </row>
    <row r="257" spans="2:21" s="87" customFormat="1">
      <c r="B257" s="91" t="s">
        <v>1079</v>
      </c>
      <c r="C257" s="91" t="s">
        <v>1080</v>
      </c>
      <c r="D257" s="91" t="s">
        <v>100</v>
      </c>
      <c r="E257" s="91" t="s">
        <v>123</v>
      </c>
      <c r="F257" s="91" t="s">
        <v>1081</v>
      </c>
      <c r="G257" s="91" t="s">
        <v>1062</v>
      </c>
      <c r="H257" s="91" t="s">
        <v>528</v>
      </c>
      <c r="I257" s="91" t="s">
        <v>211</v>
      </c>
      <c r="J257" s="91" t="s">
        <v>265</v>
      </c>
      <c r="K257" s="92">
        <v>1.34</v>
      </c>
      <c r="L257" s="91" t="s">
        <v>102</v>
      </c>
      <c r="M257" s="90">
        <v>2.3599999999999999E-2</v>
      </c>
      <c r="N257" s="90">
        <v>3.8100000000000002E-2</v>
      </c>
      <c r="O257" s="92">
        <v>2583610.81</v>
      </c>
      <c r="P257" s="92">
        <v>98.56</v>
      </c>
      <c r="Q257" s="92">
        <v>0</v>
      </c>
      <c r="R257" s="92">
        <v>2546.406814336</v>
      </c>
      <c r="S257" s="90">
        <v>1.8200000000000001E-2</v>
      </c>
      <c r="T257" s="90">
        <v>8.9999999999999998E-4</v>
      </c>
      <c r="U257" s="90">
        <v>1E-4</v>
      </c>
    </row>
    <row r="258" spans="2:21" s="87" customFormat="1">
      <c r="B258" s="91" t="s">
        <v>1082</v>
      </c>
      <c r="C258" s="91" t="s">
        <v>1083</v>
      </c>
      <c r="D258" s="91" t="s">
        <v>100</v>
      </c>
      <c r="E258" s="91" t="s">
        <v>123</v>
      </c>
      <c r="F258" s="91" t="s">
        <v>1006</v>
      </c>
      <c r="G258" s="91" t="s">
        <v>527</v>
      </c>
      <c r="H258" s="91" t="s">
        <v>1043</v>
      </c>
      <c r="I258" s="91" t="s">
        <v>150</v>
      </c>
      <c r="J258" s="91" t="s">
        <v>265</v>
      </c>
      <c r="K258" s="92">
        <v>5.26</v>
      </c>
      <c r="L258" s="91" t="s">
        <v>102</v>
      </c>
      <c r="M258" s="90">
        <v>3.6900000000000002E-2</v>
      </c>
      <c r="N258" s="90">
        <v>5.0700000000000002E-2</v>
      </c>
      <c r="O258" s="92">
        <v>4069006.01</v>
      </c>
      <c r="P258" s="92">
        <v>93.98</v>
      </c>
      <c r="Q258" s="92">
        <v>0</v>
      </c>
      <c r="R258" s="92">
        <v>3824.0518481979998</v>
      </c>
      <c r="S258" s="90">
        <v>1.38E-2</v>
      </c>
      <c r="T258" s="90">
        <v>1.2999999999999999E-3</v>
      </c>
      <c r="U258" s="90">
        <v>2.0000000000000001E-4</v>
      </c>
    </row>
    <row r="259" spans="2:21" s="87" customFormat="1">
      <c r="B259" s="91" t="s">
        <v>1084</v>
      </c>
      <c r="C259" s="91" t="s">
        <v>1085</v>
      </c>
      <c r="D259" s="91" t="s">
        <v>100</v>
      </c>
      <c r="E259" s="91" t="s">
        <v>123</v>
      </c>
      <c r="F259" s="91" t="s">
        <v>1006</v>
      </c>
      <c r="G259" s="91" t="s">
        <v>527</v>
      </c>
      <c r="H259" s="91" t="s">
        <v>1043</v>
      </c>
      <c r="I259" s="91" t="s">
        <v>150</v>
      </c>
      <c r="J259" s="91" t="s">
        <v>265</v>
      </c>
      <c r="K259" s="92">
        <v>2.46</v>
      </c>
      <c r="L259" s="91" t="s">
        <v>102</v>
      </c>
      <c r="M259" s="90">
        <v>5.0999999999999997E-2</v>
      </c>
      <c r="N259" s="90">
        <v>4.2599999999999999E-2</v>
      </c>
      <c r="O259" s="92">
        <v>1523410.07</v>
      </c>
      <c r="P259" s="92">
        <v>103</v>
      </c>
      <c r="Q259" s="92">
        <v>0</v>
      </c>
      <c r="R259" s="92">
        <v>1569.1123720999999</v>
      </c>
      <c r="S259" s="90">
        <v>6.8999999999999999E-3</v>
      </c>
      <c r="T259" s="90">
        <v>5.0000000000000001E-4</v>
      </c>
      <c r="U259" s="90">
        <v>1E-4</v>
      </c>
    </row>
    <row r="260" spans="2:21" s="87" customFormat="1">
      <c r="B260" s="91" t="s">
        <v>1086</v>
      </c>
      <c r="C260" s="91" t="s">
        <v>1087</v>
      </c>
      <c r="D260" s="91" t="s">
        <v>100</v>
      </c>
      <c r="E260" s="91" t="s">
        <v>123</v>
      </c>
      <c r="F260" s="91" t="s">
        <v>1006</v>
      </c>
      <c r="G260" s="91" t="s">
        <v>527</v>
      </c>
      <c r="H260" s="91" t="s">
        <v>1043</v>
      </c>
      <c r="I260" s="91" t="s">
        <v>150</v>
      </c>
      <c r="J260" s="91" t="s">
        <v>395</v>
      </c>
      <c r="K260" s="92">
        <v>0.82</v>
      </c>
      <c r="L260" s="91" t="s">
        <v>102</v>
      </c>
      <c r="M260" s="90">
        <v>6.4000000000000001E-2</v>
      </c>
      <c r="N260" s="90">
        <v>3.6799999999999999E-2</v>
      </c>
      <c r="O260" s="92">
        <v>139237.84</v>
      </c>
      <c r="P260" s="92">
        <v>103.3</v>
      </c>
      <c r="Q260" s="92">
        <v>0</v>
      </c>
      <c r="R260" s="92">
        <v>143.83268871999999</v>
      </c>
      <c r="S260" s="90">
        <v>5.0000000000000001E-4</v>
      </c>
      <c r="T260" s="90">
        <v>1E-4</v>
      </c>
      <c r="U260" s="90">
        <v>0</v>
      </c>
    </row>
    <row r="261" spans="2:21" s="87" customFormat="1">
      <c r="B261" s="91" t="s">
        <v>1088</v>
      </c>
      <c r="C261" s="91" t="s">
        <v>1089</v>
      </c>
      <c r="D261" s="91" t="s">
        <v>100</v>
      </c>
      <c r="E261" s="91" t="s">
        <v>123</v>
      </c>
      <c r="F261" s="91" t="s">
        <v>1006</v>
      </c>
      <c r="G261" s="91" t="s">
        <v>527</v>
      </c>
      <c r="H261" s="91" t="s">
        <v>1043</v>
      </c>
      <c r="I261" s="91" t="s">
        <v>150</v>
      </c>
      <c r="J261" s="91" t="s">
        <v>265</v>
      </c>
      <c r="K261" s="92">
        <v>7.23</v>
      </c>
      <c r="L261" s="91" t="s">
        <v>102</v>
      </c>
      <c r="M261" s="90">
        <v>2.8000000000000001E-2</v>
      </c>
      <c r="N261" s="90">
        <v>5.2499999999999998E-2</v>
      </c>
      <c r="O261" s="92">
        <v>70496.62</v>
      </c>
      <c r="P261" s="92">
        <v>84.28</v>
      </c>
      <c r="Q261" s="92">
        <v>2.4469500000000002</v>
      </c>
      <c r="R261" s="92">
        <v>61.861501336000003</v>
      </c>
      <c r="S261" s="90">
        <v>2.0000000000000001E-4</v>
      </c>
      <c r="T261" s="90">
        <v>0</v>
      </c>
      <c r="U261" s="90">
        <v>0</v>
      </c>
    </row>
    <row r="262" spans="2:21" s="87" customFormat="1">
      <c r="B262" s="91" t="s">
        <v>1090</v>
      </c>
      <c r="C262" s="91" t="s">
        <v>1091</v>
      </c>
      <c r="D262" s="91" t="s">
        <v>100</v>
      </c>
      <c r="E262" s="91" t="s">
        <v>123</v>
      </c>
      <c r="F262" s="91" t="s">
        <v>1092</v>
      </c>
      <c r="G262" s="91" t="s">
        <v>527</v>
      </c>
      <c r="H262" s="91" t="s">
        <v>528</v>
      </c>
      <c r="I262" s="91" t="s">
        <v>211</v>
      </c>
      <c r="J262" s="91" t="s">
        <v>265</v>
      </c>
      <c r="K262" s="92">
        <v>1.21</v>
      </c>
      <c r="L262" s="91" t="s">
        <v>102</v>
      </c>
      <c r="M262" s="90">
        <v>3.3799999999999997E-2</v>
      </c>
      <c r="N262" s="90">
        <v>4.6199999999999998E-2</v>
      </c>
      <c r="O262" s="92">
        <v>315724.25</v>
      </c>
      <c r="P262" s="92">
        <v>99.4</v>
      </c>
      <c r="Q262" s="92">
        <v>0</v>
      </c>
      <c r="R262" s="92">
        <v>313.8299045</v>
      </c>
      <c r="S262" s="90">
        <v>5.0000000000000001E-4</v>
      </c>
      <c r="T262" s="90">
        <v>1E-4</v>
      </c>
      <c r="U262" s="90">
        <v>0</v>
      </c>
    </row>
    <row r="263" spans="2:21" s="87" customFormat="1">
      <c r="B263" s="91" t="s">
        <v>1093</v>
      </c>
      <c r="C263" s="91" t="s">
        <v>1094</v>
      </c>
      <c r="D263" s="91" t="s">
        <v>100</v>
      </c>
      <c r="E263" s="91" t="s">
        <v>123</v>
      </c>
      <c r="F263" s="91" t="s">
        <v>1092</v>
      </c>
      <c r="G263" s="91" t="s">
        <v>527</v>
      </c>
      <c r="H263" s="91" t="s">
        <v>528</v>
      </c>
      <c r="I263" s="91" t="s">
        <v>211</v>
      </c>
      <c r="J263" s="91" t="s">
        <v>265</v>
      </c>
      <c r="K263" s="92">
        <v>3.92</v>
      </c>
      <c r="L263" s="91" t="s">
        <v>102</v>
      </c>
      <c r="M263" s="90">
        <v>3.49E-2</v>
      </c>
      <c r="N263" s="90">
        <v>5.8400000000000001E-2</v>
      </c>
      <c r="O263" s="92">
        <v>5143572</v>
      </c>
      <c r="P263" s="92">
        <v>92.46</v>
      </c>
      <c r="Q263" s="92">
        <v>0</v>
      </c>
      <c r="R263" s="92">
        <v>4755.7466711999996</v>
      </c>
      <c r="S263" s="90">
        <v>7.4999999999999997E-3</v>
      </c>
      <c r="T263" s="90">
        <v>1.6999999999999999E-3</v>
      </c>
      <c r="U263" s="90">
        <v>2.0000000000000001E-4</v>
      </c>
    </row>
    <row r="264" spans="2:21" s="87" customFormat="1">
      <c r="B264" s="91" t="s">
        <v>1095</v>
      </c>
      <c r="C264" s="91" t="s">
        <v>1096</v>
      </c>
      <c r="D264" s="91" t="s">
        <v>100</v>
      </c>
      <c r="E264" s="91" t="s">
        <v>123</v>
      </c>
      <c r="F264" s="91" t="s">
        <v>627</v>
      </c>
      <c r="G264" s="91" t="s">
        <v>628</v>
      </c>
      <c r="H264" s="91" t="s">
        <v>528</v>
      </c>
      <c r="I264" s="91" t="s">
        <v>211</v>
      </c>
      <c r="J264" s="91" t="s">
        <v>265</v>
      </c>
      <c r="K264" s="92">
        <v>4.76</v>
      </c>
      <c r="L264" s="91" t="s">
        <v>102</v>
      </c>
      <c r="M264" s="90">
        <v>3.5200000000000002E-2</v>
      </c>
      <c r="N264" s="90">
        <v>4.3900000000000002E-2</v>
      </c>
      <c r="O264" s="92">
        <v>12667081.59</v>
      </c>
      <c r="P264" s="92">
        <v>96.57</v>
      </c>
      <c r="Q264" s="92">
        <v>0</v>
      </c>
      <c r="R264" s="92">
        <v>12232.600691463</v>
      </c>
      <c r="S264" s="90">
        <v>1.54E-2</v>
      </c>
      <c r="T264" s="90">
        <v>4.3E-3</v>
      </c>
      <c r="U264" s="90">
        <v>5.9999999999999995E-4</v>
      </c>
    </row>
    <row r="265" spans="2:21" s="87" customFormat="1">
      <c r="B265" s="91" t="s">
        <v>1097</v>
      </c>
      <c r="C265" s="91" t="s">
        <v>1098</v>
      </c>
      <c r="D265" s="91" t="s">
        <v>100</v>
      </c>
      <c r="E265" s="91" t="s">
        <v>123</v>
      </c>
      <c r="F265" s="91" t="s">
        <v>627</v>
      </c>
      <c r="G265" s="91" t="s">
        <v>628</v>
      </c>
      <c r="H265" s="91" t="s">
        <v>528</v>
      </c>
      <c r="I265" s="91" t="s">
        <v>211</v>
      </c>
      <c r="J265" s="91" t="s">
        <v>265</v>
      </c>
      <c r="K265" s="92">
        <v>3.7</v>
      </c>
      <c r="L265" s="91" t="s">
        <v>102</v>
      </c>
      <c r="M265" s="90">
        <v>5.0900000000000001E-2</v>
      </c>
      <c r="N265" s="90">
        <v>4.0399999999999998E-2</v>
      </c>
      <c r="O265" s="92">
        <v>5643370.75</v>
      </c>
      <c r="P265" s="92">
        <v>103.54</v>
      </c>
      <c r="Q265" s="92">
        <v>1134.4930400000001</v>
      </c>
      <c r="R265" s="92">
        <v>6977.6391145500002</v>
      </c>
      <c r="S265" s="90">
        <v>7.7999999999999996E-3</v>
      </c>
      <c r="T265" s="90">
        <v>2.3999999999999998E-3</v>
      </c>
      <c r="U265" s="90">
        <v>2.9999999999999997E-4</v>
      </c>
    </row>
    <row r="266" spans="2:21" s="87" customFormat="1">
      <c r="B266" s="91" t="s">
        <v>1099</v>
      </c>
      <c r="C266" s="91" t="s">
        <v>1100</v>
      </c>
      <c r="D266" s="91" t="s">
        <v>100</v>
      </c>
      <c r="E266" s="91" t="s">
        <v>123</v>
      </c>
      <c r="F266" s="91" t="s">
        <v>632</v>
      </c>
      <c r="G266" s="91" t="s">
        <v>451</v>
      </c>
      <c r="H266" s="91" t="s">
        <v>528</v>
      </c>
      <c r="I266" s="91" t="s">
        <v>211</v>
      </c>
      <c r="J266" s="91" t="s">
        <v>265</v>
      </c>
      <c r="K266" s="92">
        <v>1.9</v>
      </c>
      <c r="L266" s="91" t="s">
        <v>102</v>
      </c>
      <c r="M266" s="90">
        <v>2.7E-2</v>
      </c>
      <c r="N266" s="90">
        <v>0.04</v>
      </c>
      <c r="O266" s="92">
        <v>607077.69999999995</v>
      </c>
      <c r="P266" s="92">
        <v>97.76</v>
      </c>
      <c r="Q266" s="92">
        <v>0</v>
      </c>
      <c r="R266" s="92">
        <v>593.47915952000005</v>
      </c>
      <c r="S266" s="90">
        <v>2.5999999999999999E-3</v>
      </c>
      <c r="T266" s="90">
        <v>2.0000000000000001E-4</v>
      </c>
      <c r="U266" s="90">
        <v>0</v>
      </c>
    </row>
    <row r="267" spans="2:21" s="87" customFormat="1">
      <c r="B267" s="91" t="s">
        <v>1101</v>
      </c>
      <c r="C267" s="91" t="s">
        <v>1102</v>
      </c>
      <c r="D267" s="91" t="s">
        <v>100</v>
      </c>
      <c r="E267" s="91" t="s">
        <v>123</v>
      </c>
      <c r="F267" s="91" t="s">
        <v>640</v>
      </c>
      <c r="G267" s="91" t="s">
        <v>495</v>
      </c>
      <c r="H267" s="91" t="s">
        <v>637</v>
      </c>
      <c r="I267" s="91" t="s">
        <v>211</v>
      </c>
      <c r="J267" s="91" t="s">
        <v>265</v>
      </c>
      <c r="K267" s="92">
        <v>2.82</v>
      </c>
      <c r="L267" s="91" t="s">
        <v>102</v>
      </c>
      <c r="M267" s="90">
        <v>2.3400000000000001E-2</v>
      </c>
      <c r="N267" s="90">
        <v>1.5599999999999999E-2</v>
      </c>
      <c r="O267" s="92">
        <v>7676848</v>
      </c>
      <c r="P267" s="92">
        <v>102.42</v>
      </c>
      <c r="Q267" s="92">
        <v>0</v>
      </c>
      <c r="R267" s="92">
        <v>7862.6277215999999</v>
      </c>
      <c r="S267" s="90">
        <v>5.4999999999999997E-3</v>
      </c>
      <c r="T267" s="90">
        <v>2.7000000000000001E-3</v>
      </c>
      <c r="U267" s="90">
        <v>4.0000000000000002E-4</v>
      </c>
    </row>
    <row r="268" spans="2:21" s="87" customFormat="1">
      <c r="B268" s="91" t="s">
        <v>1103</v>
      </c>
      <c r="C268" s="91" t="s">
        <v>1104</v>
      </c>
      <c r="D268" s="91" t="s">
        <v>100</v>
      </c>
      <c r="E268" s="91" t="s">
        <v>123</v>
      </c>
      <c r="F268" s="91" t="s">
        <v>640</v>
      </c>
      <c r="G268" s="91" t="s">
        <v>495</v>
      </c>
      <c r="H268" s="91" t="s">
        <v>637</v>
      </c>
      <c r="I268" s="91" t="s">
        <v>211</v>
      </c>
      <c r="J268" s="91" t="s">
        <v>265</v>
      </c>
      <c r="K268" s="92">
        <v>2.4</v>
      </c>
      <c r="L268" s="91" t="s">
        <v>102</v>
      </c>
      <c r="M268" s="90">
        <v>3.85E-2</v>
      </c>
      <c r="N268" s="90">
        <v>4.1500000000000002E-2</v>
      </c>
      <c r="O268" s="92">
        <v>6383159.7999999998</v>
      </c>
      <c r="P268" s="92">
        <v>101.53</v>
      </c>
      <c r="Q268" s="92">
        <v>0</v>
      </c>
      <c r="R268" s="92">
        <v>6480.8221449399998</v>
      </c>
      <c r="S268" s="90">
        <v>5.7000000000000002E-3</v>
      </c>
      <c r="T268" s="90">
        <v>2.3E-3</v>
      </c>
      <c r="U268" s="90">
        <v>2.9999999999999997E-4</v>
      </c>
    </row>
    <row r="269" spans="2:21" s="87" customFormat="1">
      <c r="B269" s="91" t="s">
        <v>1105</v>
      </c>
      <c r="C269" s="91" t="s">
        <v>1106</v>
      </c>
      <c r="D269" s="91" t="s">
        <v>100</v>
      </c>
      <c r="E269" s="91" t="s">
        <v>123</v>
      </c>
      <c r="F269" s="91" t="s">
        <v>640</v>
      </c>
      <c r="G269" s="91" t="s">
        <v>495</v>
      </c>
      <c r="H269" s="91" t="s">
        <v>637</v>
      </c>
      <c r="I269" s="91" t="s">
        <v>211</v>
      </c>
      <c r="J269" s="91" t="s">
        <v>265</v>
      </c>
      <c r="K269" s="92">
        <v>5.36</v>
      </c>
      <c r="L269" s="91" t="s">
        <v>102</v>
      </c>
      <c r="M269" s="90">
        <v>2.41E-2</v>
      </c>
      <c r="N269" s="90">
        <v>4.9099999999999998E-2</v>
      </c>
      <c r="O269" s="92">
        <v>5547784.7999999998</v>
      </c>
      <c r="P269" s="92">
        <v>88.92</v>
      </c>
      <c r="Q269" s="92">
        <v>0</v>
      </c>
      <c r="R269" s="92">
        <v>4933.0902441600001</v>
      </c>
      <c r="S269" s="90">
        <v>4.1999999999999997E-3</v>
      </c>
      <c r="T269" s="90">
        <v>1.6999999999999999E-3</v>
      </c>
      <c r="U269" s="90">
        <v>2.0000000000000001E-4</v>
      </c>
    </row>
    <row r="270" spans="2:21" s="87" customFormat="1">
      <c r="B270" s="91" t="s">
        <v>1107</v>
      </c>
      <c r="C270" s="91" t="s">
        <v>1108</v>
      </c>
      <c r="D270" s="91" t="s">
        <v>100</v>
      </c>
      <c r="E270" s="91" t="s">
        <v>123</v>
      </c>
      <c r="F270" s="91" t="s">
        <v>640</v>
      </c>
      <c r="G270" s="91" t="s">
        <v>495</v>
      </c>
      <c r="H270" s="91" t="s">
        <v>637</v>
      </c>
      <c r="I270" s="91" t="s">
        <v>211</v>
      </c>
      <c r="J270" s="91" t="s">
        <v>644</v>
      </c>
      <c r="K270" s="92">
        <v>7.86</v>
      </c>
      <c r="L270" s="91" t="s">
        <v>102</v>
      </c>
      <c r="M270" s="90">
        <v>4.9399999999999999E-2</v>
      </c>
      <c r="N270" s="90">
        <v>5.4199999999999998E-2</v>
      </c>
      <c r="O270" s="92">
        <v>12635000</v>
      </c>
      <c r="P270" s="92">
        <v>96.66</v>
      </c>
      <c r="Q270" s="92">
        <v>0</v>
      </c>
      <c r="R270" s="92">
        <v>12212.991</v>
      </c>
      <c r="S270" s="90">
        <v>4.3499999999999997E-2</v>
      </c>
      <c r="T270" s="90">
        <v>4.3E-3</v>
      </c>
      <c r="U270" s="90">
        <v>5.9999999999999995E-4</v>
      </c>
    </row>
    <row r="271" spans="2:21" s="87" customFormat="1">
      <c r="B271" s="91" t="s">
        <v>1109</v>
      </c>
      <c r="C271" s="91" t="s">
        <v>1110</v>
      </c>
      <c r="D271" s="91" t="s">
        <v>100</v>
      </c>
      <c r="E271" s="91" t="s">
        <v>123</v>
      </c>
      <c r="F271" s="91" t="s">
        <v>1111</v>
      </c>
      <c r="G271" s="91" t="s">
        <v>737</v>
      </c>
      <c r="H271" s="91" t="s">
        <v>637</v>
      </c>
      <c r="I271" s="91" t="s">
        <v>211</v>
      </c>
      <c r="J271" s="91" t="s">
        <v>265</v>
      </c>
      <c r="K271" s="92">
        <v>4</v>
      </c>
      <c r="L271" s="91" t="s">
        <v>102</v>
      </c>
      <c r="M271" s="90">
        <v>2.0400000000000001E-2</v>
      </c>
      <c r="N271" s="90">
        <v>4.5499999999999999E-2</v>
      </c>
      <c r="O271" s="92">
        <v>4360.1000000000004</v>
      </c>
      <c r="P271" s="92">
        <v>90.77</v>
      </c>
      <c r="Q271" s="92">
        <v>0</v>
      </c>
      <c r="R271" s="92">
        <v>3.9576627700000002</v>
      </c>
      <c r="S271" s="90">
        <v>0</v>
      </c>
      <c r="T271" s="90">
        <v>0</v>
      </c>
      <c r="U271" s="90">
        <v>0</v>
      </c>
    </row>
    <row r="272" spans="2:21" s="87" customFormat="1">
      <c r="B272" s="91" t="s">
        <v>1112</v>
      </c>
      <c r="C272" s="91" t="s">
        <v>1113</v>
      </c>
      <c r="D272" s="91" t="s">
        <v>100</v>
      </c>
      <c r="E272" s="91" t="s">
        <v>123</v>
      </c>
      <c r="F272" s="91" t="s">
        <v>1114</v>
      </c>
      <c r="G272" s="91" t="s">
        <v>628</v>
      </c>
      <c r="H272" s="91" t="s">
        <v>637</v>
      </c>
      <c r="I272" s="91" t="s">
        <v>211</v>
      </c>
      <c r="J272" s="91" t="s">
        <v>265</v>
      </c>
      <c r="K272" s="92">
        <v>4.2</v>
      </c>
      <c r="L272" s="91" t="s">
        <v>102</v>
      </c>
      <c r="M272" s="90">
        <v>2.1000000000000001E-2</v>
      </c>
      <c r="N272" s="90">
        <v>4.4600000000000001E-2</v>
      </c>
      <c r="O272" s="92">
        <v>993065</v>
      </c>
      <c r="P272" s="92">
        <v>91.25</v>
      </c>
      <c r="Q272" s="92">
        <v>0</v>
      </c>
      <c r="R272" s="92">
        <v>906.17181249999999</v>
      </c>
      <c r="S272" s="90">
        <v>2.8E-3</v>
      </c>
      <c r="T272" s="90">
        <v>2.9999999999999997E-4</v>
      </c>
      <c r="U272" s="90">
        <v>0</v>
      </c>
    </row>
    <row r="273" spans="2:21" s="87" customFormat="1">
      <c r="B273" s="91" t="s">
        <v>1115</v>
      </c>
      <c r="C273" s="91" t="s">
        <v>1116</v>
      </c>
      <c r="D273" s="91" t="s">
        <v>100</v>
      </c>
      <c r="E273" s="91" t="s">
        <v>123</v>
      </c>
      <c r="F273" s="91" t="s">
        <v>647</v>
      </c>
      <c r="G273" s="91" t="s">
        <v>132</v>
      </c>
      <c r="H273" s="91" t="s">
        <v>637</v>
      </c>
      <c r="I273" s="91" t="s">
        <v>211</v>
      </c>
      <c r="J273" s="91" t="s">
        <v>265</v>
      </c>
      <c r="K273" s="92">
        <v>1.88</v>
      </c>
      <c r="L273" s="91" t="s">
        <v>102</v>
      </c>
      <c r="M273" s="90">
        <v>3.6499999999999998E-2</v>
      </c>
      <c r="N273" s="90">
        <v>3.7999999999999999E-2</v>
      </c>
      <c r="O273" s="92">
        <v>4389740.42</v>
      </c>
      <c r="P273" s="92">
        <v>100.99</v>
      </c>
      <c r="Q273" s="92">
        <v>0</v>
      </c>
      <c r="R273" s="92">
        <v>4433.1988501579999</v>
      </c>
      <c r="S273" s="90">
        <v>2.5000000000000001E-3</v>
      </c>
      <c r="T273" s="90">
        <v>1.5E-3</v>
      </c>
      <c r="U273" s="90">
        <v>2.0000000000000001E-4</v>
      </c>
    </row>
    <row r="274" spans="2:21" s="87" customFormat="1">
      <c r="B274" s="91" t="s">
        <v>1117</v>
      </c>
      <c r="C274" s="91" t="s">
        <v>1118</v>
      </c>
      <c r="D274" s="91" t="s">
        <v>100</v>
      </c>
      <c r="E274" s="91" t="s">
        <v>123</v>
      </c>
      <c r="F274" s="91" t="s">
        <v>647</v>
      </c>
      <c r="G274" s="91" t="s">
        <v>132</v>
      </c>
      <c r="H274" s="91" t="s">
        <v>637</v>
      </c>
      <c r="I274" s="91" t="s">
        <v>211</v>
      </c>
      <c r="J274" s="91" t="s">
        <v>1119</v>
      </c>
      <c r="K274" s="92">
        <v>0.17</v>
      </c>
      <c r="L274" s="91" t="s">
        <v>102</v>
      </c>
      <c r="M274" s="90">
        <v>1.4E-2</v>
      </c>
      <c r="N274" s="90">
        <v>-5.9999999999999995E-4</v>
      </c>
      <c r="O274" s="92">
        <v>161416.66</v>
      </c>
      <c r="P274" s="92">
        <v>100.36</v>
      </c>
      <c r="Q274" s="92">
        <v>0</v>
      </c>
      <c r="R274" s="92">
        <v>161.997759976</v>
      </c>
      <c r="S274" s="90">
        <v>4.4999999999999997E-3</v>
      </c>
      <c r="T274" s="90">
        <v>1E-4</v>
      </c>
      <c r="U274" s="90">
        <v>0</v>
      </c>
    </row>
    <row r="275" spans="2:21" s="87" customFormat="1">
      <c r="B275" s="91" t="s">
        <v>1120</v>
      </c>
      <c r="C275" s="91" t="s">
        <v>1121</v>
      </c>
      <c r="D275" s="91" t="s">
        <v>100</v>
      </c>
      <c r="E275" s="91" t="s">
        <v>123</v>
      </c>
      <c r="F275" s="91" t="s">
        <v>647</v>
      </c>
      <c r="G275" s="91" t="s">
        <v>132</v>
      </c>
      <c r="H275" s="91" t="s">
        <v>637</v>
      </c>
      <c r="I275" s="91" t="s">
        <v>211</v>
      </c>
      <c r="J275" s="91" t="s">
        <v>265</v>
      </c>
      <c r="K275" s="92">
        <v>5.1100000000000003</v>
      </c>
      <c r="L275" s="91" t="s">
        <v>102</v>
      </c>
      <c r="M275" s="90">
        <v>3.2000000000000001E-2</v>
      </c>
      <c r="N275" s="90">
        <v>4.5100000000000001E-2</v>
      </c>
      <c r="O275" s="92">
        <v>14525</v>
      </c>
      <c r="P275" s="92">
        <v>94.82</v>
      </c>
      <c r="Q275" s="92">
        <v>0</v>
      </c>
      <c r="R275" s="92">
        <v>13.772605</v>
      </c>
      <c r="S275" s="90">
        <v>0</v>
      </c>
      <c r="T275" s="90">
        <v>0</v>
      </c>
      <c r="U275" s="90">
        <v>0</v>
      </c>
    </row>
    <row r="276" spans="2:21" s="87" customFormat="1">
      <c r="B276" s="91" t="s">
        <v>1122</v>
      </c>
      <c r="C276" s="91" t="s">
        <v>1123</v>
      </c>
      <c r="D276" s="91" t="s">
        <v>100</v>
      </c>
      <c r="E276" s="91" t="s">
        <v>123</v>
      </c>
      <c r="F276" s="91" t="s">
        <v>647</v>
      </c>
      <c r="G276" s="91" t="s">
        <v>132</v>
      </c>
      <c r="H276" s="91" t="s">
        <v>637</v>
      </c>
      <c r="I276" s="91" t="s">
        <v>211</v>
      </c>
      <c r="J276" s="91" t="s">
        <v>265</v>
      </c>
      <c r="K276" s="92">
        <v>9.34</v>
      </c>
      <c r="L276" s="91" t="s">
        <v>102</v>
      </c>
      <c r="M276" s="90">
        <v>2.7900000000000001E-2</v>
      </c>
      <c r="N276" s="90">
        <v>4.8899999999999999E-2</v>
      </c>
      <c r="O276" s="92">
        <v>4076480</v>
      </c>
      <c r="P276" s="92">
        <v>83.5</v>
      </c>
      <c r="Q276" s="92">
        <v>0</v>
      </c>
      <c r="R276" s="92">
        <v>3403.8607999999999</v>
      </c>
      <c r="S276" s="90">
        <v>2.0400000000000001E-2</v>
      </c>
      <c r="T276" s="90">
        <v>1.1999999999999999E-3</v>
      </c>
      <c r="U276" s="90">
        <v>2.0000000000000001E-4</v>
      </c>
    </row>
    <row r="277" spans="2:21" s="87" customFormat="1">
      <c r="B277" s="91" t="s">
        <v>1124</v>
      </c>
      <c r="C277" s="91" t="s">
        <v>1125</v>
      </c>
      <c r="D277" s="91" t="s">
        <v>100</v>
      </c>
      <c r="E277" s="91" t="s">
        <v>123</v>
      </c>
      <c r="F277" s="91" t="s">
        <v>543</v>
      </c>
      <c r="G277" s="91" t="s">
        <v>495</v>
      </c>
      <c r="H277" s="91" t="s">
        <v>637</v>
      </c>
      <c r="I277" s="91" t="s">
        <v>211</v>
      </c>
      <c r="J277" s="91" t="s">
        <v>265</v>
      </c>
      <c r="K277" s="92">
        <v>5.56</v>
      </c>
      <c r="L277" s="91" t="s">
        <v>102</v>
      </c>
      <c r="M277" s="90">
        <v>2.0899999999999998E-2</v>
      </c>
      <c r="N277" s="90">
        <v>4.7E-2</v>
      </c>
      <c r="O277" s="92">
        <v>923045</v>
      </c>
      <c r="P277" s="92">
        <v>87.55</v>
      </c>
      <c r="Q277" s="92">
        <v>0</v>
      </c>
      <c r="R277" s="92">
        <v>808.12589749999995</v>
      </c>
      <c r="S277" s="90">
        <v>4.4999999999999997E-3</v>
      </c>
      <c r="T277" s="90">
        <v>2.9999999999999997E-4</v>
      </c>
      <c r="U277" s="90">
        <v>0</v>
      </c>
    </row>
    <row r="278" spans="2:21" s="87" customFormat="1">
      <c r="B278" s="91" t="s">
        <v>1126</v>
      </c>
      <c r="C278" s="91" t="s">
        <v>1127</v>
      </c>
      <c r="D278" s="91" t="s">
        <v>100</v>
      </c>
      <c r="E278" s="91" t="s">
        <v>123</v>
      </c>
      <c r="F278" s="91" t="s">
        <v>1128</v>
      </c>
      <c r="G278" s="91" t="s">
        <v>1058</v>
      </c>
      <c r="H278" s="91" t="s">
        <v>658</v>
      </c>
      <c r="I278" s="91" t="s">
        <v>150</v>
      </c>
      <c r="J278" s="91" t="s">
        <v>265</v>
      </c>
      <c r="K278" s="92">
        <v>2.48</v>
      </c>
      <c r="L278" s="91" t="s">
        <v>102</v>
      </c>
      <c r="M278" s="90">
        <v>0.03</v>
      </c>
      <c r="N278" s="90">
        <v>4.1500000000000002E-2</v>
      </c>
      <c r="O278" s="92">
        <v>3763</v>
      </c>
      <c r="P278" s="92">
        <v>98.65</v>
      </c>
      <c r="Q278" s="92">
        <v>0</v>
      </c>
      <c r="R278" s="92">
        <v>3.7121995000000001</v>
      </c>
      <c r="S278" s="90">
        <v>0</v>
      </c>
      <c r="T278" s="90">
        <v>0</v>
      </c>
      <c r="U278" s="90">
        <v>0</v>
      </c>
    </row>
    <row r="279" spans="2:21" s="87" customFormat="1">
      <c r="B279" s="91" t="s">
        <v>1129</v>
      </c>
      <c r="C279" s="91" t="s">
        <v>1130</v>
      </c>
      <c r="D279" s="91" t="s">
        <v>100</v>
      </c>
      <c r="E279" s="91" t="s">
        <v>123</v>
      </c>
      <c r="F279" s="91" t="s">
        <v>1128</v>
      </c>
      <c r="G279" s="91" t="s">
        <v>1058</v>
      </c>
      <c r="H279" s="91" t="s">
        <v>658</v>
      </c>
      <c r="I279" s="91" t="s">
        <v>150</v>
      </c>
      <c r="J279" s="91" t="s">
        <v>265</v>
      </c>
      <c r="K279" s="92">
        <v>2.48</v>
      </c>
      <c r="L279" s="91" t="s">
        <v>102</v>
      </c>
      <c r="M279" s="90">
        <v>3.3500000000000002E-2</v>
      </c>
      <c r="N279" s="90">
        <v>3.7699999999999997E-2</v>
      </c>
      <c r="O279" s="92">
        <v>4924</v>
      </c>
      <c r="P279" s="92">
        <v>100.14</v>
      </c>
      <c r="Q279" s="92">
        <v>0</v>
      </c>
      <c r="R279" s="92">
        <v>4.9308936000000001</v>
      </c>
      <c r="S279" s="90">
        <v>0</v>
      </c>
      <c r="T279" s="90">
        <v>0</v>
      </c>
      <c r="U279" s="90">
        <v>0</v>
      </c>
    </row>
    <row r="280" spans="2:21" s="87" customFormat="1">
      <c r="B280" s="91" t="s">
        <v>1131</v>
      </c>
      <c r="C280" s="91" t="s">
        <v>1132</v>
      </c>
      <c r="D280" s="91" t="s">
        <v>100</v>
      </c>
      <c r="E280" s="91" t="s">
        <v>123</v>
      </c>
      <c r="F280" s="91" t="s">
        <v>1039</v>
      </c>
      <c r="G280" s="91" t="s">
        <v>527</v>
      </c>
      <c r="H280" s="91" t="s">
        <v>637</v>
      </c>
      <c r="I280" s="91" t="s">
        <v>211</v>
      </c>
      <c r="J280" s="91" t="s">
        <v>265</v>
      </c>
      <c r="K280" s="92">
        <v>2.2400000000000002</v>
      </c>
      <c r="L280" s="91" t="s">
        <v>102</v>
      </c>
      <c r="M280" s="90">
        <v>4.3499999999999997E-2</v>
      </c>
      <c r="N280" s="90">
        <v>0.1232</v>
      </c>
      <c r="O280" s="92">
        <v>3514197.55</v>
      </c>
      <c r="P280" s="92">
        <v>85.69</v>
      </c>
      <c r="Q280" s="92">
        <v>0</v>
      </c>
      <c r="R280" s="92">
        <v>3011.3158805950002</v>
      </c>
      <c r="S280" s="90">
        <v>3.0999999999999999E-3</v>
      </c>
      <c r="T280" s="90">
        <v>1E-3</v>
      </c>
      <c r="U280" s="90">
        <v>1E-4</v>
      </c>
    </row>
    <row r="281" spans="2:21" s="87" customFormat="1">
      <c r="B281" s="91" t="s">
        <v>1133</v>
      </c>
      <c r="C281" s="91" t="s">
        <v>1134</v>
      </c>
      <c r="D281" s="91" t="s">
        <v>100</v>
      </c>
      <c r="E281" s="91" t="s">
        <v>123</v>
      </c>
      <c r="F281" s="91" t="s">
        <v>669</v>
      </c>
      <c r="G281" s="91" t="s">
        <v>670</v>
      </c>
      <c r="H281" s="91" t="s">
        <v>637</v>
      </c>
      <c r="I281" s="91" t="s">
        <v>211</v>
      </c>
      <c r="J281" s="91" t="s">
        <v>265</v>
      </c>
      <c r="K281" s="92">
        <v>4.0199999999999996</v>
      </c>
      <c r="L281" s="91" t="s">
        <v>102</v>
      </c>
      <c r="M281" s="90">
        <v>3.2800000000000003E-2</v>
      </c>
      <c r="N281" s="90">
        <v>3.4599999999999999E-2</v>
      </c>
      <c r="O281" s="92">
        <v>2340556.56</v>
      </c>
      <c r="P281" s="92">
        <v>99.96</v>
      </c>
      <c r="Q281" s="92">
        <v>0</v>
      </c>
      <c r="R281" s="92">
        <v>2339.620337376</v>
      </c>
      <c r="S281" s="90">
        <v>5.8999999999999999E-3</v>
      </c>
      <c r="T281" s="90">
        <v>8.0000000000000004E-4</v>
      </c>
      <c r="U281" s="90">
        <v>1E-4</v>
      </c>
    </row>
    <row r="282" spans="2:21" s="87" customFormat="1">
      <c r="B282" s="91" t="s">
        <v>1135</v>
      </c>
      <c r="C282" s="91" t="s">
        <v>1136</v>
      </c>
      <c r="D282" s="91" t="s">
        <v>100</v>
      </c>
      <c r="E282" s="91" t="s">
        <v>123</v>
      </c>
      <c r="F282" s="91" t="s">
        <v>669</v>
      </c>
      <c r="G282" s="91" t="s">
        <v>670</v>
      </c>
      <c r="H282" s="91" t="s">
        <v>637</v>
      </c>
      <c r="I282" s="91" t="s">
        <v>211</v>
      </c>
      <c r="J282" s="91" t="s">
        <v>265</v>
      </c>
      <c r="K282" s="92">
        <v>6.05</v>
      </c>
      <c r="L282" s="91" t="s">
        <v>102</v>
      </c>
      <c r="M282" s="90">
        <v>1.9400000000000001E-2</v>
      </c>
      <c r="N282" s="90">
        <v>4.8800000000000003E-2</v>
      </c>
      <c r="O282" s="92">
        <v>25274</v>
      </c>
      <c r="P282" s="92">
        <v>84.41</v>
      </c>
      <c r="Q282" s="92">
        <v>0</v>
      </c>
      <c r="R282" s="92">
        <v>21.333783400000002</v>
      </c>
      <c r="S282" s="90">
        <v>1E-4</v>
      </c>
      <c r="T282" s="90">
        <v>0</v>
      </c>
      <c r="U282" s="90">
        <v>0</v>
      </c>
    </row>
    <row r="283" spans="2:21" s="87" customFormat="1">
      <c r="B283" s="91" t="s">
        <v>1137</v>
      </c>
      <c r="C283" s="91" t="s">
        <v>1138</v>
      </c>
      <c r="D283" s="91" t="s">
        <v>100</v>
      </c>
      <c r="E283" s="91" t="s">
        <v>123</v>
      </c>
      <c r="F283" s="91" t="s">
        <v>674</v>
      </c>
      <c r="G283" s="91" t="s">
        <v>670</v>
      </c>
      <c r="H283" s="91" t="s">
        <v>637</v>
      </c>
      <c r="I283" s="91" t="s">
        <v>211</v>
      </c>
      <c r="J283" s="91" t="s">
        <v>265</v>
      </c>
      <c r="K283" s="92">
        <v>7.23</v>
      </c>
      <c r="L283" s="91" t="s">
        <v>102</v>
      </c>
      <c r="M283" s="90">
        <v>3.0499999999999999E-2</v>
      </c>
      <c r="N283" s="90">
        <v>4.9299999999999997E-2</v>
      </c>
      <c r="O283" s="92">
        <v>12683</v>
      </c>
      <c r="P283" s="92">
        <v>88.5</v>
      </c>
      <c r="Q283" s="92">
        <v>0</v>
      </c>
      <c r="R283" s="92">
        <v>11.224455000000001</v>
      </c>
      <c r="S283" s="90">
        <v>0</v>
      </c>
      <c r="T283" s="90">
        <v>0</v>
      </c>
      <c r="U283" s="90">
        <v>0</v>
      </c>
    </row>
    <row r="284" spans="2:21" s="87" customFormat="1">
      <c r="B284" s="91" t="s">
        <v>1139</v>
      </c>
      <c r="C284" s="91" t="s">
        <v>1140</v>
      </c>
      <c r="D284" s="91" t="s">
        <v>100</v>
      </c>
      <c r="E284" s="91" t="s">
        <v>123</v>
      </c>
      <c r="F284" s="91" t="s">
        <v>674</v>
      </c>
      <c r="G284" s="91" t="s">
        <v>670</v>
      </c>
      <c r="H284" s="91" t="s">
        <v>637</v>
      </c>
      <c r="I284" s="91" t="s">
        <v>211</v>
      </c>
      <c r="J284" s="91" t="s">
        <v>265</v>
      </c>
      <c r="K284" s="92">
        <v>7.96</v>
      </c>
      <c r="L284" s="91" t="s">
        <v>102</v>
      </c>
      <c r="M284" s="90">
        <v>3.0499999999999999E-2</v>
      </c>
      <c r="N284" s="90">
        <v>4.9399999999999999E-2</v>
      </c>
      <c r="O284" s="92">
        <v>11878</v>
      </c>
      <c r="P284" s="92">
        <v>87.25</v>
      </c>
      <c r="Q284" s="92">
        <v>0</v>
      </c>
      <c r="R284" s="92">
        <v>10.363555</v>
      </c>
      <c r="S284" s="90">
        <v>0</v>
      </c>
      <c r="T284" s="90">
        <v>0</v>
      </c>
      <c r="U284" s="90">
        <v>0</v>
      </c>
    </row>
    <row r="285" spans="2:21" s="87" customFormat="1">
      <c r="B285" s="91" t="s">
        <v>1141</v>
      </c>
      <c r="C285" s="91" t="s">
        <v>1142</v>
      </c>
      <c r="D285" s="91" t="s">
        <v>100</v>
      </c>
      <c r="E285" s="91" t="s">
        <v>123</v>
      </c>
      <c r="F285" s="91" t="s">
        <v>674</v>
      </c>
      <c r="G285" s="91" t="s">
        <v>670</v>
      </c>
      <c r="H285" s="91" t="s">
        <v>637</v>
      </c>
      <c r="I285" s="91" t="s">
        <v>211</v>
      </c>
      <c r="J285" s="91" t="s">
        <v>265</v>
      </c>
      <c r="K285" s="92">
        <v>3.55</v>
      </c>
      <c r="L285" s="91" t="s">
        <v>102</v>
      </c>
      <c r="M285" s="90">
        <v>2.9100000000000001E-2</v>
      </c>
      <c r="N285" s="90">
        <v>4.19E-2</v>
      </c>
      <c r="O285" s="92">
        <v>3942869</v>
      </c>
      <c r="P285" s="92">
        <v>96.48</v>
      </c>
      <c r="Q285" s="92">
        <v>0</v>
      </c>
      <c r="R285" s="92">
        <v>3804.0800112000002</v>
      </c>
      <c r="S285" s="90">
        <v>6.6E-3</v>
      </c>
      <c r="T285" s="90">
        <v>1.2999999999999999E-3</v>
      </c>
      <c r="U285" s="90">
        <v>2.0000000000000001E-4</v>
      </c>
    </row>
    <row r="286" spans="2:21" s="87" customFormat="1">
      <c r="B286" s="91" t="s">
        <v>1143</v>
      </c>
      <c r="C286" s="91" t="s">
        <v>1144</v>
      </c>
      <c r="D286" s="91" t="s">
        <v>100</v>
      </c>
      <c r="E286" s="91" t="s">
        <v>123</v>
      </c>
      <c r="F286" s="91" t="s">
        <v>674</v>
      </c>
      <c r="G286" s="91" t="s">
        <v>670</v>
      </c>
      <c r="H286" s="91" t="s">
        <v>637</v>
      </c>
      <c r="I286" s="91" t="s">
        <v>211</v>
      </c>
      <c r="J286" s="91" t="s">
        <v>265</v>
      </c>
      <c r="K286" s="92">
        <v>4.7</v>
      </c>
      <c r="L286" s="91" t="s">
        <v>102</v>
      </c>
      <c r="M286" s="90">
        <v>4.36E-2</v>
      </c>
      <c r="N286" s="90">
        <v>4.5100000000000001E-2</v>
      </c>
      <c r="O286" s="92">
        <v>5220</v>
      </c>
      <c r="P286" s="92">
        <v>100.61</v>
      </c>
      <c r="Q286" s="92">
        <v>0</v>
      </c>
      <c r="R286" s="92">
        <v>5.2518419999999999</v>
      </c>
      <c r="S286" s="90">
        <v>0</v>
      </c>
      <c r="T286" s="90">
        <v>0</v>
      </c>
      <c r="U286" s="90">
        <v>0</v>
      </c>
    </row>
    <row r="287" spans="2:21" s="87" customFormat="1">
      <c r="B287" s="91" t="s">
        <v>1145</v>
      </c>
      <c r="C287" s="91" t="s">
        <v>1146</v>
      </c>
      <c r="D287" s="91" t="s">
        <v>100</v>
      </c>
      <c r="E287" s="91" t="s">
        <v>123</v>
      </c>
      <c r="F287" s="91" t="s">
        <v>674</v>
      </c>
      <c r="G287" s="91" t="s">
        <v>670</v>
      </c>
      <c r="H287" s="91" t="s">
        <v>637</v>
      </c>
      <c r="I287" s="91" t="s">
        <v>211</v>
      </c>
      <c r="J287" s="91" t="s">
        <v>265</v>
      </c>
      <c r="K287" s="92">
        <v>8.82</v>
      </c>
      <c r="L287" s="91" t="s">
        <v>102</v>
      </c>
      <c r="M287" s="90">
        <v>2.63E-2</v>
      </c>
      <c r="N287" s="90">
        <v>5.0299999999999997E-2</v>
      </c>
      <c r="O287" s="92">
        <v>12070</v>
      </c>
      <c r="P287" s="92">
        <v>82</v>
      </c>
      <c r="Q287" s="92">
        <v>0</v>
      </c>
      <c r="R287" s="92">
        <v>9.8973999999999993</v>
      </c>
      <c r="S287" s="90">
        <v>0</v>
      </c>
      <c r="T287" s="90">
        <v>0</v>
      </c>
      <c r="U287" s="90">
        <v>0</v>
      </c>
    </row>
    <row r="288" spans="2:21" s="87" customFormat="1">
      <c r="B288" s="91" t="s">
        <v>1147</v>
      </c>
      <c r="C288" s="91" t="s">
        <v>1148</v>
      </c>
      <c r="D288" s="91" t="s">
        <v>100</v>
      </c>
      <c r="E288" s="91" t="s">
        <v>123</v>
      </c>
      <c r="F288" s="91" t="s">
        <v>674</v>
      </c>
      <c r="G288" s="91" t="s">
        <v>670</v>
      </c>
      <c r="H288" s="91" t="s">
        <v>637</v>
      </c>
      <c r="I288" s="91" t="s">
        <v>211</v>
      </c>
      <c r="J288" s="91" t="s">
        <v>265</v>
      </c>
      <c r="K288" s="92">
        <v>5.54</v>
      </c>
      <c r="L288" s="91" t="s">
        <v>102</v>
      </c>
      <c r="M288" s="90">
        <v>3.95E-2</v>
      </c>
      <c r="N288" s="90">
        <v>4.6699999999999998E-2</v>
      </c>
      <c r="O288" s="92">
        <v>4176</v>
      </c>
      <c r="P288" s="92">
        <v>97.37</v>
      </c>
      <c r="Q288" s="92">
        <v>0</v>
      </c>
      <c r="R288" s="92">
        <v>4.0661712000000003</v>
      </c>
      <c r="S288" s="90">
        <v>0</v>
      </c>
      <c r="T288" s="90">
        <v>0</v>
      </c>
      <c r="U288" s="90">
        <v>0</v>
      </c>
    </row>
    <row r="289" spans="2:21" s="87" customFormat="1">
      <c r="B289" s="91" t="s">
        <v>1149</v>
      </c>
      <c r="C289" s="91" t="s">
        <v>1150</v>
      </c>
      <c r="D289" s="91" t="s">
        <v>100</v>
      </c>
      <c r="E289" s="91" t="s">
        <v>123</v>
      </c>
      <c r="F289" s="91" t="s">
        <v>674</v>
      </c>
      <c r="G289" s="91" t="s">
        <v>670</v>
      </c>
      <c r="H289" s="91" t="s">
        <v>637</v>
      </c>
      <c r="I289" s="91" t="s">
        <v>211</v>
      </c>
      <c r="J289" s="91" t="s">
        <v>265</v>
      </c>
      <c r="K289" s="92">
        <v>6.3</v>
      </c>
      <c r="L289" s="91" t="s">
        <v>102</v>
      </c>
      <c r="M289" s="90">
        <v>3.95E-2</v>
      </c>
      <c r="N289" s="90">
        <v>4.6699999999999998E-2</v>
      </c>
      <c r="O289" s="92">
        <v>4176</v>
      </c>
      <c r="P289" s="92">
        <v>96.9</v>
      </c>
      <c r="Q289" s="92">
        <v>0</v>
      </c>
      <c r="R289" s="92">
        <v>4.0465439999999999</v>
      </c>
      <c r="S289" s="90">
        <v>0</v>
      </c>
      <c r="T289" s="90">
        <v>0</v>
      </c>
      <c r="U289" s="90">
        <v>0</v>
      </c>
    </row>
    <row r="290" spans="2:21" s="87" customFormat="1">
      <c r="B290" s="91" t="s">
        <v>1151</v>
      </c>
      <c r="C290" s="91" t="s">
        <v>1152</v>
      </c>
      <c r="D290" s="91" t="s">
        <v>100</v>
      </c>
      <c r="E290" s="91" t="s">
        <v>123</v>
      </c>
      <c r="F290" s="91" t="s">
        <v>674</v>
      </c>
      <c r="G290" s="91" t="s">
        <v>670</v>
      </c>
      <c r="H290" s="91" t="s">
        <v>637</v>
      </c>
      <c r="I290" s="91" t="s">
        <v>211</v>
      </c>
      <c r="J290" s="91" t="s">
        <v>265</v>
      </c>
      <c r="K290" s="92">
        <v>4.99</v>
      </c>
      <c r="L290" s="91" t="s">
        <v>102</v>
      </c>
      <c r="M290" s="90">
        <v>1.7899999999999999E-2</v>
      </c>
      <c r="N290" s="90">
        <v>4.7899999999999998E-2</v>
      </c>
      <c r="O290" s="92">
        <v>6090</v>
      </c>
      <c r="P290" s="92">
        <v>86.9</v>
      </c>
      <c r="Q290" s="92">
        <v>0</v>
      </c>
      <c r="R290" s="92">
        <v>5.2922099999999999</v>
      </c>
      <c r="S290" s="90">
        <v>0</v>
      </c>
      <c r="T290" s="90">
        <v>0</v>
      </c>
      <c r="U290" s="90">
        <v>0</v>
      </c>
    </row>
    <row r="291" spans="2:21" s="87" customFormat="1">
      <c r="B291" s="91" t="s">
        <v>1153</v>
      </c>
      <c r="C291" s="91" t="s">
        <v>1154</v>
      </c>
      <c r="D291" s="91" t="s">
        <v>100</v>
      </c>
      <c r="E291" s="91" t="s">
        <v>123</v>
      </c>
      <c r="F291" s="91" t="s">
        <v>1155</v>
      </c>
      <c r="G291" s="91" t="s">
        <v>527</v>
      </c>
      <c r="H291" s="91" t="s">
        <v>637</v>
      </c>
      <c r="I291" s="91" t="s">
        <v>211</v>
      </c>
      <c r="J291" s="91" t="s">
        <v>265</v>
      </c>
      <c r="K291" s="92">
        <v>2.27</v>
      </c>
      <c r="L291" s="91" t="s">
        <v>102</v>
      </c>
      <c r="M291" s="90">
        <v>4.8000000000000001E-2</v>
      </c>
      <c r="N291" s="90">
        <v>5.04E-2</v>
      </c>
      <c r="O291" s="92">
        <v>1727466.2</v>
      </c>
      <c r="P291" s="92">
        <v>101.58</v>
      </c>
      <c r="Q291" s="92">
        <v>0</v>
      </c>
      <c r="R291" s="92">
        <v>1754.76016596</v>
      </c>
      <c r="S291" s="90">
        <v>3.5999999999999999E-3</v>
      </c>
      <c r="T291" s="90">
        <v>5.9999999999999995E-4</v>
      </c>
      <c r="U291" s="90">
        <v>1E-4</v>
      </c>
    </row>
    <row r="292" spans="2:21" s="87" customFormat="1">
      <c r="B292" s="91" t="s">
        <v>1156</v>
      </c>
      <c r="C292" s="91">
        <v>11722530</v>
      </c>
      <c r="D292" s="91" t="s">
        <v>100</v>
      </c>
      <c r="E292" s="91" t="s">
        <v>123</v>
      </c>
      <c r="F292" s="91" t="s">
        <v>681</v>
      </c>
      <c r="G292" s="91" t="s">
        <v>682</v>
      </c>
      <c r="H292" s="91" t="s">
        <v>637</v>
      </c>
      <c r="I292" s="91" t="s">
        <v>211</v>
      </c>
      <c r="J292" s="91" t="s">
        <v>265</v>
      </c>
      <c r="K292" s="92">
        <v>3.02</v>
      </c>
      <c r="L292" s="91" t="s">
        <v>102</v>
      </c>
      <c r="M292" s="90">
        <v>2.18E-2</v>
      </c>
      <c r="N292" s="90">
        <v>4.3700000000000003E-2</v>
      </c>
      <c r="O292" s="92">
        <v>4340087.42</v>
      </c>
      <c r="P292" s="92">
        <f>R292*1000/O292*100</f>
        <v>92.56425107496726</v>
      </c>
      <c r="Q292" s="92">
        <v>0</v>
      </c>
      <c r="R292" s="92">
        <f>4082.720235994-65.3508196721314</f>
        <v>4017.3694163218688</v>
      </c>
      <c r="S292" s="90">
        <v>1.12E-2</v>
      </c>
      <c r="T292" s="90">
        <f>R292/$R$11</f>
        <v>1.3984062911861304E-3</v>
      </c>
      <c r="U292" s="90">
        <f>R292/'סכום נכסי הקרן'!$C$42</f>
        <v>1.9076284906731957E-4</v>
      </c>
    </row>
    <row r="293" spans="2:21" s="87" customFormat="1">
      <c r="B293" s="91" t="s">
        <v>1157</v>
      </c>
      <c r="C293" s="91" t="s">
        <v>1158</v>
      </c>
      <c r="D293" s="91" t="s">
        <v>100</v>
      </c>
      <c r="E293" s="91" t="s">
        <v>123</v>
      </c>
      <c r="F293" s="91" t="s">
        <v>681</v>
      </c>
      <c r="G293" s="91" t="s">
        <v>682</v>
      </c>
      <c r="H293" s="91" t="s">
        <v>637</v>
      </c>
      <c r="I293" s="91" t="s">
        <v>211</v>
      </c>
      <c r="J293" s="91" t="s">
        <v>1159</v>
      </c>
      <c r="K293" s="92">
        <v>0.48</v>
      </c>
      <c r="L293" s="91" t="s">
        <v>102</v>
      </c>
      <c r="M293" s="90">
        <v>3.4000000000000002E-2</v>
      </c>
      <c r="N293" s="90">
        <v>2.9600000000000001E-2</v>
      </c>
      <c r="O293" s="92">
        <v>2813214.56</v>
      </c>
      <c r="P293" s="92">
        <v>100.7</v>
      </c>
      <c r="Q293" s="92">
        <v>0</v>
      </c>
      <c r="R293" s="92">
        <v>2832.9070619200002</v>
      </c>
      <c r="S293" s="90">
        <v>2.01E-2</v>
      </c>
      <c r="T293" s="90">
        <v>1E-3</v>
      </c>
      <c r="U293" s="90">
        <v>1E-4</v>
      </c>
    </row>
    <row r="294" spans="2:21" s="87" customFormat="1">
      <c r="B294" s="91" t="s">
        <v>1160</v>
      </c>
      <c r="C294" s="91" t="s">
        <v>1161</v>
      </c>
      <c r="D294" s="91" t="s">
        <v>100</v>
      </c>
      <c r="E294" s="91" t="s">
        <v>123</v>
      </c>
      <c r="F294" s="91" t="s">
        <v>700</v>
      </c>
      <c r="G294" s="91" t="s">
        <v>495</v>
      </c>
      <c r="H294" s="91" t="s">
        <v>637</v>
      </c>
      <c r="I294" s="91" t="s">
        <v>211</v>
      </c>
      <c r="J294" s="91" t="s">
        <v>265</v>
      </c>
      <c r="K294" s="92">
        <v>2.27</v>
      </c>
      <c r="L294" s="91" t="s">
        <v>102</v>
      </c>
      <c r="M294" s="90">
        <v>5.0500000000000003E-2</v>
      </c>
      <c r="N294" s="90">
        <v>4.2700000000000002E-2</v>
      </c>
      <c r="O294" s="92">
        <v>1306428.8600000001</v>
      </c>
      <c r="P294" s="92">
        <v>102.25</v>
      </c>
      <c r="Q294" s="92">
        <v>0</v>
      </c>
      <c r="R294" s="92">
        <v>1335.82350935</v>
      </c>
      <c r="S294" s="90">
        <v>2.8E-3</v>
      </c>
      <c r="T294" s="90">
        <v>5.0000000000000001E-4</v>
      </c>
      <c r="U294" s="90">
        <v>1E-4</v>
      </c>
    </row>
    <row r="295" spans="2:21" s="87" customFormat="1">
      <c r="B295" s="91" t="s">
        <v>1162</v>
      </c>
      <c r="C295" s="91" t="s">
        <v>1163</v>
      </c>
      <c r="D295" s="91" t="s">
        <v>100</v>
      </c>
      <c r="E295" s="91" t="s">
        <v>123</v>
      </c>
      <c r="F295" s="91" t="s">
        <v>703</v>
      </c>
      <c r="G295" s="91" t="s">
        <v>670</v>
      </c>
      <c r="H295" s="91" t="s">
        <v>637</v>
      </c>
      <c r="I295" s="91" t="s">
        <v>211</v>
      </c>
      <c r="J295" s="91" t="s">
        <v>265</v>
      </c>
      <c r="K295" s="92">
        <v>6.79</v>
      </c>
      <c r="L295" s="91" t="s">
        <v>102</v>
      </c>
      <c r="M295" s="90">
        <v>2.64E-2</v>
      </c>
      <c r="N295" s="90">
        <v>4.8899999999999999E-2</v>
      </c>
      <c r="O295" s="92">
        <v>5855103</v>
      </c>
      <c r="P295" s="92">
        <v>86.32</v>
      </c>
      <c r="Q295" s="92">
        <v>0</v>
      </c>
      <c r="R295" s="92">
        <v>5054.1249096000001</v>
      </c>
      <c r="S295" s="90">
        <v>3.5999999999999999E-3</v>
      </c>
      <c r="T295" s="90">
        <v>1.8E-3</v>
      </c>
      <c r="U295" s="90">
        <v>2.0000000000000001E-4</v>
      </c>
    </row>
    <row r="296" spans="2:21" s="87" customFormat="1">
      <c r="B296" s="91" t="s">
        <v>1164</v>
      </c>
      <c r="C296" s="91" t="s">
        <v>1165</v>
      </c>
      <c r="D296" s="91" t="s">
        <v>100</v>
      </c>
      <c r="E296" s="91" t="s">
        <v>123</v>
      </c>
      <c r="F296" s="91" t="s">
        <v>703</v>
      </c>
      <c r="G296" s="91" t="s">
        <v>670</v>
      </c>
      <c r="H296" s="91" t="s">
        <v>637</v>
      </c>
      <c r="I296" s="91" t="s">
        <v>211</v>
      </c>
      <c r="J296" s="91" t="s">
        <v>1166</v>
      </c>
      <c r="K296" s="92">
        <v>0.25</v>
      </c>
      <c r="L296" s="91" t="s">
        <v>102</v>
      </c>
      <c r="M296" s="90">
        <v>4.1399999999999999E-2</v>
      </c>
      <c r="N296" s="90">
        <v>3.8300000000000001E-2</v>
      </c>
      <c r="O296" s="92">
        <v>430019</v>
      </c>
      <c r="P296" s="92">
        <v>101.08</v>
      </c>
      <c r="Q296" s="92">
        <v>0</v>
      </c>
      <c r="R296" s="92">
        <v>434.66320519999999</v>
      </c>
      <c r="S296" s="90">
        <v>1.6000000000000001E-3</v>
      </c>
      <c r="T296" s="90">
        <v>2.0000000000000001E-4</v>
      </c>
      <c r="U296" s="90">
        <v>0</v>
      </c>
    </row>
    <row r="297" spans="2:21" s="87" customFormat="1">
      <c r="B297" s="91" t="s">
        <v>1167</v>
      </c>
      <c r="C297" s="91" t="s">
        <v>1168</v>
      </c>
      <c r="D297" s="91" t="s">
        <v>100</v>
      </c>
      <c r="E297" s="91" t="s">
        <v>123</v>
      </c>
      <c r="F297" s="91" t="s">
        <v>703</v>
      </c>
      <c r="G297" s="91" t="s">
        <v>670</v>
      </c>
      <c r="H297" s="91" t="s">
        <v>637</v>
      </c>
      <c r="I297" s="91" t="s">
        <v>211</v>
      </c>
      <c r="J297" s="91" t="s">
        <v>265</v>
      </c>
      <c r="K297" s="92">
        <v>8.3800000000000008</v>
      </c>
      <c r="L297" s="91" t="s">
        <v>102</v>
      </c>
      <c r="M297" s="90">
        <v>2.5000000000000001E-2</v>
      </c>
      <c r="N297" s="90">
        <v>5.0999999999999997E-2</v>
      </c>
      <c r="O297" s="92">
        <v>1757787</v>
      </c>
      <c r="P297" s="92">
        <v>81</v>
      </c>
      <c r="Q297" s="92">
        <v>0</v>
      </c>
      <c r="R297" s="92">
        <v>1423.80747</v>
      </c>
      <c r="S297" s="90">
        <v>1.2999999999999999E-3</v>
      </c>
      <c r="T297" s="90">
        <v>5.0000000000000001E-4</v>
      </c>
      <c r="U297" s="90">
        <v>1E-4</v>
      </c>
    </row>
    <row r="298" spans="2:21" s="87" customFormat="1">
      <c r="B298" s="91" t="s">
        <v>1169</v>
      </c>
      <c r="C298" s="91" t="s">
        <v>1170</v>
      </c>
      <c r="D298" s="91" t="s">
        <v>100</v>
      </c>
      <c r="E298" s="91" t="s">
        <v>123</v>
      </c>
      <c r="F298" s="91" t="s">
        <v>703</v>
      </c>
      <c r="G298" s="91" t="s">
        <v>670</v>
      </c>
      <c r="H298" s="91" t="s">
        <v>637</v>
      </c>
      <c r="I298" s="91" t="s">
        <v>211</v>
      </c>
      <c r="J298" s="91" t="s">
        <v>265</v>
      </c>
      <c r="K298" s="92">
        <v>1.78</v>
      </c>
      <c r="L298" s="91" t="s">
        <v>102</v>
      </c>
      <c r="M298" s="90">
        <v>3.9199999999999999E-2</v>
      </c>
      <c r="N298" s="90">
        <v>4.0500000000000001E-2</v>
      </c>
      <c r="O298" s="92">
        <v>10148227</v>
      </c>
      <c r="P298" s="92">
        <v>100.49</v>
      </c>
      <c r="Q298" s="92">
        <v>0</v>
      </c>
      <c r="R298" s="92">
        <v>10197.9533123</v>
      </c>
      <c r="S298" s="90">
        <v>1.06E-2</v>
      </c>
      <c r="T298" s="90">
        <v>3.5000000000000001E-3</v>
      </c>
      <c r="U298" s="90">
        <v>5.0000000000000001E-4</v>
      </c>
    </row>
    <row r="299" spans="2:21" s="87" customFormat="1">
      <c r="B299" s="91" t="s">
        <v>1171</v>
      </c>
      <c r="C299" s="91" t="s">
        <v>1172</v>
      </c>
      <c r="D299" s="91" t="s">
        <v>100</v>
      </c>
      <c r="E299" s="91" t="s">
        <v>123</v>
      </c>
      <c r="F299" s="91" t="s">
        <v>1069</v>
      </c>
      <c r="G299" s="91" t="s">
        <v>670</v>
      </c>
      <c r="H299" s="91" t="s">
        <v>658</v>
      </c>
      <c r="I299" s="91" t="s">
        <v>150</v>
      </c>
      <c r="J299" s="91" t="s">
        <v>265</v>
      </c>
      <c r="K299" s="92">
        <v>3.87</v>
      </c>
      <c r="L299" s="91" t="s">
        <v>102</v>
      </c>
      <c r="M299" s="90">
        <v>4.1000000000000002E-2</v>
      </c>
      <c r="N299" s="90">
        <v>4.4600000000000001E-2</v>
      </c>
      <c r="O299" s="92">
        <v>4221142</v>
      </c>
      <c r="P299" s="92">
        <v>101.66</v>
      </c>
      <c r="Q299" s="92">
        <v>0</v>
      </c>
      <c r="R299" s="92">
        <v>4291.2129572000003</v>
      </c>
      <c r="S299" s="90">
        <v>5.8999999999999999E-3</v>
      </c>
      <c r="T299" s="90">
        <v>1.5E-3</v>
      </c>
      <c r="U299" s="90">
        <v>2.0000000000000001E-4</v>
      </c>
    </row>
    <row r="300" spans="2:21" s="87" customFormat="1">
      <c r="B300" s="91" t="s">
        <v>1173</v>
      </c>
      <c r="C300" s="91" t="s">
        <v>1174</v>
      </c>
      <c r="D300" s="91" t="s">
        <v>100</v>
      </c>
      <c r="E300" s="91" t="s">
        <v>123</v>
      </c>
      <c r="F300" s="91" t="s">
        <v>1069</v>
      </c>
      <c r="G300" s="91" t="s">
        <v>670</v>
      </c>
      <c r="H300" s="91" t="s">
        <v>658</v>
      </c>
      <c r="I300" s="91" t="s">
        <v>150</v>
      </c>
      <c r="J300" s="91" t="s">
        <v>265</v>
      </c>
      <c r="K300" s="92">
        <v>1.72</v>
      </c>
      <c r="L300" s="91" t="s">
        <v>102</v>
      </c>
      <c r="M300" s="90">
        <v>3.2899999999999999E-2</v>
      </c>
      <c r="N300" s="90">
        <v>3.9300000000000002E-2</v>
      </c>
      <c r="O300" s="92">
        <v>15680</v>
      </c>
      <c r="P300" s="92">
        <v>99.75</v>
      </c>
      <c r="Q300" s="92">
        <v>0</v>
      </c>
      <c r="R300" s="92">
        <v>15.6408</v>
      </c>
      <c r="S300" s="90">
        <v>0</v>
      </c>
      <c r="T300" s="90">
        <v>0</v>
      </c>
      <c r="U300" s="90">
        <v>0</v>
      </c>
    </row>
    <row r="301" spans="2:21" s="87" customFormat="1">
      <c r="B301" s="91" t="s">
        <v>1175</v>
      </c>
      <c r="C301" s="91" t="s">
        <v>1176</v>
      </c>
      <c r="D301" s="91" t="s">
        <v>100</v>
      </c>
      <c r="E301" s="91" t="s">
        <v>123</v>
      </c>
      <c r="F301" s="91" t="s">
        <v>1069</v>
      </c>
      <c r="G301" s="91" t="s">
        <v>670</v>
      </c>
      <c r="H301" s="91" t="s">
        <v>658</v>
      </c>
      <c r="I301" s="91" t="s">
        <v>150</v>
      </c>
      <c r="J301" s="91" t="s">
        <v>265</v>
      </c>
      <c r="K301" s="92">
        <v>3.1</v>
      </c>
      <c r="L301" s="91" t="s">
        <v>102</v>
      </c>
      <c r="M301" s="90">
        <v>2.63E-2</v>
      </c>
      <c r="N301" s="90">
        <v>4.0800000000000003E-2</v>
      </c>
      <c r="O301" s="92">
        <v>259297</v>
      </c>
      <c r="P301" s="92">
        <v>97.6</v>
      </c>
      <c r="Q301" s="92">
        <v>0</v>
      </c>
      <c r="R301" s="92">
        <v>253.07387199999999</v>
      </c>
      <c r="S301" s="90">
        <v>2.0000000000000001E-4</v>
      </c>
      <c r="T301" s="90">
        <v>1E-4</v>
      </c>
      <c r="U301" s="90">
        <v>0</v>
      </c>
    </row>
    <row r="302" spans="2:21" s="87" customFormat="1">
      <c r="B302" s="91" t="s">
        <v>1177</v>
      </c>
      <c r="C302" s="91" t="s">
        <v>1178</v>
      </c>
      <c r="D302" s="91" t="s">
        <v>100</v>
      </c>
      <c r="E302" s="91" t="s">
        <v>123</v>
      </c>
      <c r="F302" s="91" t="s">
        <v>1069</v>
      </c>
      <c r="G302" s="91" t="s">
        <v>670</v>
      </c>
      <c r="H302" s="91" t="s">
        <v>658</v>
      </c>
      <c r="I302" s="91" t="s">
        <v>150</v>
      </c>
      <c r="J302" s="91" t="s">
        <v>1159</v>
      </c>
      <c r="K302" s="92">
        <v>0.5</v>
      </c>
      <c r="L302" s="91" t="s">
        <v>102</v>
      </c>
      <c r="M302" s="90">
        <v>3.5799999999999998E-2</v>
      </c>
      <c r="N302" s="90">
        <v>3.15E-2</v>
      </c>
      <c r="O302" s="92">
        <v>1196693</v>
      </c>
      <c r="P302" s="92">
        <v>101.99</v>
      </c>
      <c r="Q302" s="92">
        <v>0</v>
      </c>
      <c r="R302" s="92">
        <v>1220.5071906999999</v>
      </c>
      <c r="S302" s="90">
        <v>1E-3</v>
      </c>
      <c r="T302" s="90">
        <v>4.0000000000000002E-4</v>
      </c>
      <c r="U302" s="90">
        <v>1E-4</v>
      </c>
    </row>
    <row r="303" spans="2:21" s="87" customFormat="1">
      <c r="B303" s="91" t="s">
        <v>1179</v>
      </c>
      <c r="C303" s="91" t="s">
        <v>1180</v>
      </c>
      <c r="D303" s="91" t="s">
        <v>100</v>
      </c>
      <c r="E303" s="91" t="s">
        <v>123</v>
      </c>
      <c r="F303" s="91" t="s">
        <v>1069</v>
      </c>
      <c r="G303" s="91" t="s">
        <v>670</v>
      </c>
      <c r="H303" s="91" t="s">
        <v>658</v>
      </c>
      <c r="I303" s="91" t="s">
        <v>150</v>
      </c>
      <c r="J303" s="91" t="s">
        <v>265</v>
      </c>
      <c r="K303" s="92">
        <v>6.81</v>
      </c>
      <c r="L303" s="91" t="s">
        <v>102</v>
      </c>
      <c r="M303" s="90">
        <v>2.3800000000000002E-2</v>
      </c>
      <c r="N303" s="90">
        <v>4.9599999999999998E-2</v>
      </c>
      <c r="O303" s="92">
        <v>11313</v>
      </c>
      <c r="P303" s="92">
        <v>85.31</v>
      </c>
      <c r="Q303" s="92">
        <v>0</v>
      </c>
      <c r="R303" s="92">
        <v>9.6511203000000005</v>
      </c>
      <c r="S303" s="90">
        <v>0</v>
      </c>
      <c r="T303" s="90">
        <v>0</v>
      </c>
      <c r="U303" s="90">
        <v>0</v>
      </c>
    </row>
    <row r="304" spans="2:21" s="87" customFormat="1">
      <c r="B304" s="91" t="s">
        <v>1181</v>
      </c>
      <c r="C304" s="91" t="s">
        <v>1182</v>
      </c>
      <c r="D304" s="91" t="s">
        <v>100</v>
      </c>
      <c r="E304" s="91" t="s">
        <v>123</v>
      </c>
      <c r="F304" s="91" t="s">
        <v>1069</v>
      </c>
      <c r="G304" s="91" t="s">
        <v>670</v>
      </c>
      <c r="H304" s="91" t="s">
        <v>658</v>
      </c>
      <c r="I304" s="91" t="s">
        <v>150</v>
      </c>
      <c r="J304" s="91" t="s">
        <v>265</v>
      </c>
      <c r="K304" s="92">
        <v>5.03</v>
      </c>
      <c r="L304" s="91" t="s">
        <v>102</v>
      </c>
      <c r="M304" s="90">
        <v>3.2599999999999997E-2</v>
      </c>
      <c r="N304" s="90">
        <v>4.82E-2</v>
      </c>
      <c r="O304" s="92">
        <v>11852152</v>
      </c>
      <c r="P304" s="92">
        <v>94.17</v>
      </c>
      <c r="Q304" s="92">
        <v>0</v>
      </c>
      <c r="R304" s="92">
        <v>11161.1715384</v>
      </c>
      <c r="S304" s="90">
        <v>1.2E-2</v>
      </c>
      <c r="T304" s="90">
        <v>3.8999999999999998E-3</v>
      </c>
      <c r="U304" s="90">
        <v>5.0000000000000001E-4</v>
      </c>
    </row>
    <row r="305" spans="2:21" s="87" customFormat="1">
      <c r="B305" s="91" t="s">
        <v>1183</v>
      </c>
      <c r="C305" s="91" t="s">
        <v>1184</v>
      </c>
      <c r="D305" s="91" t="s">
        <v>100</v>
      </c>
      <c r="E305" s="91" t="s">
        <v>123</v>
      </c>
      <c r="F305" s="91" t="s">
        <v>1075</v>
      </c>
      <c r="G305" s="91" t="s">
        <v>670</v>
      </c>
      <c r="H305" s="91" t="s">
        <v>658</v>
      </c>
      <c r="I305" s="91" t="s">
        <v>150</v>
      </c>
      <c r="J305" s="91" t="s">
        <v>265</v>
      </c>
      <c r="K305" s="92">
        <v>3.87</v>
      </c>
      <c r="L305" s="91" t="s">
        <v>102</v>
      </c>
      <c r="M305" s="90">
        <v>1.84E-2</v>
      </c>
      <c r="N305" s="90">
        <v>4.2200000000000001E-2</v>
      </c>
      <c r="O305" s="92">
        <v>5220</v>
      </c>
      <c r="P305" s="92">
        <v>91.48</v>
      </c>
      <c r="Q305" s="92">
        <v>0</v>
      </c>
      <c r="R305" s="92">
        <v>4.7752559999999997</v>
      </c>
      <c r="S305" s="90">
        <v>0</v>
      </c>
      <c r="T305" s="90">
        <v>0</v>
      </c>
      <c r="U305" s="90">
        <v>0</v>
      </c>
    </row>
    <row r="306" spans="2:21" s="87" customFormat="1">
      <c r="B306" s="91" t="s">
        <v>1185</v>
      </c>
      <c r="C306" s="91" t="s">
        <v>1186</v>
      </c>
      <c r="D306" s="91" t="s">
        <v>100</v>
      </c>
      <c r="E306" s="91" t="s">
        <v>123</v>
      </c>
      <c r="F306" s="91" t="s">
        <v>1075</v>
      </c>
      <c r="G306" s="91" t="s">
        <v>670</v>
      </c>
      <c r="H306" s="91" t="s">
        <v>658</v>
      </c>
      <c r="I306" s="91" t="s">
        <v>150</v>
      </c>
      <c r="J306" s="91" t="s">
        <v>265</v>
      </c>
      <c r="K306" s="92">
        <v>6</v>
      </c>
      <c r="L306" s="91" t="s">
        <v>102</v>
      </c>
      <c r="M306" s="90">
        <v>3.4299999999999997E-2</v>
      </c>
      <c r="N306" s="90">
        <v>4.8599999999999997E-2</v>
      </c>
      <c r="O306" s="92">
        <v>5287</v>
      </c>
      <c r="P306" s="92">
        <v>93.02</v>
      </c>
      <c r="Q306" s="92">
        <v>0</v>
      </c>
      <c r="R306" s="92">
        <v>4.9179674000000002</v>
      </c>
      <c r="S306" s="90">
        <v>0</v>
      </c>
      <c r="T306" s="90">
        <v>0</v>
      </c>
      <c r="U306" s="90">
        <v>0</v>
      </c>
    </row>
    <row r="307" spans="2:21" s="87" customFormat="1">
      <c r="B307" s="91" t="s">
        <v>1187</v>
      </c>
      <c r="C307" s="91" t="s">
        <v>1188</v>
      </c>
      <c r="D307" s="91" t="s">
        <v>100</v>
      </c>
      <c r="E307" s="91" t="s">
        <v>123</v>
      </c>
      <c r="F307" s="91" t="s">
        <v>1075</v>
      </c>
      <c r="G307" s="91" t="s">
        <v>670</v>
      </c>
      <c r="H307" s="91" t="s">
        <v>658</v>
      </c>
      <c r="I307" s="91" t="s">
        <v>150</v>
      </c>
      <c r="J307" s="91" t="s">
        <v>417</v>
      </c>
      <c r="K307" s="92">
        <v>7.24</v>
      </c>
      <c r="L307" s="91" t="s">
        <v>102</v>
      </c>
      <c r="M307" s="90">
        <v>2.98E-2</v>
      </c>
      <c r="N307" s="90">
        <v>4.9299999999999997E-2</v>
      </c>
      <c r="O307" s="92">
        <v>4847</v>
      </c>
      <c r="P307" s="92">
        <v>87.99</v>
      </c>
      <c r="Q307" s="92">
        <v>0</v>
      </c>
      <c r="R307" s="92">
        <v>4.2648752999999999</v>
      </c>
      <c r="S307" s="90">
        <v>0</v>
      </c>
      <c r="T307" s="90">
        <v>0</v>
      </c>
      <c r="U307" s="90">
        <v>0</v>
      </c>
    </row>
    <row r="308" spans="2:21" s="87" customFormat="1">
      <c r="B308" s="91" t="s">
        <v>1189</v>
      </c>
      <c r="C308" s="91" t="s">
        <v>1190</v>
      </c>
      <c r="D308" s="91" t="s">
        <v>100</v>
      </c>
      <c r="E308" s="91" t="s">
        <v>123</v>
      </c>
      <c r="F308" s="91" t="s">
        <v>1191</v>
      </c>
      <c r="G308" s="91" t="s">
        <v>527</v>
      </c>
      <c r="H308" s="91" t="s">
        <v>637</v>
      </c>
      <c r="I308" s="91" t="s">
        <v>211</v>
      </c>
      <c r="J308" s="91" t="s">
        <v>265</v>
      </c>
      <c r="K308" s="92">
        <v>1.57</v>
      </c>
      <c r="L308" s="91" t="s">
        <v>102</v>
      </c>
      <c r="M308" s="90">
        <v>5.8000000000000003E-2</v>
      </c>
      <c r="N308" s="90">
        <v>5.04E-2</v>
      </c>
      <c r="O308" s="92">
        <v>2666457.54</v>
      </c>
      <c r="P308" s="92">
        <v>103.22</v>
      </c>
      <c r="Q308" s="92">
        <v>0</v>
      </c>
      <c r="R308" s="92">
        <v>2752.317472788</v>
      </c>
      <c r="S308" s="90">
        <v>6.4999999999999997E-3</v>
      </c>
      <c r="T308" s="90">
        <v>1E-3</v>
      </c>
      <c r="U308" s="90">
        <v>1E-4</v>
      </c>
    </row>
    <row r="309" spans="2:21" s="87" customFormat="1">
      <c r="B309" s="91" t="s">
        <v>1192</v>
      </c>
      <c r="C309" s="91" t="s">
        <v>1193</v>
      </c>
      <c r="D309" s="91" t="s">
        <v>100</v>
      </c>
      <c r="E309" s="91" t="s">
        <v>123</v>
      </c>
      <c r="F309" s="91" t="s">
        <v>1191</v>
      </c>
      <c r="G309" s="91" t="s">
        <v>527</v>
      </c>
      <c r="H309" s="91" t="s">
        <v>637</v>
      </c>
      <c r="I309" s="91" t="s">
        <v>211</v>
      </c>
      <c r="J309" s="91" t="s">
        <v>265</v>
      </c>
      <c r="K309" s="92">
        <v>4.1500000000000004</v>
      </c>
      <c r="L309" s="91" t="s">
        <v>102</v>
      </c>
      <c r="M309" s="90">
        <v>4.4999999999999998E-2</v>
      </c>
      <c r="N309" s="90">
        <v>6.4600000000000005E-2</v>
      </c>
      <c r="O309" s="92">
        <v>166377.98000000001</v>
      </c>
      <c r="P309" s="92">
        <v>94.55</v>
      </c>
      <c r="Q309" s="92">
        <v>0</v>
      </c>
      <c r="R309" s="92">
        <v>157.31038009</v>
      </c>
      <c r="S309" s="90">
        <v>2.9999999999999997E-4</v>
      </c>
      <c r="T309" s="90">
        <v>1E-4</v>
      </c>
      <c r="U309" s="90">
        <v>0</v>
      </c>
    </row>
    <row r="310" spans="2:21" s="87" customFormat="1">
      <c r="B310" s="91" t="s">
        <v>1194</v>
      </c>
      <c r="C310" s="91" t="s">
        <v>1195</v>
      </c>
      <c r="D310" s="91" t="s">
        <v>100</v>
      </c>
      <c r="E310" s="91" t="s">
        <v>123</v>
      </c>
      <c r="F310" s="91" t="s">
        <v>1196</v>
      </c>
      <c r="G310" s="91" t="s">
        <v>1197</v>
      </c>
      <c r="H310" s="91" t="s">
        <v>637</v>
      </c>
      <c r="I310" s="91" t="s">
        <v>211</v>
      </c>
      <c r="J310" s="91" t="s">
        <v>759</v>
      </c>
      <c r="K310" s="92">
        <v>1.23</v>
      </c>
      <c r="L310" s="91" t="s">
        <v>102</v>
      </c>
      <c r="M310" s="90">
        <v>2.8000000000000001E-2</v>
      </c>
      <c r="N310" s="90">
        <v>2.7199999999999998E-2</v>
      </c>
      <c r="O310" s="92">
        <v>1942951.52</v>
      </c>
      <c r="P310" s="92">
        <v>100.78</v>
      </c>
      <c r="Q310" s="92">
        <v>0</v>
      </c>
      <c r="R310" s="92">
        <v>1958.1065418559999</v>
      </c>
      <c r="S310" s="90">
        <v>2.8400000000000002E-2</v>
      </c>
      <c r="T310" s="90">
        <v>6.9999999999999999E-4</v>
      </c>
      <c r="U310" s="90">
        <v>1E-4</v>
      </c>
    </row>
    <row r="311" spans="2:21" s="87" customFormat="1">
      <c r="B311" s="91" t="s">
        <v>1198</v>
      </c>
      <c r="C311" s="91">
        <v>25602090</v>
      </c>
      <c r="D311" s="91" t="s">
        <v>100</v>
      </c>
      <c r="E311" s="91" t="s">
        <v>123</v>
      </c>
      <c r="F311" s="91" t="s">
        <v>1196</v>
      </c>
      <c r="G311" s="91" t="s">
        <v>1197</v>
      </c>
      <c r="H311" s="91" t="s">
        <v>637</v>
      </c>
      <c r="I311" s="91" t="s">
        <v>211</v>
      </c>
      <c r="J311" s="91" t="s">
        <v>265</v>
      </c>
      <c r="K311" s="92">
        <v>2.48</v>
      </c>
      <c r="L311" s="91" t="s">
        <v>102</v>
      </c>
      <c r="M311" s="90">
        <v>2.29E-2</v>
      </c>
      <c r="N311" s="90">
        <v>3.8300000000000001E-2</v>
      </c>
      <c r="O311" s="92">
        <v>2000000</v>
      </c>
      <c r="P311" s="92">
        <f t="shared" ref="P311:P312" si="2">R311*1000/O311*100</f>
        <v>96.5334972677595</v>
      </c>
      <c r="Q311" s="92">
        <v>0</v>
      </c>
      <c r="R311" s="92">
        <f>1930669.94535519/1000</f>
        <v>1930.6699453551901</v>
      </c>
      <c r="S311" s="90">
        <v>6.4000000000000003E-3</v>
      </c>
      <c r="T311" s="90">
        <f t="shared" ref="T311:T312" si="3">R311/$R$11</f>
        <v>6.720469834861632E-4</v>
      </c>
      <c r="U311" s="90">
        <f>R311/'סכום נכסי הקרן'!$C$42</f>
        <v>9.1676931150086284E-5</v>
      </c>
    </row>
    <row r="312" spans="2:21" s="87" customFormat="1">
      <c r="B312" s="91" t="s">
        <v>1198</v>
      </c>
      <c r="C312" s="91">
        <v>2560209</v>
      </c>
      <c r="D312" s="91" t="s">
        <v>100</v>
      </c>
      <c r="E312" s="91" t="s">
        <v>123</v>
      </c>
      <c r="F312" s="91" t="s">
        <v>1196</v>
      </c>
      <c r="G312" s="91" t="s">
        <v>1197</v>
      </c>
      <c r="H312" s="91" t="s">
        <v>637</v>
      </c>
      <c r="I312" s="91" t="s">
        <v>211</v>
      </c>
      <c r="J312" s="91" t="s">
        <v>472</v>
      </c>
      <c r="K312" s="92">
        <v>0</v>
      </c>
      <c r="L312" s="91" t="s">
        <v>102</v>
      </c>
      <c r="M312" s="90">
        <v>0</v>
      </c>
      <c r="N312" s="90">
        <v>0</v>
      </c>
      <c r="O312" s="92">
        <v>1653159.7200000002</v>
      </c>
      <c r="P312" s="92">
        <f t="shared" si="2"/>
        <v>97.089999999999989</v>
      </c>
      <c r="Q312" s="92">
        <v>0</v>
      </c>
      <c r="R312" s="92">
        <f>1605052.772148/1000</f>
        <v>1605.052772148</v>
      </c>
      <c r="S312" s="90">
        <v>0</v>
      </c>
      <c r="T312" s="90">
        <f t="shared" si="3"/>
        <v>5.5870288779976936E-4</v>
      </c>
      <c r="U312" s="90">
        <f>R312/'סכום נכסי הקרן'!$C$42</f>
        <v>7.621515673275602E-5</v>
      </c>
    </row>
    <row r="313" spans="2:21" s="87" customFormat="1">
      <c r="B313" s="91" t="s">
        <v>1199</v>
      </c>
      <c r="C313" s="91" t="s">
        <v>1200</v>
      </c>
      <c r="D313" s="91" t="s">
        <v>100</v>
      </c>
      <c r="E313" s="91" t="s">
        <v>123</v>
      </c>
      <c r="F313" s="91" t="s">
        <v>720</v>
      </c>
      <c r="G313" s="91" t="s">
        <v>670</v>
      </c>
      <c r="H313" s="91" t="s">
        <v>637</v>
      </c>
      <c r="I313" s="91" t="s">
        <v>211</v>
      </c>
      <c r="J313" s="91" t="s">
        <v>265</v>
      </c>
      <c r="K313" s="92">
        <v>1.31</v>
      </c>
      <c r="L313" s="91" t="s">
        <v>102</v>
      </c>
      <c r="M313" s="90">
        <v>3.85E-2</v>
      </c>
      <c r="N313" s="90">
        <v>3.6299999999999999E-2</v>
      </c>
      <c r="O313" s="92">
        <v>44922</v>
      </c>
      <c r="P313" s="92">
        <v>100.95</v>
      </c>
      <c r="Q313" s="92">
        <v>0</v>
      </c>
      <c r="R313" s="92">
        <v>45.348759000000001</v>
      </c>
      <c r="S313" s="90">
        <v>1E-4</v>
      </c>
      <c r="T313" s="90">
        <v>0</v>
      </c>
      <c r="U313" s="90">
        <v>0</v>
      </c>
    </row>
    <row r="314" spans="2:21" s="87" customFormat="1">
      <c r="B314" s="91" t="s">
        <v>1201</v>
      </c>
      <c r="C314" s="91" t="s">
        <v>1202</v>
      </c>
      <c r="D314" s="91" t="s">
        <v>100</v>
      </c>
      <c r="E314" s="91" t="s">
        <v>123</v>
      </c>
      <c r="F314" s="91" t="s">
        <v>720</v>
      </c>
      <c r="G314" s="91" t="s">
        <v>670</v>
      </c>
      <c r="H314" s="91" t="s">
        <v>637</v>
      </c>
      <c r="I314" s="91" t="s">
        <v>211</v>
      </c>
      <c r="J314" s="91" t="s">
        <v>265</v>
      </c>
      <c r="K314" s="92">
        <v>2.71</v>
      </c>
      <c r="L314" s="91" t="s">
        <v>102</v>
      </c>
      <c r="M314" s="90">
        <v>3.61E-2</v>
      </c>
      <c r="N314" s="90">
        <v>3.8300000000000001E-2</v>
      </c>
      <c r="O314" s="92">
        <v>2388141</v>
      </c>
      <c r="P314" s="92">
        <v>100.1</v>
      </c>
      <c r="Q314" s="92">
        <v>0</v>
      </c>
      <c r="R314" s="92">
        <v>2390.529141</v>
      </c>
      <c r="S314" s="90">
        <v>3.0999999999999999E-3</v>
      </c>
      <c r="T314" s="90">
        <v>8.0000000000000004E-4</v>
      </c>
      <c r="U314" s="90">
        <v>1E-4</v>
      </c>
    </row>
    <row r="315" spans="2:21" s="87" customFormat="1">
      <c r="B315" s="91" t="s">
        <v>1203</v>
      </c>
      <c r="C315" s="91" t="s">
        <v>1204</v>
      </c>
      <c r="D315" s="91" t="s">
        <v>100</v>
      </c>
      <c r="E315" s="91" t="s">
        <v>123</v>
      </c>
      <c r="F315" s="91" t="s">
        <v>720</v>
      </c>
      <c r="G315" s="91" t="s">
        <v>670</v>
      </c>
      <c r="H315" s="91" t="s">
        <v>637</v>
      </c>
      <c r="I315" s="91" t="s">
        <v>211</v>
      </c>
      <c r="J315" s="91" t="s">
        <v>1205</v>
      </c>
      <c r="K315" s="92">
        <v>0.34</v>
      </c>
      <c r="L315" s="91" t="s">
        <v>102</v>
      </c>
      <c r="M315" s="90">
        <v>3.0499999999999999E-2</v>
      </c>
      <c r="N315" s="90">
        <v>3.3599999999999998E-2</v>
      </c>
      <c r="O315" s="92">
        <v>3628125</v>
      </c>
      <c r="P315" s="92">
        <v>100.4</v>
      </c>
      <c r="Q315" s="92">
        <v>0</v>
      </c>
      <c r="R315" s="92">
        <v>3642.6374999999998</v>
      </c>
      <c r="S315" s="90">
        <v>8.8000000000000005E-3</v>
      </c>
      <c r="T315" s="90">
        <v>1.2999999999999999E-3</v>
      </c>
      <c r="U315" s="90">
        <v>2.0000000000000001E-4</v>
      </c>
    </row>
    <row r="316" spans="2:21" s="87" customFormat="1">
      <c r="B316" s="91" t="s">
        <v>1206</v>
      </c>
      <c r="C316" s="91" t="s">
        <v>1207</v>
      </c>
      <c r="D316" s="91" t="s">
        <v>100</v>
      </c>
      <c r="E316" s="91" t="s">
        <v>123</v>
      </c>
      <c r="F316" s="91" t="s">
        <v>720</v>
      </c>
      <c r="G316" s="91" t="s">
        <v>670</v>
      </c>
      <c r="H316" s="91" t="s">
        <v>637</v>
      </c>
      <c r="I316" s="91" t="s">
        <v>211</v>
      </c>
      <c r="J316" s="91" t="s">
        <v>265</v>
      </c>
      <c r="K316" s="92">
        <v>3.7</v>
      </c>
      <c r="L316" s="91" t="s">
        <v>102</v>
      </c>
      <c r="M316" s="90">
        <v>3.3000000000000002E-2</v>
      </c>
      <c r="N316" s="90">
        <v>4.1200000000000001E-2</v>
      </c>
      <c r="O316" s="92">
        <v>5365</v>
      </c>
      <c r="P316" s="92">
        <v>97.47</v>
      </c>
      <c r="Q316" s="92">
        <v>0</v>
      </c>
      <c r="R316" s="92">
        <v>5.2292655000000003</v>
      </c>
      <c r="S316" s="90">
        <v>0</v>
      </c>
      <c r="T316" s="90">
        <v>0</v>
      </c>
      <c r="U316" s="90">
        <v>0</v>
      </c>
    </row>
    <row r="317" spans="2:21" s="87" customFormat="1">
      <c r="B317" s="91" t="s">
        <v>1208</v>
      </c>
      <c r="C317" s="91" t="s">
        <v>1209</v>
      </c>
      <c r="D317" s="91" t="s">
        <v>100</v>
      </c>
      <c r="E317" s="91" t="s">
        <v>123</v>
      </c>
      <c r="F317" s="91" t="s">
        <v>720</v>
      </c>
      <c r="G317" s="91" t="s">
        <v>670</v>
      </c>
      <c r="H317" s="91" t="s">
        <v>637</v>
      </c>
      <c r="I317" s="91" t="s">
        <v>211</v>
      </c>
      <c r="J317" s="91" t="s">
        <v>265</v>
      </c>
      <c r="K317" s="92">
        <v>2.25</v>
      </c>
      <c r="L317" s="91" t="s">
        <v>102</v>
      </c>
      <c r="M317" s="90">
        <v>3.3399999999999999E-2</v>
      </c>
      <c r="N317" s="90">
        <v>3.39E-2</v>
      </c>
      <c r="O317" s="92">
        <v>2259135</v>
      </c>
      <c r="P317" s="92">
        <v>100.48</v>
      </c>
      <c r="Q317" s="92">
        <v>0</v>
      </c>
      <c r="R317" s="92">
        <v>2269.9788480000002</v>
      </c>
      <c r="S317" s="90">
        <v>7.7000000000000002E-3</v>
      </c>
      <c r="T317" s="90">
        <v>8.0000000000000004E-4</v>
      </c>
      <c r="U317" s="90">
        <v>1E-4</v>
      </c>
    </row>
    <row r="318" spans="2:21" s="87" customFormat="1">
      <c r="B318" s="91" t="s">
        <v>1210</v>
      </c>
      <c r="C318" s="91" t="s">
        <v>1211</v>
      </c>
      <c r="D318" s="91" t="s">
        <v>100</v>
      </c>
      <c r="E318" s="91" t="s">
        <v>123</v>
      </c>
      <c r="F318" s="91" t="s">
        <v>720</v>
      </c>
      <c r="G318" s="91" t="s">
        <v>670</v>
      </c>
      <c r="H318" s="91" t="s">
        <v>637</v>
      </c>
      <c r="I318" s="91" t="s">
        <v>211</v>
      </c>
      <c r="J318" s="91" t="s">
        <v>265</v>
      </c>
      <c r="K318" s="92">
        <v>5.98</v>
      </c>
      <c r="L318" s="91" t="s">
        <v>102</v>
      </c>
      <c r="M318" s="90">
        <v>2.6200000000000001E-2</v>
      </c>
      <c r="N318" s="90">
        <v>4.7899999999999998E-2</v>
      </c>
      <c r="O318" s="92">
        <v>12553430</v>
      </c>
      <c r="P318" s="92">
        <v>89.24</v>
      </c>
      <c r="Q318" s="92">
        <v>0</v>
      </c>
      <c r="R318" s="92">
        <v>11202.680931999999</v>
      </c>
      <c r="S318" s="90">
        <v>9.7000000000000003E-3</v>
      </c>
      <c r="T318" s="90">
        <v>3.8999999999999998E-3</v>
      </c>
      <c r="U318" s="90">
        <v>5.0000000000000001E-4</v>
      </c>
    </row>
    <row r="319" spans="2:21" s="87" customFormat="1">
      <c r="B319" s="91" t="s">
        <v>1212</v>
      </c>
      <c r="C319" s="91" t="s">
        <v>1213</v>
      </c>
      <c r="D319" s="91" t="s">
        <v>100</v>
      </c>
      <c r="E319" s="91" t="s">
        <v>123</v>
      </c>
      <c r="F319" s="91" t="s">
        <v>720</v>
      </c>
      <c r="G319" s="91" t="s">
        <v>670</v>
      </c>
      <c r="H319" s="91" t="s">
        <v>637</v>
      </c>
      <c r="I319" s="91" t="s">
        <v>211</v>
      </c>
      <c r="J319" s="91" t="s">
        <v>265</v>
      </c>
      <c r="K319" s="92">
        <v>5.45</v>
      </c>
      <c r="L319" s="91" t="s">
        <v>102</v>
      </c>
      <c r="M319" s="90">
        <v>3.7499999999999999E-2</v>
      </c>
      <c r="N319" s="90">
        <v>3.5900000000000001E-2</v>
      </c>
      <c r="O319" s="92">
        <v>870</v>
      </c>
      <c r="P319" s="92">
        <v>101.69</v>
      </c>
      <c r="Q319" s="92">
        <v>0</v>
      </c>
      <c r="R319" s="92">
        <v>0.88470300000000002</v>
      </c>
      <c r="S319" s="90">
        <v>0</v>
      </c>
      <c r="T319" s="90">
        <v>0</v>
      </c>
      <c r="U319" s="90">
        <v>0</v>
      </c>
    </row>
    <row r="320" spans="2:21" s="87" customFormat="1">
      <c r="B320" s="91" t="s">
        <v>1214</v>
      </c>
      <c r="C320" s="91">
        <v>11630620</v>
      </c>
      <c r="D320" s="91" t="s">
        <v>100</v>
      </c>
      <c r="E320" s="91" t="s">
        <v>123</v>
      </c>
      <c r="F320" s="91" t="s">
        <v>1215</v>
      </c>
      <c r="G320" s="91" t="s">
        <v>527</v>
      </c>
      <c r="H320" s="91" t="s">
        <v>637</v>
      </c>
      <c r="I320" s="91" t="s">
        <v>211</v>
      </c>
      <c r="J320" s="91" t="s">
        <v>265</v>
      </c>
      <c r="K320" s="92">
        <v>2.21</v>
      </c>
      <c r="L320" s="91" t="s">
        <v>102</v>
      </c>
      <c r="M320" s="90">
        <v>3.9300000000000002E-2</v>
      </c>
      <c r="N320" s="90">
        <v>7.0099999999999996E-2</v>
      </c>
      <c r="O320" s="92">
        <v>2000000</v>
      </c>
      <c r="P320" s="92">
        <f>R320*1000/O320*100</f>
        <v>94.393005464481007</v>
      </c>
      <c r="Q320" s="92">
        <v>0</v>
      </c>
      <c r="R320" s="92">
        <f>1887860.10928962/1000</f>
        <v>1887.8601092896201</v>
      </c>
      <c r="S320" s="90">
        <v>3.5000000000000001E-3</v>
      </c>
      <c r="T320" s="90">
        <f>R320/$R$11</f>
        <v>6.5714530582726622E-4</v>
      </c>
      <c r="U320" s="90">
        <f>R320/'סכום נכסי הקרן'!$C$42</f>
        <v>8.9644126732649871E-5</v>
      </c>
    </row>
    <row r="321" spans="2:21" s="87" customFormat="1">
      <c r="B321" s="91" t="s">
        <v>1216</v>
      </c>
      <c r="C321" s="91" t="s">
        <v>1217</v>
      </c>
      <c r="D321" s="91" t="s">
        <v>100</v>
      </c>
      <c r="E321" s="91" t="s">
        <v>123</v>
      </c>
      <c r="F321" s="91" t="s">
        <v>1218</v>
      </c>
      <c r="G321" s="91" t="s">
        <v>682</v>
      </c>
      <c r="H321" s="91" t="s">
        <v>637</v>
      </c>
      <c r="I321" s="91" t="s">
        <v>211</v>
      </c>
      <c r="J321" s="91" t="s">
        <v>265</v>
      </c>
      <c r="K321" s="92">
        <v>3.05</v>
      </c>
      <c r="L321" s="91" t="s">
        <v>102</v>
      </c>
      <c r="M321" s="90">
        <v>2.3E-2</v>
      </c>
      <c r="N321" s="90">
        <v>4.1799999999999997E-2</v>
      </c>
      <c r="O321" s="92">
        <v>6566.59</v>
      </c>
      <c r="P321" s="92">
        <v>94.78</v>
      </c>
      <c r="Q321" s="92">
        <v>0</v>
      </c>
      <c r="R321" s="92">
        <v>6.2238140020000001</v>
      </c>
      <c r="S321" s="90">
        <v>0</v>
      </c>
      <c r="T321" s="90">
        <v>0</v>
      </c>
      <c r="U321" s="90">
        <v>0</v>
      </c>
    </row>
    <row r="322" spans="2:21" s="87" customFormat="1">
      <c r="B322" s="91" t="s">
        <v>1219</v>
      </c>
      <c r="C322" s="91" t="s">
        <v>1220</v>
      </c>
      <c r="D322" s="91" t="s">
        <v>100</v>
      </c>
      <c r="E322" s="91" t="s">
        <v>123</v>
      </c>
      <c r="F322" s="91" t="s">
        <v>1218</v>
      </c>
      <c r="G322" s="91" t="s">
        <v>682</v>
      </c>
      <c r="H322" s="91" t="s">
        <v>637</v>
      </c>
      <c r="I322" s="91" t="s">
        <v>211</v>
      </c>
      <c r="J322" s="91" t="s">
        <v>265</v>
      </c>
      <c r="K322" s="92">
        <v>2.95</v>
      </c>
      <c r="L322" s="91" t="s">
        <v>102</v>
      </c>
      <c r="M322" s="90">
        <v>2.1499999999999998E-2</v>
      </c>
      <c r="N322" s="90">
        <v>4.2000000000000003E-2</v>
      </c>
      <c r="O322" s="92">
        <v>1609901.77</v>
      </c>
      <c r="P322" s="92">
        <v>94.27</v>
      </c>
      <c r="Q322" s="92">
        <v>76.009600000000006</v>
      </c>
      <c r="R322" s="92">
        <v>1593.663998579</v>
      </c>
      <c r="S322" s="90">
        <v>8.6999999999999994E-3</v>
      </c>
      <c r="T322" s="90">
        <v>5.9999999999999995E-4</v>
      </c>
      <c r="U322" s="90">
        <v>1E-4</v>
      </c>
    </row>
    <row r="323" spans="2:21" s="87" customFormat="1">
      <c r="B323" s="91" t="s">
        <v>1221</v>
      </c>
      <c r="C323" s="91" t="s">
        <v>1222</v>
      </c>
      <c r="D323" s="91" t="s">
        <v>100</v>
      </c>
      <c r="E323" s="91" t="s">
        <v>123</v>
      </c>
      <c r="F323" s="91" t="s">
        <v>1218</v>
      </c>
      <c r="G323" s="91" t="s">
        <v>682</v>
      </c>
      <c r="H323" s="91" t="s">
        <v>637</v>
      </c>
      <c r="I323" s="91" t="s">
        <v>211</v>
      </c>
      <c r="J323" s="91" t="s">
        <v>265</v>
      </c>
      <c r="K323" s="92">
        <v>2.09</v>
      </c>
      <c r="L323" s="91" t="s">
        <v>102</v>
      </c>
      <c r="M323" s="90">
        <v>2.75E-2</v>
      </c>
      <c r="N323" s="90">
        <v>4.1399999999999999E-2</v>
      </c>
      <c r="O323" s="92">
        <v>2160275.23</v>
      </c>
      <c r="P323" s="92">
        <v>97.47</v>
      </c>
      <c r="Q323" s="92">
        <v>0</v>
      </c>
      <c r="R323" s="92">
        <v>2105.620266681</v>
      </c>
      <c r="S323" s="90">
        <v>8.6999999999999994E-3</v>
      </c>
      <c r="T323" s="90">
        <v>6.9999999999999999E-4</v>
      </c>
      <c r="U323" s="90">
        <v>1E-4</v>
      </c>
    </row>
    <row r="324" spans="2:21" s="87" customFormat="1">
      <c r="B324" s="91" t="s">
        <v>1223</v>
      </c>
      <c r="C324" s="91" t="s">
        <v>1224</v>
      </c>
      <c r="D324" s="91" t="s">
        <v>100</v>
      </c>
      <c r="E324" s="91" t="s">
        <v>123</v>
      </c>
      <c r="F324" s="91" t="s">
        <v>1218</v>
      </c>
      <c r="G324" s="91" t="s">
        <v>682</v>
      </c>
      <c r="H324" s="91" t="s">
        <v>637</v>
      </c>
      <c r="I324" s="91" t="s">
        <v>211</v>
      </c>
      <c r="J324" s="91" t="s">
        <v>265</v>
      </c>
      <c r="K324" s="92">
        <v>0.91</v>
      </c>
      <c r="L324" s="91" t="s">
        <v>102</v>
      </c>
      <c r="M324" s="90">
        <v>2.4E-2</v>
      </c>
      <c r="N324" s="90">
        <v>4.07E-2</v>
      </c>
      <c r="O324" s="92">
        <v>1834041.54</v>
      </c>
      <c r="P324" s="92">
        <v>98.75</v>
      </c>
      <c r="Q324" s="92">
        <v>0</v>
      </c>
      <c r="R324" s="92">
        <v>1811.11602075</v>
      </c>
      <c r="S324" s="90">
        <v>1.49E-2</v>
      </c>
      <c r="T324" s="90">
        <v>5.9999999999999995E-4</v>
      </c>
      <c r="U324" s="90">
        <v>1E-4</v>
      </c>
    </row>
    <row r="325" spans="2:21" s="87" customFormat="1">
      <c r="B325" s="91" t="s">
        <v>1225</v>
      </c>
      <c r="C325" s="91" t="s">
        <v>1226</v>
      </c>
      <c r="D325" s="91" t="s">
        <v>100</v>
      </c>
      <c r="E325" s="91" t="s">
        <v>123</v>
      </c>
      <c r="F325" s="91" t="s">
        <v>1227</v>
      </c>
      <c r="G325" s="91" t="s">
        <v>682</v>
      </c>
      <c r="H325" s="91" t="s">
        <v>637</v>
      </c>
      <c r="I325" s="91" t="s">
        <v>211</v>
      </c>
      <c r="J325" s="91" t="s">
        <v>265</v>
      </c>
      <c r="K325" s="92">
        <v>2.8</v>
      </c>
      <c r="L325" s="91" t="s">
        <v>102</v>
      </c>
      <c r="M325" s="90">
        <v>1.7500000000000002E-2</v>
      </c>
      <c r="N325" s="90">
        <v>3.9800000000000002E-2</v>
      </c>
      <c r="O325" s="92">
        <v>2941.29</v>
      </c>
      <c r="P325" s="92">
        <v>94.4</v>
      </c>
      <c r="Q325" s="92">
        <v>0</v>
      </c>
      <c r="R325" s="92">
        <v>2.7765777599999999</v>
      </c>
      <c r="S325" s="90">
        <v>0</v>
      </c>
      <c r="T325" s="90">
        <v>0</v>
      </c>
      <c r="U325" s="90">
        <v>0</v>
      </c>
    </row>
    <row r="326" spans="2:21" s="87" customFormat="1">
      <c r="B326" s="91" t="s">
        <v>1228</v>
      </c>
      <c r="C326" s="91" t="s">
        <v>1229</v>
      </c>
      <c r="D326" s="91" t="s">
        <v>100</v>
      </c>
      <c r="E326" s="91" t="s">
        <v>123</v>
      </c>
      <c r="F326" s="91" t="s">
        <v>1230</v>
      </c>
      <c r="G326" s="91" t="s">
        <v>1231</v>
      </c>
      <c r="H326" s="91" t="s">
        <v>738</v>
      </c>
      <c r="I326" s="91" t="s">
        <v>211</v>
      </c>
      <c r="J326" s="91" t="s">
        <v>265</v>
      </c>
      <c r="K326" s="92">
        <v>1.21</v>
      </c>
      <c r="L326" s="91" t="s">
        <v>102</v>
      </c>
      <c r="M326" s="90">
        <v>4.7500000000000001E-2</v>
      </c>
      <c r="N326" s="90">
        <v>4.0800000000000003E-2</v>
      </c>
      <c r="O326" s="92">
        <v>4368.45</v>
      </c>
      <c r="P326" s="92">
        <v>102.04</v>
      </c>
      <c r="Q326" s="92">
        <v>0</v>
      </c>
      <c r="R326" s="92">
        <v>4.4575663800000003</v>
      </c>
      <c r="S326" s="90">
        <v>0</v>
      </c>
      <c r="T326" s="90">
        <v>0</v>
      </c>
      <c r="U326" s="90">
        <v>0</v>
      </c>
    </row>
    <row r="327" spans="2:21" s="87" customFormat="1">
      <c r="B327" s="91" t="s">
        <v>1232</v>
      </c>
      <c r="C327" s="91" t="s">
        <v>1233</v>
      </c>
      <c r="D327" s="91" t="s">
        <v>100</v>
      </c>
      <c r="E327" s="91" t="s">
        <v>123</v>
      </c>
      <c r="F327" s="91" t="s">
        <v>736</v>
      </c>
      <c r="G327" s="91" t="s">
        <v>737</v>
      </c>
      <c r="H327" s="91" t="s">
        <v>738</v>
      </c>
      <c r="I327" s="91" t="s">
        <v>211</v>
      </c>
      <c r="J327" s="91" t="s">
        <v>265</v>
      </c>
      <c r="K327" s="92">
        <v>2.65</v>
      </c>
      <c r="L327" s="91" t="s">
        <v>102</v>
      </c>
      <c r="M327" s="90">
        <v>3.9E-2</v>
      </c>
      <c r="N327" s="90">
        <v>5.16E-2</v>
      </c>
      <c r="O327" s="92">
        <v>2395171.75</v>
      </c>
      <c r="P327" s="92">
        <v>96.94</v>
      </c>
      <c r="Q327" s="92">
        <v>0</v>
      </c>
      <c r="R327" s="92">
        <v>2321.87949445</v>
      </c>
      <c r="S327" s="90">
        <v>2.5000000000000001E-3</v>
      </c>
      <c r="T327" s="90">
        <v>8.0000000000000004E-4</v>
      </c>
      <c r="U327" s="90">
        <v>1E-4</v>
      </c>
    </row>
    <row r="328" spans="2:21" s="87" customFormat="1">
      <c r="B328" s="91" t="s">
        <v>1234</v>
      </c>
      <c r="C328" s="91" t="s">
        <v>1235</v>
      </c>
      <c r="D328" s="91" t="s">
        <v>100</v>
      </c>
      <c r="E328" s="91" t="s">
        <v>123</v>
      </c>
      <c r="F328" s="91" t="s">
        <v>1236</v>
      </c>
      <c r="G328" s="91" t="s">
        <v>737</v>
      </c>
      <c r="H328" s="91" t="s">
        <v>738</v>
      </c>
      <c r="I328" s="91" t="s">
        <v>211</v>
      </c>
      <c r="J328" s="91" t="s">
        <v>265</v>
      </c>
      <c r="K328" s="92">
        <v>3.82</v>
      </c>
      <c r="L328" s="91" t="s">
        <v>102</v>
      </c>
      <c r="M328" s="90">
        <v>3.7499999999999999E-2</v>
      </c>
      <c r="N328" s="90">
        <v>4.3900000000000002E-2</v>
      </c>
      <c r="O328" s="92">
        <v>491274</v>
      </c>
      <c r="P328" s="92">
        <v>98.61</v>
      </c>
      <c r="Q328" s="92">
        <v>0</v>
      </c>
      <c r="R328" s="92">
        <v>484.44529139999997</v>
      </c>
      <c r="S328" s="90">
        <v>8.9999999999999998E-4</v>
      </c>
      <c r="T328" s="90">
        <v>2.0000000000000001E-4</v>
      </c>
      <c r="U328" s="90">
        <v>0</v>
      </c>
    </row>
    <row r="329" spans="2:21" s="87" customFormat="1">
      <c r="B329" s="91" t="s">
        <v>1237</v>
      </c>
      <c r="C329" s="91" t="s">
        <v>1238</v>
      </c>
      <c r="D329" s="91" t="s">
        <v>100</v>
      </c>
      <c r="E329" s="91" t="s">
        <v>123</v>
      </c>
      <c r="F329" s="91" t="s">
        <v>1236</v>
      </c>
      <c r="G329" s="91" t="s">
        <v>737</v>
      </c>
      <c r="H329" s="91" t="s">
        <v>738</v>
      </c>
      <c r="I329" s="91" t="s">
        <v>211</v>
      </c>
      <c r="J329" s="91" t="s">
        <v>265</v>
      </c>
      <c r="K329" s="92">
        <v>2.14</v>
      </c>
      <c r="L329" s="91" t="s">
        <v>102</v>
      </c>
      <c r="M329" s="90">
        <v>3.7499999999999999E-2</v>
      </c>
      <c r="N329" s="90">
        <v>3.5700000000000003E-2</v>
      </c>
      <c r="O329" s="92">
        <v>20585.060000000001</v>
      </c>
      <c r="P329" s="92">
        <v>101.38</v>
      </c>
      <c r="Q329" s="92">
        <v>0</v>
      </c>
      <c r="R329" s="92">
        <v>20.869133827999999</v>
      </c>
      <c r="S329" s="90">
        <v>1E-4</v>
      </c>
      <c r="T329" s="90">
        <v>0</v>
      </c>
      <c r="U329" s="90">
        <v>0</v>
      </c>
    </row>
    <row r="330" spans="2:21" s="87" customFormat="1">
      <c r="B330" s="91" t="s">
        <v>1239</v>
      </c>
      <c r="C330" s="91" t="s">
        <v>1240</v>
      </c>
      <c r="D330" s="91" t="s">
        <v>100</v>
      </c>
      <c r="E330" s="91" t="s">
        <v>123</v>
      </c>
      <c r="F330" s="91" t="s">
        <v>1236</v>
      </c>
      <c r="G330" s="91" t="s">
        <v>737</v>
      </c>
      <c r="H330" s="91" t="s">
        <v>732</v>
      </c>
      <c r="I330" s="91" t="s">
        <v>150</v>
      </c>
      <c r="J330" s="91" t="s">
        <v>265</v>
      </c>
      <c r="K330" s="92">
        <v>6.15</v>
      </c>
      <c r="L330" s="91" t="s">
        <v>102</v>
      </c>
      <c r="M330" s="90">
        <v>2.07E-2</v>
      </c>
      <c r="N330" s="90">
        <v>4.87E-2</v>
      </c>
      <c r="O330" s="92">
        <v>2088</v>
      </c>
      <c r="P330" s="92">
        <v>84.84</v>
      </c>
      <c r="Q330" s="92">
        <v>0</v>
      </c>
      <c r="R330" s="92">
        <v>1.7714592</v>
      </c>
      <c r="S330" s="90">
        <v>0</v>
      </c>
      <c r="T330" s="90">
        <v>0</v>
      </c>
      <c r="U330" s="90">
        <v>0</v>
      </c>
    </row>
    <row r="331" spans="2:21" s="87" customFormat="1">
      <c r="B331" s="91" t="s">
        <v>1241</v>
      </c>
      <c r="C331" s="91" t="s">
        <v>1242</v>
      </c>
      <c r="D331" s="91" t="s">
        <v>100</v>
      </c>
      <c r="E331" s="91" t="s">
        <v>123</v>
      </c>
      <c r="F331" s="91" t="s">
        <v>1243</v>
      </c>
      <c r="G331" s="91" t="s">
        <v>1058</v>
      </c>
      <c r="H331" s="91" t="s">
        <v>738</v>
      </c>
      <c r="I331" s="91" t="s">
        <v>211</v>
      </c>
      <c r="J331" s="91" t="s">
        <v>265</v>
      </c>
      <c r="K331" s="92">
        <v>0.89</v>
      </c>
      <c r="L331" s="91" t="s">
        <v>102</v>
      </c>
      <c r="M331" s="90">
        <v>0.06</v>
      </c>
      <c r="N331" s="90">
        <v>5.3400000000000003E-2</v>
      </c>
      <c r="O331" s="92">
        <v>4103.42</v>
      </c>
      <c r="P331" s="92">
        <v>102.63</v>
      </c>
      <c r="Q331" s="92">
        <v>0</v>
      </c>
      <c r="R331" s="92">
        <v>4.2113399459999998</v>
      </c>
      <c r="S331" s="90">
        <v>0</v>
      </c>
      <c r="T331" s="90">
        <v>0</v>
      </c>
      <c r="U331" s="90">
        <v>0</v>
      </c>
    </row>
    <row r="332" spans="2:21" s="87" customFormat="1">
      <c r="B332" s="91" t="s">
        <v>1244</v>
      </c>
      <c r="C332" s="91" t="s">
        <v>1245</v>
      </c>
      <c r="D332" s="91" t="s">
        <v>100</v>
      </c>
      <c r="E332" s="91" t="s">
        <v>123</v>
      </c>
      <c r="F332" s="91" t="s">
        <v>1243</v>
      </c>
      <c r="G332" s="91" t="s">
        <v>527</v>
      </c>
      <c r="H332" s="91" t="s">
        <v>738</v>
      </c>
      <c r="I332" s="91" t="s">
        <v>211</v>
      </c>
      <c r="J332" s="91" t="s">
        <v>265</v>
      </c>
      <c r="K332" s="92">
        <v>2.27</v>
      </c>
      <c r="L332" s="91" t="s">
        <v>102</v>
      </c>
      <c r="M332" s="90">
        <v>4.7500000000000001E-2</v>
      </c>
      <c r="N332" s="90">
        <v>5.6099999999999997E-2</v>
      </c>
      <c r="O332" s="92">
        <v>5711819.1200000001</v>
      </c>
      <c r="P332" s="92">
        <v>98.39</v>
      </c>
      <c r="Q332" s="92">
        <v>0</v>
      </c>
      <c r="R332" s="92">
        <v>5619.8588321679999</v>
      </c>
      <c r="S332" s="90">
        <v>1.04E-2</v>
      </c>
      <c r="T332" s="90">
        <v>2E-3</v>
      </c>
      <c r="U332" s="90">
        <v>2.9999999999999997E-4</v>
      </c>
    </row>
    <row r="333" spans="2:21" s="87" customFormat="1">
      <c r="B333" s="91" t="s">
        <v>1246</v>
      </c>
      <c r="C333" s="91" t="s">
        <v>1247</v>
      </c>
      <c r="D333" s="91" t="s">
        <v>100</v>
      </c>
      <c r="E333" s="91" t="s">
        <v>123</v>
      </c>
      <c r="F333" s="91" t="s">
        <v>1248</v>
      </c>
      <c r="G333" s="91" t="s">
        <v>101</v>
      </c>
      <c r="H333" s="91" t="s">
        <v>732</v>
      </c>
      <c r="I333" s="91" t="s">
        <v>150</v>
      </c>
      <c r="J333" s="91" t="s">
        <v>265</v>
      </c>
      <c r="K333" s="92">
        <v>3.13</v>
      </c>
      <c r="L333" s="91" t="s">
        <v>102</v>
      </c>
      <c r="M333" s="90">
        <v>0.05</v>
      </c>
      <c r="N333" s="90">
        <v>4.3400000000000001E-2</v>
      </c>
      <c r="O333" s="92">
        <v>5824.77</v>
      </c>
      <c r="P333" s="92">
        <v>102.54</v>
      </c>
      <c r="Q333" s="92">
        <v>0</v>
      </c>
      <c r="R333" s="92">
        <v>5.9727191580000003</v>
      </c>
      <c r="S333" s="90">
        <v>0</v>
      </c>
      <c r="T333" s="90">
        <v>0</v>
      </c>
      <c r="U333" s="90">
        <v>0</v>
      </c>
    </row>
    <row r="334" spans="2:21" s="87" customFormat="1">
      <c r="B334" s="91" t="s">
        <v>1249</v>
      </c>
      <c r="C334" s="91" t="s">
        <v>1250</v>
      </c>
      <c r="D334" s="91" t="s">
        <v>100</v>
      </c>
      <c r="E334" s="91" t="s">
        <v>123</v>
      </c>
      <c r="F334" s="91" t="s">
        <v>1251</v>
      </c>
      <c r="G334" s="91" t="s">
        <v>731</v>
      </c>
      <c r="H334" s="91" t="s">
        <v>732</v>
      </c>
      <c r="I334" s="91" t="s">
        <v>150</v>
      </c>
      <c r="J334" s="91" t="s">
        <v>265</v>
      </c>
      <c r="K334" s="92">
        <v>1.5</v>
      </c>
      <c r="L334" s="91" t="s">
        <v>102</v>
      </c>
      <c r="M334" s="90">
        <v>3.0499999999999999E-2</v>
      </c>
      <c r="N334" s="90">
        <v>4.0899999999999999E-2</v>
      </c>
      <c r="O334" s="92">
        <v>1946.1</v>
      </c>
      <c r="P334" s="92">
        <v>99.29</v>
      </c>
      <c r="Q334" s="92">
        <v>0</v>
      </c>
      <c r="R334" s="92">
        <v>1.9322826900000001</v>
      </c>
      <c r="S334" s="90">
        <v>0</v>
      </c>
      <c r="T334" s="90">
        <v>0</v>
      </c>
      <c r="U334" s="90">
        <v>0</v>
      </c>
    </row>
    <row r="335" spans="2:21" s="87" customFormat="1">
      <c r="B335" s="91" t="s">
        <v>1252</v>
      </c>
      <c r="C335" s="91" t="s">
        <v>1253</v>
      </c>
      <c r="D335" s="91" t="s">
        <v>100</v>
      </c>
      <c r="E335" s="91" t="s">
        <v>123</v>
      </c>
      <c r="F335" s="91" t="s">
        <v>1251</v>
      </c>
      <c r="G335" s="91" t="s">
        <v>731</v>
      </c>
      <c r="H335" s="91" t="s">
        <v>732</v>
      </c>
      <c r="I335" s="91" t="s">
        <v>150</v>
      </c>
      <c r="J335" s="91" t="s">
        <v>1254</v>
      </c>
      <c r="K335" s="92">
        <v>0.25</v>
      </c>
      <c r="L335" s="91" t="s">
        <v>102</v>
      </c>
      <c r="M335" s="90">
        <v>3.4500000000000003E-2</v>
      </c>
      <c r="N335" s="90">
        <v>3.8899999999999997E-2</v>
      </c>
      <c r="O335" s="92">
        <v>523750</v>
      </c>
      <c r="P335" s="92">
        <v>100.75</v>
      </c>
      <c r="Q335" s="92">
        <v>0</v>
      </c>
      <c r="R335" s="92">
        <v>527.67812500000002</v>
      </c>
      <c r="S335" s="90">
        <v>1.1599999999999999E-2</v>
      </c>
      <c r="T335" s="90">
        <v>2.0000000000000001E-4</v>
      </c>
      <c r="U335" s="90">
        <v>0</v>
      </c>
    </row>
    <row r="336" spans="2:21" s="87" customFormat="1">
      <c r="B336" s="91" t="s">
        <v>1255</v>
      </c>
      <c r="C336" s="91" t="s">
        <v>1256</v>
      </c>
      <c r="D336" s="91" t="s">
        <v>100</v>
      </c>
      <c r="E336" s="91" t="s">
        <v>123</v>
      </c>
      <c r="F336" s="91" t="s">
        <v>1251</v>
      </c>
      <c r="G336" s="91" t="s">
        <v>731</v>
      </c>
      <c r="H336" s="91" t="s">
        <v>732</v>
      </c>
      <c r="I336" s="91" t="s">
        <v>150</v>
      </c>
      <c r="J336" s="91" t="s">
        <v>265</v>
      </c>
      <c r="K336" s="92">
        <v>1.74</v>
      </c>
      <c r="L336" s="91" t="s">
        <v>102</v>
      </c>
      <c r="M336" s="90">
        <v>4.1700000000000001E-2</v>
      </c>
      <c r="N336" s="90">
        <v>4.0599999999999997E-2</v>
      </c>
      <c r="O336" s="92">
        <v>4731005.2</v>
      </c>
      <c r="P336" s="92">
        <v>101.3</v>
      </c>
      <c r="Q336" s="92">
        <v>0</v>
      </c>
      <c r="R336" s="92">
        <v>4792.5082676000002</v>
      </c>
      <c r="S336" s="90">
        <v>1.7000000000000001E-2</v>
      </c>
      <c r="T336" s="90">
        <v>1.6999999999999999E-3</v>
      </c>
      <c r="U336" s="90">
        <v>2.0000000000000001E-4</v>
      </c>
    </row>
    <row r="337" spans="2:21" s="87" customFormat="1">
      <c r="B337" s="91" t="s">
        <v>1257</v>
      </c>
      <c r="C337" s="91" t="s">
        <v>1258</v>
      </c>
      <c r="D337" s="91" t="s">
        <v>100</v>
      </c>
      <c r="E337" s="91" t="s">
        <v>123</v>
      </c>
      <c r="F337" s="91" t="s">
        <v>1251</v>
      </c>
      <c r="G337" s="91" t="s">
        <v>731</v>
      </c>
      <c r="H337" s="91" t="s">
        <v>732</v>
      </c>
      <c r="I337" s="91" t="s">
        <v>150</v>
      </c>
      <c r="J337" s="91" t="s">
        <v>265</v>
      </c>
      <c r="K337" s="92">
        <v>3.6</v>
      </c>
      <c r="L337" s="91" t="s">
        <v>102</v>
      </c>
      <c r="M337" s="90">
        <v>2.58E-2</v>
      </c>
      <c r="N337" s="90">
        <v>5.16E-2</v>
      </c>
      <c r="O337" s="92">
        <v>5748420.2800000003</v>
      </c>
      <c r="P337" s="92">
        <v>92.01</v>
      </c>
      <c r="Q337" s="92">
        <v>0</v>
      </c>
      <c r="R337" s="92">
        <v>5289.1214996279996</v>
      </c>
      <c r="S337" s="90">
        <v>1.9E-2</v>
      </c>
      <c r="T337" s="90">
        <v>1.8E-3</v>
      </c>
      <c r="U337" s="90">
        <v>2.9999999999999997E-4</v>
      </c>
    </row>
    <row r="338" spans="2:21" s="87" customFormat="1">
      <c r="B338" s="91" t="s">
        <v>1259</v>
      </c>
      <c r="C338" s="91" t="s">
        <v>1260</v>
      </c>
      <c r="D338" s="91" t="s">
        <v>100</v>
      </c>
      <c r="E338" s="91" t="s">
        <v>123</v>
      </c>
      <c r="F338" s="91" t="s">
        <v>1251</v>
      </c>
      <c r="G338" s="91" t="s">
        <v>731</v>
      </c>
      <c r="H338" s="91" t="s">
        <v>732</v>
      </c>
      <c r="I338" s="91" t="s">
        <v>150</v>
      </c>
      <c r="J338" s="91" t="s">
        <v>265</v>
      </c>
      <c r="K338" s="92">
        <v>4.93</v>
      </c>
      <c r="L338" s="91" t="s">
        <v>102</v>
      </c>
      <c r="M338" s="90">
        <v>0.04</v>
      </c>
      <c r="N338" s="90">
        <v>5.2999999999999999E-2</v>
      </c>
      <c r="O338" s="92">
        <v>4815</v>
      </c>
      <c r="P338" s="92">
        <v>95.76</v>
      </c>
      <c r="Q338" s="92">
        <v>0</v>
      </c>
      <c r="R338" s="92">
        <v>4.6108440000000002</v>
      </c>
      <c r="S338" s="90">
        <v>0</v>
      </c>
      <c r="T338" s="90">
        <v>0</v>
      </c>
      <c r="U338" s="90">
        <v>0</v>
      </c>
    </row>
    <row r="339" spans="2:21" s="87" customFormat="1">
      <c r="B339" s="91" t="s">
        <v>1261</v>
      </c>
      <c r="C339" s="91" t="s">
        <v>1262</v>
      </c>
      <c r="D339" s="91" t="s">
        <v>100</v>
      </c>
      <c r="E339" s="91" t="s">
        <v>123</v>
      </c>
      <c r="F339" s="91" t="s">
        <v>1155</v>
      </c>
      <c r="G339" s="91" t="s">
        <v>527</v>
      </c>
      <c r="H339" s="91" t="s">
        <v>738</v>
      </c>
      <c r="I339" s="91" t="s">
        <v>211</v>
      </c>
      <c r="J339" s="91" t="s">
        <v>265</v>
      </c>
      <c r="K339" s="92">
        <v>3.46</v>
      </c>
      <c r="L339" s="91" t="s">
        <v>102</v>
      </c>
      <c r="M339" s="90">
        <v>4.3499999999999997E-2</v>
      </c>
      <c r="N339" s="90">
        <v>6.9699999999999998E-2</v>
      </c>
      <c r="O339" s="92">
        <v>4002</v>
      </c>
      <c r="P339" s="92">
        <v>92.52</v>
      </c>
      <c r="Q339" s="92">
        <v>0</v>
      </c>
      <c r="R339" s="92">
        <v>3.7026504</v>
      </c>
      <c r="S339" s="90">
        <v>0</v>
      </c>
      <c r="T339" s="90">
        <v>0</v>
      </c>
      <c r="U339" s="90">
        <v>0</v>
      </c>
    </row>
    <row r="340" spans="2:21" s="87" customFormat="1">
      <c r="B340" s="91" t="s">
        <v>1263</v>
      </c>
      <c r="C340" s="91" t="s">
        <v>1264</v>
      </c>
      <c r="D340" s="91" t="s">
        <v>100</v>
      </c>
      <c r="E340" s="91" t="s">
        <v>123</v>
      </c>
      <c r="F340" s="91" t="s">
        <v>1265</v>
      </c>
      <c r="G340" s="91" t="s">
        <v>1013</v>
      </c>
      <c r="H340" s="91" t="s">
        <v>732</v>
      </c>
      <c r="I340" s="91" t="s">
        <v>150</v>
      </c>
      <c r="J340" s="91" t="s">
        <v>265</v>
      </c>
      <c r="K340" s="92">
        <v>3.29</v>
      </c>
      <c r="L340" s="91" t="s">
        <v>102</v>
      </c>
      <c r="M340" s="90">
        <v>1.5800000000000002E-2</v>
      </c>
      <c r="N340" s="90">
        <v>4.1799999999999997E-2</v>
      </c>
      <c r="O340" s="92">
        <v>2706.2</v>
      </c>
      <c r="P340" s="92">
        <v>91.91</v>
      </c>
      <c r="Q340" s="92">
        <v>0</v>
      </c>
      <c r="R340" s="92">
        <v>2.4872684199999999</v>
      </c>
      <c r="S340" s="90">
        <v>0</v>
      </c>
      <c r="T340" s="90">
        <v>0</v>
      </c>
      <c r="U340" s="90">
        <v>0</v>
      </c>
    </row>
    <row r="341" spans="2:21" s="87" customFormat="1">
      <c r="B341" s="91" t="s">
        <v>1266</v>
      </c>
      <c r="C341" s="91" t="s">
        <v>1267</v>
      </c>
      <c r="D341" s="91" t="s">
        <v>100</v>
      </c>
      <c r="E341" s="91" t="s">
        <v>123</v>
      </c>
      <c r="F341" s="91" t="s">
        <v>1265</v>
      </c>
      <c r="G341" s="91" t="s">
        <v>1013</v>
      </c>
      <c r="H341" s="91" t="s">
        <v>732</v>
      </c>
      <c r="I341" s="91" t="s">
        <v>150</v>
      </c>
      <c r="J341" s="91" t="s">
        <v>579</v>
      </c>
      <c r="K341" s="92">
        <v>1.22</v>
      </c>
      <c r="L341" s="91" t="s">
        <v>102</v>
      </c>
      <c r="M341" s="90">
        <v>3.2000000000000001E-2</v>
      </c>
      <c r="N341" s="90">
        <v>3.4700000000000002E-2</v>
      </c>
      <c r="O341" s="92">
        <v>634194</v>
      </c>
      <c r="P341" s="92">
        <v>100.5</v>
      </c>
      <c r="Q341" s="92">
        <v>0</v>
      </c>
      <c r="R341" s="92">
        <v>637.36496999999997</v>
      </c>
      <c r="S341" s="90">
        <v>1.0800000000000001E-2</v>
      </c>
      <c r="T341" s="90">
        <v>2.0000000000000001E-4</v>
      </c>
      <c r="U341" s="90">
        <v>0</v>
      </c>
    </row>
    <row r="342" spans="2:21" s="87" customFormat="1">
      <c r="B342" s="91" t="s">
        <v>1268</v>
      </c>
      <c r="C342" s="91" t="s">
        <v>1269</v>
      </c>
      <c r="D342" s="91" t="s">
        <v>100</v>
      </c>
      <c r="E342" s="91" t="s">
        <v>123</v>
      </c>
      <c r="F342" s="91" t="s">
        <v>1270</v>
      </c>
      <c r="G342" s="91" t="s">
        <v>628</v>
      </c>
      <c r="H342" s="91" t="s">
        <v>732</v>
      </c>
      <c r="I342" s="91" t="s">
        <v>150</v>
      </c>
      <c r="J342" s="91" t="s">
        <v>265</v>
      </c>
      <c r="K342" s="92">
        <v>4.37</v>
      </c>
      <c r="L342" s="91" t="s">
        <v>102</v>
      </c>
      <c r="M342" s="90">
        <v>3.9399999999999998E-2</v>
      </c>
      <c r="N342" s="90">
        <v>4.5900000000000003E-2</v>
      </c>
      <c r="O342" s="92">
        <v>1774</v>
      </c>
      <c r="P342" s="92">
        <v>98.37</v>
      </c>
      <c r="Q342" s="92">
        <v>0</v>
      </c>
      <c r="R342" s="92">
        <v>1.7450838</v>
      </c>
      <c r="S342" s="90">
        <v>0</v>
      </c>
      <c r="T342" s="90">
        <v>0</v>
      </c>
      <c r="U342" s="90">
        <v>0</v>
      </c>
    </row>
    <row r="343" spans="2:21" s="87" customFormat="1">
      <c r="B343" s="91" t="s">
        <v>1271</v>
      </c>
      <c r="C343" s="91" t="s">
        <v>1272</v>
      </c>
      <c r="D343" s="91" t="s">
        <v>100</v>
      </c>
      <c r="E343" s="91" t="s">
        <v>123</v>
      </c>
      <c r="F343" s="91" t="s">
        <v>1273</v>
      </c>
      <c r="G343" s="91" t="s">
        <v>495</v>
      </c>
      <c r="H343" s="91" t="s">
        <v>738</v>
      </c>
      <c r="I343" s="91" t="s">
        <v>211</v>
      </c>
      <c r="J343" s="91" t="s">
        <v>265</v>
      </c>
      <c r="K343" s="92">
        <v>4.08</v>
      </c>
      <c r="L343" s="91" t="s">
        <v>102</v>
      </c>
      <c r="M343" s="90">
        <v>1.9E-2</v>
      </c>
      <c r="N343" s="90">
        <v>4.9200000000000001E-2</v>
      </c>
      <c r="O343" s="92">
        <v>3828</v>
      </c>
      <c r="P343" s="92">
        <v>89.06</v>
      </c>
      <c r="Q343" s="92">
        <v>0</v>
      </c>
      <c r="R343" s="92">
        <v>3.4092167999999998</v>
      </c>
      <c r="S343" s="90">
        <v>0</v>
      </c>
      <c r="T343" s="90">
        <v>0</v>
      </c>
      <c r="U343" s="90">
        <v>0</v>
      </c>
    </row>
    <row r="344" spans="2:21" s="87" customFormat="1">
      <c r="B344" s="91" t="s">
        <v>1274</v>
      </c>
      <c r="C344" s="91" t="s">
        <v>1275</v>
      </c>
      <c r="D344" s="91" t="s">
        <v>100</v>
      </c>
      <c r="E344" s="91" t="s">
        <v>123</v>
      </c>
      <c r="F344" s="91" t="s">
        <v>1276</v>
      </c>
      <c r="G344" s="91" t="s">
        <v>527</v>
      </c>
      <c r="H344" s="91" t="s">
        <v>738</v>
      </c>
      <c r="I344" s="91" t="s">
        <v>211</v>
      </c>
      <c r="J344" s="91" t="s">
        <v>265</v>
      </c>
      <c r="K344" s="92">
        <v>2.0299999999999998</v>
      </c>
      <c r="L344" s="91" t="s">
        <v>102</v>
      </c>
      <c r="M344" s="90">
        <v>3.95E-2</v>
      </c>
      <c r="N344" s="90">
        <v>6.5199999999999994E-2</v>
      </c>
      <c r="O344" s="92">
        <v>505962</v>
      </c>
      <c r="P344" s="92">
        <v>96.45</v>
      </c>
      <c r="Q344" s="92">
        <v>0</v>
      </c>
      <c r="R344" s="92">
        <v>488.00034900000003</v>
      </c>
      <c r="S344" s="90">
        <v>8.0000000000000004E-4</v>
      </c>
      <c r="T344" s="90">
        <v>2.0000000000000001E-4</v>
      </c>
      <c r="U344" s="90">
        <v>0</v>
      </c>
    </row>
    <row r="345" spans="2:21" s="87" customFormat="1">
      <c r="B345" s="91" t="s">
        <v>1277</v>
      </c>
      <c r="C345" s="91" t="s">
        <v>1278</v>
      </c>
      <c r="D345" s="91" t="s">
        <v>100</v>
      </c>
      <c r="E345" s="91" t="s">
        <v>123</v>
      </c>
      <c r="F345" s="91" t="s">
        <v>1276</v>
      </c>
      <c r="G345" s="91" t="s">
        <v>527</v>
      </c>
      <c r="H345" s="91" t="s">
        <v>738</v>
      </c>
      <c r="I345" s="91" t="s">
        <v>211</v>
      </c>
      <c r="J345" s="91" t="s">
        <v>265</v>
      </c>
      <c r="K345" s="92">
        <v>1.1200000000000001</v>
      </c>
      <c r="L345" s="91" t="s">
        <v>102</v>
      </c>
      <c r="M345" s="90">
        <v>6.0499999999999998E-2</v>
      </c>
      <c r="N345" s="90">
        <v>5.28E-2</v>
      </c>
      <c r="O345" s="92">
        <v>618219.13</v>
      </c>
      <c r="P345" s="92">
        <v>102.94</v>
      </c>
      <c r="Q345" s="92">
        <v>0</v>
      </c>
      <c r="R345" s="92">
        <v>636.39477242199996</v>
      </c>
      <c r="S345" s="90">
        <v>1.6999999999999999E-3</v>
      </c>
      <c r="T345" s="90">
        <v>2.0000000000000001E-4</v>
      </c>
      <c r="U345" s="90">
        <v>0</v>
      </c>
    </row>
    <row r="346" spans="2:21" s="87" customFormat="1">
      <c r="B346" s="91" t="s">
        <v>1279</v>
      </c>
      <c r="C346" s="91" t="s">
        <v>1280</v>
      </c>
      <c r="D346" s="91" t="s">
        <v>100</v>
      </c>
      <c r="E346" s="91" t="s">
        <v>123</v>
      </c>
      <c r="F346" s="91" t="s">
        <v>1281</v>
      </c>
      <c r="G346" s="91" t="s">
        <v>1058</v>
      </c>
      <c r="H346" s="91" t="s">
        <v>732</v>
      </c>
      <c r="I346" s="91" t="s">
        <v>150</v>
      </c>
      <c r="J346" s="91" t="s">
        <v>265</v>
      </c>
      <c r="K346" s="92">
        <v>4.41</v>
      </c>
      <c r="L346" s="91" t="s">
        <v>102</v>
      </c>
      <c r="M346" s="90">
        <v>2.1100000000000001E-2</v>
      </c>
      <c r="N346" s="90">
        <v>4.9500000000000002E-2</v>
      </c>
      <c r="O346" s="92">
        <v>8463.64</v>
      </c>
      <c r="P346" s="92">
        <v>89.06</v>
      </c>
      <c r="Q346" s="92">
        <v>0</v>
      </c>
      <c r="R346" s="92">
        <v>7.5377177839999998</v>
      </c>
      <c r="S346" s="90">
        <v>0</v>
      </c>
      <c r="T346" s="90">
        <v>0</v>
      </c>
      <c r="U346" s="90">
        <v>0</v>
      </c>
    </row>
    <row r="347" spans="2:21" s="87" customFormat="1">
      <c r="B347" s="91" t="s">
        <v>1282</v>
      </c>
      <c r="C347" s="91" t="s">
        <v>1283</v>
      </c>
      <c r="D347" s="91" t="s">
        <v>100</v>
      </c>
      <c r="E347" s="91" t="s">
        <v>123</v>
      </c>
      <c r="F347" s="91" t="s">
        <v>1284</v>
      </c>
      <c r="G347" s="91" t="s">
        <v>451</v>
      </c>
      <c r="H347" s="91" t="s">
        <v>738</v>
      </c>
      <c r="I347" s="91" t="s">
        <v>211</v>
      </c>
      <c r="J347" s="91" t="s">
        <v>265</v>
      </c>
      <c r="K347" s="92">
        <v>3.03</v>
      </c>
      <c r="L347" s="91" t="s">
        <v>102</v>
      </c>
      <c r="M347" s="90">
        <v>2.3900000000000001E-2</v>
      </c>
      <c r="N347" s="90">
        <v>4.3400000000000001E-2</v>
      </c>
      <c r="O347" s="92">
        <v>4205.01</v>
      </c>
      <c r="P347" s="92">
        <v>94.93</v>
      </c>
      <c r="Q347" s="92">
        <v>0</v>
      </c>
      <c r="R347" s="92">
        <v>3.9918159929999999</v>
      </c>
      <c r="S347" s="90">
        <v>0</v>
      </c>
      <c r="T347" s="90">
        <v>0</v>
      </c>
      <c r="U347" s="90">
        <v>0</v>
      </c>
    </row>
    <row r="348" spans="2:21" s="87" customFormat="1">
      <c r="B348" s="91" t="s">
        <v>1285</v>
      </c>
      <c r="C348" s="91" t="s">
        <v>1286</v>
      </c>
      <c r="D348" s="91" t="s">
        <v>100</v>
      </c>
      <c r="E348" s="91" t="s">
        <v>123</v>
      </c>
      <c r="F348" s="91" t="s">
        <v>1284</v>
      </c>
      <c r="G348" s="91" t="s">
        <v>451</v>
      </c>
      <c r="H348" s="91" t="s">
        <v>738</v>
      </c>
      <c r="I348" s="91" t="s">
        <v>211</v>
      </c>
      <c r="J348" s="91" t="s">
        <v>1287</v>
      </c>
      <c r="K348" s="92">
        <v>1.22</v>
      </c>
      <c r="L348" s="91" t="s">
        <v>102</v>
      </c>
      <c r="M348" s="90">
        <v>2.9499999999999998E-2</v>
      </c>
      <c r="N348" s="90">
        <v>3.8899999999999997E-2</v>
      </c>
      <c r="O348" s="92">
        <v>704023.93</v>
      </c>
      <c r="P348" s="92">
        <v>99.64</v>
      </c>
      <c r="Q348" s="92">
        <v>0</v>
      </c>
      <c r="R348" s="92">
        <v>701.48944385200002</v>
      </c>
      <c r="S348" s="90">
        <v>7.9000000000000008E-3</v>
      </c>
      <c r="T348" s="90">
        <v>2.0000000000000001E-4</v>
      </c>
      <c r="U348" s="90">
        <v>0</v>
      </c>
    </row>
    <row r="349" spans="2:21" s="87" customFormat="1">
      <c r="B349" s="91" t="s">
        <v>1288</v>
      </c>
      <c r="C349" s="91" t="s">
        <v>1289</v>
      </c>
      <c r="D349" s="91" t="s">
        <v>100</v>
      </c>
      <c r="E349" s="91" t="s">
        <v>123</v>
      </c>
      <c r="F349" s="91" t="s">
        <v>1290</v>
      </c>
      <c r="G349" s="91" t="s">
        <v>1231</v>
      </c>
      <c r="H349" s="91" t="s">
        <v>738</v>
      </c>
      <c r="I349" s="91" t="s">
        <v>211</v>
      </c>
      <c r="J349" s="91" t="s">
        <v>265</v>
      </c>
      <c r="K349" s="92">
        <v>1.39</v>
      </c>
      <c r="L349" s="91" t="s">
        <v>102</v>
      </c>
      <c r="M349" s="90">
        <v>5.8900000000000001E-2</v>
      </c>
      <c r="N349" s="90">
        <v>4.0300000000000002E-2</v>
      </c>
      <c r="O349" s="92">
        <v>4999.99</v>
      </c>
      <c r="P349" s="92">
        <v>104.01</v>
      </c>
      <c r="Q349" s="92">
        <v>0</v>
      </c>
      <c r="R349" s="92">
        <v>5.200489599</v>
      </c>
      <c r="S349" s="90">
        <v>0</v>
      </c>
      <c r="T349" s="90">
        <v>0</v>
      </c>
      <c r="U349" s="90">
        <v>0</v>
      </c>
    </row>
    <row r="350" spans="2:21" s="87" customFormat="1">
      <c r="B350" s="91" t="s">
        <v>1291</v>
      </c>
      <c r="C350" s="91" t="s">
        <v>1292</v>
      </c>
      <c r="D350" s="91" t="s">
        <v>100</v>
      </c>
      <c r="E350" s="91" t="s">
        <v>123</v>
      </c>
      <c r="F350" s="91" t="s">
        <v>1293</v>
      </c>
      <c r="G350" s="91" t="s">
        <v>482</v>
      </c>
      <c r="H350" s="91" t="s">
        <v>732</v>
      </c>
      <c r="I350" s="91" t="s">
        <v>150</v>
      </c>
      <c r="J350" s="91" t="s">
        <v>265</v>
      </c>
      <c r="K350" s="92">
        <v>4</v>
      </c>
      <c r="L350" s="91" t="s">
        <v>102</v>
      </c>
      <c r="M350" s="90">
        <v>1.7000000000000001E-2</v>
      </c>
      <c r="N350" s="90">
        <v>4.7300000000000002E-2</v>
      </c>
      <c r="O350" s="92">
        <v>4515.05</v>
      </c>
      <c r="P350" s="92">
        <v>89.17</v>
      </c>
      <c r="Q350" s="92">
        <v>0</v>
      </c>
      <c r="R350" s="92">
        <v>4.0260700849999997</v>
      </c>
      <c r="S350" s="90">
        <v>0</v>
      </c>
      <c r="T350" s="90">
        <v>0</v>
      </c>
      <c r="U350" s="90">
        <v>0</v>
      </c>
    </row>
    <row r="351" spans="2:21" s="87" customFormat="1">
      <c r="B351" s="91" t="s">
        <v>1294</v>
      </c>
      <c r="C351" s="91" t="s">
        <v>1295</v>
      </c>
      <c r="D351" s="91" t="s">
        <v>100</v>
      </c>
      <c r="E351" s="91" t="s">
        <v>123</v>
      </c>
      <c r="F351" s="91" t="s">
        <v>1293</v>
      </c>
      <c r="G351" s="91" t="s">
        <v>482</v>
      </c>
      <c r="H351" s="91" t="s">
        <v>732</v>
      </c>
      <c r="I351" s="91" t="s">
        <v>150</v>
      </c>
      <c r="J351" s="91" t="s">
        <v>265</v>
      </c>
      <c r="K351" s="92">
        <v>5.56</v>
      </c>
      <c r="L351" s="91" t="s">
        <v>102</v>
      </c>
      <c r="M351" s="90">
        <v>1.9900000000000001E-2</v>
      </c>
      <c r="N351" s="90">
        <v>4.99E-2</v>
      </c>
      <c r="O351" s="92">
        <v>3828</v>
      </c>
      <c r="P351" s="92">
        <v>85.25</v>
      </c>
      <c r="Q351" s="92">
        <v>0</v>
      </c>
      <c r="R351" s="92">
        <v>3.2633700000000001</v>
      </c>
      <c r="S351" s="90">
        <v>0</v>
      </c>
      <c r="T351" s="90">
        <v>0</v>
      </c>
      <c r="U351" s="90">
        <v>0</v>
      </c>
    </row>
    <row r="352" spans="2:21" s="87" customFormat="1">
      <c r="B352" s="91" t="s">
        <v>1296</v>
      </c>
      <c r="C352" s="91" t="s">
        <v>1297</v>
      </c>
      <c r="D352" s="91" t="s">
        <v>100</v>
      </c>
      <c r="E352" s="91" t="s">
        <v>123</v>
      </c>
      <c r="F352" s="91" t="s">
        <v>1298</v>
      </c>
      <c r="G352" s="91" t="s">
        <v>527</v>
      </c>
      <c r="H352" s="91" t="s">
        <v>738</v>
      </c>
      <c r="I352" s="91" t="s">
        <v>211</v>
      </c>
      <c r="J352" s="91" t="s">
        <v>265</v>
      </c>
      <c r="K352" s="92">
        <v>3.13</v>
      </c>
      <c r="L352" s="91" t="s">
        <v>102</v>
      </c>
      <c r="M352" s="90">
        <v>5.7000000000000002E-2</v>
      </c>
      <c r="N352" s="90">
        <v>6.7500000000000004E-2</v>
      </c>
      <c r="O352" s="92">
        <v>182001.24</v>
      </c>
      <c r="P352" s="92">
        <v>98.09</v>
      </c>
      <c r="Q352" s="92">
        <v>0</v>
      </c>
      <c r="R352" s="92">
        <v>178.52501631600001</v>
      </c>
      <c r="S352" s="90">
        <v>8.9999999999999998E-4</v>
      </c>
      <c r="T352" s="90">
        <v>1E-4</v>
      </c>
      <c r="U352" s="90">
        <v>0</v>
      </c>
    </row>
    <row r="353" spans="2:21" s="87" customFormat="1">
      <c r="B353" s="91" t="s">
        <v>1299</v>
      </c>
      <c r="C353" s="91" t="s">
        <v>1300</v>
      </c>
      <c r="D353" s="91" t="s">
        <v>100</v>
      </c>
      <c r="E353" s="91" t="s">
        <v>123</v>
      </c>
      <c r="F353" s="91" t="s">
        <v>1301</v>
      </c>
      <c r="G353" s="91" t="s">
        <v>527</v>
      </c>
      <c r="H353" s="91" t="s">
        <v>738</v>
      </c>
      <c r="I353" s="91" t="s">
        <v>211</v>
      </c>
      <c r="J353" s="91" t="s">
        <v>265</v>
      </c>
      <c r="K353" s="92">
        <v>2.04</v>
      </c>
      <c r="L353" s="91" t="s">
        <v>102</v>
      </c>
      <c r="M353" s="90">
        <v>3.9E-2</v>
      </c>
      <c r="N353" s="90">
        <v>7.0900000000000005E-2</v>
      </c>
      <c r="O353" s="92">
        <v>6448984.9199999999</v>
      </c>
      <c r="P353" s="92">
        <v>97.11</v>
      </c>
      <c r="Q353" s="92">
        <v>0</v>
      </c>
      <c r="R353" s="92">
        <v>6262.6092558119999</v>
      </c>
      <c r="S353" s="90">
        <v>1.6E-2</v>
      </c>
      <c r="T353" s="90">
        <v>2.2000000000000001E-3</v>
      </c>
      <c r="U353" s="90">
        <v>2.9999999999999997E-4</v>
      </c>
    </row>
    <row r="354" spans="2:21" s="87" customFormat="1">
      <c r="B354" s="91" t="s">
        <v>1302</v>
      </c>
      <c r="C354" s="91" t="s">
        <v>1303</v>
      </c>
      <c r="D354" s="91" t="s">
        <v>100</v>
      </c>
      <c r="E354" s="91" t="s">
        <v>123</v>
      </c>
      <c r="F354" s="91" t="s">
        <v>793</v>
      </c>
      <c r="G354" s="91" t="s">
        <v>482</v>
      </c>
      <c r="H354" s="91" t="s">
        <v>738</v>
      </c>
      <c r="I354" s="91" t="s">
        <v>211</v>
      </c>
      <c r="J354" s="91" t="s">
        <v>265</v>
      </c>
      <c r="K354" s="92">
        <v>1.62</v>
      </c>
      <c r="L354" s="91" t="s">
        <v>102</v>
      </c>
      <c r="M354" s="90">
        <v>3.6499999999999998E-2</v>
      </c>
      <c r="N354" s="90">
        <v>3.0800000000000001E-2</v>
      </c>
      <c r="O354" s="92">
        <v>22086.25</v>
      </c>
      <c r="P354" s="92">
        <v>101.27</v>
      </c>
      <c r="Q354" s="92">
        <v>0</v>
      </c>
      <c r="R354" s="92">
        <v>22.366745375000001</v>
      </c>
      <c r="S354" s="90">
        <v>0</v>
      </c>
      <c r="T354" s="90">
        <v>0</v>
      </c>
      <c r="U354" s="90">
        <v>0</v>
      </c>
    </row>
    <row r="355" spans="2:21" s="87" customFormat="1">
      <c r="B355" s="91" t="s">
        <v>1304</v>
      </c>
      <c r="C355" s="91" t="s">
        <v>1305</v>
      </c>
      <c r="D355" s="91" t="s">
        <v>100</v>
      </c>
      <c r="E355" s="91" t="s">
        <v>123</v>
      </c>
      <c r="F355" s="91" t="s">
        <v>793</v>
      </c>
      <c r="G355" s="91" t="s">
        <v>482</v>
      </c>
      <c r="H355" s="91" t="s">
        <v>738</v>
      </c>
      <c r="I355" s="91" t="s">
        <v>211</v>
      </c>
      <c r="J355" s="91" t="s">
        <v>865</v>
      </c>
      <c r="K355" s="92">
        <v>0.17</v>
      </c>
      <c r="L355" s="91" t="s">
        <v>102</v>
      </c>
      <c r="M355" s="90">
        <v>2.9600000000000001E-2</v>
      </c>
      <c r="N355" s="90">
        <v>3.5799999999999998E-2</v>
      </c>
      <c r="O355" s="92">
        <v>4203340</v>
      </c>
      <c r="P355" s="92">
        <v>100.89</v>
      </c>
      <c r="Q355" s="92">
        <v>0</v>
      </c>
      <c r="R355" s="92">
        <v>4240.749726</v>
      </c>
      <c r="S355" s="90">
        <v>1.03E-2</v>
      </c>
      <c r="T355" s="90">
        <v>1.5E-3</v>
      </c>
      <c r="U355" s="90">
        <v>2.0000000000000001E-4</v>
      </c>
    </row>
    <row r="356" spans="2:21" s="87" customFormat="1">
      <c r="B356" s="91" t="s">
        <v>1306</v>
      </c>
      <c r="C356" s="91" t="s">
        <v>1307</v>
      </c>
      <c r="D356" s="91" t="s">
        <v>100</v>
      </c>
      <c r="E356" s="91" t="s">
        <v>123</v>
      </c>
      <c r="F356" s="91" t="s">
        <v>793</v>
      </c>
      <c r="G356" s="91" t="s">
        <v>482</v>
      </c>
      <c r="H356" s="91" t="s">
        <v>738</v>
      </c>
      <c r="I356" s="91" t="s">
        <v>211</v>
      </c>
      <c r="J356" s="91" t="s">
        <v>265</v>
      </c>
      <c r="K356" s="92">
        <v>5.56</v>
      </c>
      <c r="L356" s="91" t="s">
        <v>102</v>
      </c>
      <c r="M356" s="90">
        <v>2.4299999999999999E-2</v>
      </c>
      <c r="N356" s="90">
        <v>4.8899999999999999E-2</v>
      </c>
      <c r="O356" s="92">
        <v>261660</v>
      </c>
      <c r="P356" s="92">
        <v>88.3</v>
      </c>
      <c r="Q356" s="92">
        <v>0</v>
      </c>
      <c r="R356" s="92">
        <v>231.04578000000001</v>
      </c>
      <c r="S356" s="90">
        <v>2.0000000000000001E-4</v>
      </c>
      <c r="T356" s="90">
        <v>1E-4</v>
      </c>
      <c r="U356" s="90">
        <v>0</v>
      </c>
    </row>
    <row r="357" spans="2:21" s="87" customFormat="1">
      <c r="B357" s="91" t="s">
        <v>1308</v>
      </c>
      <c r="C357" s="91" t="s">
        <v>1309</v>
      </c>
      <c r="D357" s="91" t="s">
        <v>100</v>
      </c>
      <c r="E357" s="91" t="s">
        <v>123</v>
      </c>
      <c r="F357" s="91" t="s">
        <v>1310</v>
      </c>
      <c r="G357" s="91" t="s">
        <v>132</v>
      </c>
      <c r="H357" s="91" t="s">
        <v>738</v>
      </c>
      <c r="I357" s="91" t="s">
        <v>211</v>
      </c>
      <c r="J357" s="91" t="s">
        <v>265</v>
      </c>
      <c r="K357" s="92">
        <v>1.21</v>
      </c>
      <c r="L357" s="91" t="s">
        <v>102</v>
      </c>
      <c r="M357" s="90">
        <v>2.1600000000000001E-2</v>
      </c>
      <c r="N357" s="90">
        <v>3.8800000000000001E-2</v>
      </c>
      <c r="O357" s="92">
        <v>2570375.79</v>
      </c>
      <c r="P357" s="92">
        <v>98.57</v>
      </c>
      <c r="Q357" s="92">
        <v>0</v>
      </c>
      <c r="R357" s="92">
        <v>2533.6194162030001</v>
      </c>
      <c r="S357" s="90">
        <v>0.01</v>
      </c>
      <c r="T357" s="90">
        <v>8.9999999999999998E-4</v>
      </c>
      <c r="U357" s="90">
        <v>1E-4</v>
      </c>
    </row>
    <row r="358" spans="2:21" s="87" customFormat="1">
      <c r="B358" s="91" t="s">
        <v>1311</v>
      </c>
      <c r="C358" s="91" t="s">
        <v>1312</v>
      </c>
      <c r="D358" s="91" t="s">
        <v>100</v>
      </c>
      <c r="E358" s="91" t="s">
        <v>123</v>
      </c>
      <c r="F358" s="91" t="s">
        <v>1310</v>
      </c>
      <c r="G358" s="91" t="s">
        <v>132</v>
      </c>
      <c r="H358" s="91" t="s">
        <v>738</v>
      </c>
      <c r="I358" s="91" t="s">
        <v>211</v>
      </c>
      <c r="J358" s="91" t="s">
        <v>265</v>
      </c>
      <c r="K358" s="92">
        <v>3.27</v>
      </c>
      <c r="L358" s="91" t="s">
        <v>102</v>
      </c>
      <c r="M358" s="90">
        <v>0.04</v>
      </c>
      <c r="N358" s="90">
        <v>4.5600000000000002E-2</v>
      </c>
      <c r="O358" s="92">
        <v>368913.8</v>
      </c>
      <c r="P358" s="92">
        <v>99.25</v>
      </c>
      <c r="Q358" s="92">
        <v>0</v>
      </c>
      <c r="R358" s="92">
        <v>366.14694650000001</v>
      </c>
      <c r="S358" s="90">
        <v>5.0000000000000001E-4</v>
      </c>
      <c r="T358" s="90">
        <v>1E-4</v>
      </c>
      <c r="U358" s="90">
        <v>0</v>
      </c>
    </row>
    <row r="359" spans="2:21" s="87" customFormat="1">
      <c r="B359" s="91" t="s">
        <v>1313</v>
      </c>
      <c r="C359" s="91" t="s">
        <v>1314</v>
      </c>
      <c r="D359" s="91" t="s">
        <v>100</v>
      </c>
      <c r="E359" s="91" t="s">
        <v>123</v>
      </c>
      <c r="F359" s="91" t="s">
        <v>1310</v>
      </c>
      <c r="G359" s="91" t="s">
        <v>132</v>
      </c>
      <c r="H359" s="91" t="s">
        <v>738</v>
      </c>
      <c r="I359" s="91" t="s">
        <v>211</v>
      </c>
      <c r="J359" s="91" t="s">
        <v>265</v>
      </c>
      <c r="K359" s="92">
        <v>5.29</v>
      </c>
      <c r="L359" s="91" t="s">
        <v>102</v>
      </c>
      <c r="M359" s="90">
        <v>2.0799999999999999E-2</v>
      </c>
      <c r="N359" s="90">
        <v>4.9799999999999997E-2</v>
      </c>
      <c r="O359" s="92">
        <v>3452</v>
      </c>
      <c r="P359" s="92">
        <v>86.53</v>
      </c>
      <c r="Q359" s="92">
        <v>0</v>
      </c>
      <c r="R359" s="92">
        <v>2.9870155999999999</v>
      </c>
      <c r="S359" s="90">
        <v>0</v>
      </c>
      <c r="T359" s="90">
        <v>0</v>
      </c>
      <c r="U359" s="90">
        <v>0</v>
      </c>
    </row>
    <row r="360" spans="2:21" s="87" customFormat="1">
      <c r="B360" s="91" t="s">
        <v>1315</v>
      </c>
      <c r="C360" s="91" t="s">
        <v>1316</v>
      </c>
      <c r="D360" s="91" t="s">
        <v>100</v>
      </c>
      <c r="E360" s="91" t="s">
        <v>123</v>
      </c>
      <c r="F360" s="91" t="s">
        <v>1317</v>
      </c>
      <c r="G360" s="91" t="s">
        <v>527</v>
      </c>
      <c r="H360" s="91" t="s">
        <v>732</v>
      </c>
      <c r="I360" s="91" t="s">
        <v>150</v>
      </c>
      <c r="J360" s="91" t="s">
        <v>265</v>
      </c>
      <c r="K360" s="92">
        <v>2.52</v>
      </c>
      <c r="L360" s="91" t="s">
        <v>102</v>
      </c>
      <c r="M360" s="90">
        <v>2.8500000000000001E-2</v>
      </c>
      <c r="N360" s="90">
        <v>4.9399999999999999E-2</v>
      </c>
      <c r="O360" s="92">
        <v>2090559.91</v>
      </c>
      <c r="P360" s="92">
        <v>95.72</v>
      </c>
      <c r="Q360" s="92">
        <v>0</v>
      </c>
      <c r="R360" s="92">
        <v>2001.0839458519999</v>
      </c>
      <c r="S360" s="90">
        <v>1.49E-2</v>
      </c>
      <c r="T360" s="90">
        <v>6.9999999999999999E-4</v>
      </c>
      <c r="U360" s="90">
        <v>1E-4</v>
      </c>
    </row>
    <row r="361" spans="2:21" s="87" customFormat="1">
      <c r="B361" s="91" t="s">
        <v>1318</v>
      </c>
      <c r="C361" s="91" t="s">
        <v>1319</v>
      </c>
      <c r="D361" s="91" t="s">
        <v>100</v>
      </c>
      <c r="E361" s="91" t="s">
        <v>123</v>
      </c>
      <c r="F361" s="91" t="s">
        <v>1320</v>
      </c>
      <c r="G361" s="91" t="s">
        <v>1321</v>
      </c>
      <c r="H361" s="91" t="s">
        <v>738</v>
      </c>
      <c r="I361" s="91" t="s">
        <v>211</v>
      </c>
      <c r="J361" s="91" t="s">
        <v>265</v>
      </c>
      <c r="K361" s="92">
        <v>3.9</v>
      </c>
      <c r="L361" s="91" t="s">
        <v>102</v>
      </c>
      <c r="M361" s="90">
        <v>2.6200000000000001E-2</v>
      </c>
      <c r="N361" s="90">
        <v>4.5400000000000003E-2</v>
      </c>
      <c r="O361" s="92">
        <v>9947.33</v>
      </c>
      <c r="P361" s="92">
        <v>93.57</v>
      </c>
      <c r="Q361" s="92">
        <v>0</v>
      </c>
      <c r="R361" s="92">
        <v>9.3077166810000005</v>
      </c>
      <c r="S361" s="90">
        <v>0</v>
      </c>
      <c r="T361" s="90">
        <v>0</v>
      </c>
      <c r="U361" s="90">
        <v>0</v>
      </c>
    </row>
    <row r="362" spans="2:21" s="87" customFormat="1">
      <c r="B362" s="91" t="s">
        <v>1322</v>
      </c>
      <c r="C362" s="91" t="s">
        <v>1323</v>
      </c>
      <c r="D362" s="91" t="s">
        <v>100</v>
      </c>
      <c r="E362" s="91" t="s">
        <v>123</v>
      </c>
      <c r="F362" s="91" t="s">
        <v>1320</v>
      </c>
      <c r="G362" s="91" t="s">
        <v>1321</v>
      </c>
      <c r="H362" s="91" t="s">
        <v>738</v>
      </c>
      <c r="I362" s="91" t="s">
        <v>211</v>
      </c>
      <c r="J362" s="91" t="s">
        <v>265</v>
      </c>
      <c r="K362" s="92">
        <v>1.94</v>
      </c>
      <c r="L362" s="91" t="s">
        <v>102</v>
      </c>
      <c r="M362" s="90">
        <v>3.3500000000000002E-2</v>
      </c>
      <c r="N362" s="90">
        <v>4.0099999999999997E-2</v>
      </c>
      <c r="O362" s="92">
        <v>2454.5500000000002</v>
      </c>
      <c r="P362" s="92">
        <v>98.8</v>
      </c>
      <c r="Q362" s="92">
        <v>1.2080500000000001</v>
      </c>
      <c r="R362" s="92">
        <v>3.6331454000000001</v>
      </c>
      <c r="S362" s="90">
        <v>0</v>
      </c>
      <c r="T362" s="90">
        <v>0</v>
      </c>
      <c r="U362" s="90">
        <v>0</v>
      </c>
    </row>
    <row r="363" spans="2:21" s="87" customFormat="1">
      <c r="B363" s="91" t="s">
        <v>1324</v>
      </c>
      <c r="C363" s="91" t="s">
        <v>1325</v>
      </c>
      <c r="D363" s="91" t="s">
        <v>100</v>
      </c>
      <c r="E363" s="91" t="s">
        <v>123</v>
      </c>
      <c r="F363" s="91" t="s">
        <v>1320</v>
      </c>
      <c r="G363" s="91" t="s">
        <v>1321</v>
      </c>
      <c r="H363" s="91" t="s">
        <v>738</v>
      </c>
      <c r="I363" s="91" t="s">
        <v>211</v>
      </c>
      <c r="J363" s="91" t="s">
        <v>265</v>
      </c>
      <c r="K363" s="92">
        <v>6.3</v>
      </c>
      <c r="L363" s="91" t="s">
        <v>102</v>
      </c>
      <c r="M363" s="90">
        <v>2.3400000000000001E-2</v>
      </c>
      <c r="N363" s="90">
        <v>4.9399999999999999E-2</v>
      </c>
      <c r="O363" s="92">
        <v>1763482</v>
      </c>
      <c r="P363" s="92">
        <v>85.55</v>
      </c>
      <c r="Q363" s="92">
        <v>0</v>
      </c>
      <c r="R363" s="92">
        <v>1508.6588509999999</v>
      </c>
      <c r="S363" s="90">
        <v>2.5000000000000001E-3</v>
      </c>
      <c r="T363" s="90">
        <v>5.0000000000000001E-4</v>
      </c>
      <c r="U363" s="90">
        <v>1E-4</v>
      </c>
    </row>
    <row r="364" spans="2:21" s="87" customFormat="1">
      <c r="B364" s="91" t="s">
        <v>1326</v>
      </c>
      <c r="C364" s="91" t="s">
        <v>1327</v>
      </c>
      <c r="D364" s="91" t="s">
        <v>100</v>
      </c>
      <c r="E364" s="91" t="s">
        <v>123</v>
      </c>
      <c r="F364" s="91" t="s">
        <v>1328</v>
      </c>
      <c r="G364" s="91" t="s">
        <v>451</v>
      </c>
      <c r="H364" s="91" t="s">
        <v>814</v>
      </c>
      <c r="I364" s="91" t="s">
        <v>211</v>
      </c>
      <c r="J364" s="91" t="s">
        <v>265</v>
      </c>
      <c r="K364" s="92">
        <v>0.62</v>
      </c>
      <c r="L364" s="91" t="s">
        <v>102</v>
      </c>
      <c r="M364" s="90">
        <v>0.03</v>
      </c>
      <c r="N364" s="90">
        <v>3.2399999999999998E-2</v>
      </c>
      <c r="O364" s="92">
        <v>2511.5100000000002</v>
      </c>
      <c r="P364" s="92">
        <v>100.25</v>
      </c>
      <c r="Q364" s="92">
        <v>0</v>
      </c>
      <c r="R364" s="92">
        <v>2.5177887750000001</v>
      </c>
      <c r="S364" s="90">
        <v>0</v>
      </c>
      <c r="T364" s="90">
        <v>0</v>
      </c>
      <c r="U364" s="90">
        <v>0</v>
      </c>
    </row>
    <row r="365" spans="2:21" s="87" customFormat="1">
      <c r="B365" s="91" t="s">
        <v>1329</v>
      </c>
      <c r="C365" s="91" t="s">
        <v>1330</v>
      </c>
      <c r="D365" s="91" t="s">
        <v>100</v>
      </c>
      <c r="E365" s="91" t="s">
        <v>123</v>
      </c>
      <c r="F365" s="91" t="s">
        <v>1328</v>
      </c>
      <c r="G365" s="91" t="s">
        <v>451</v>
      </c>
      <c r="H365" s="91" t="s">
        <v>814</v>
      </c>
      <c r="I365" s="91" t="s">
        <v>211</v>
      </c>
      <c r="J365" s="91" t="s">
        <v>265</v>
      </c>
      <c r="K365" s="92">
        <v>2.0299999999999998</v>
      </c>
      <c r="L365" s="91" t="s">
        <v>102</v>
      </c>
      <c r="M365" s="90">
        <v>3.2500000000000001E-2</v>
      </c>
      <c r="N365" s="90">
        <v>5.1799999999999999E-2</v>
      </c>
      <c r="O365" s="92">
        <v>7099.86</v>
      </c>
      <c r="P365" s="92">
        <v>97.04</v>
      </c>
      <c r="Q365" s="92">
        <v>0</v>
      </c>
      <c r="R365" s="92">
        <v>6.8897041440000004</v>
      </c>
      <c r="S365" s="90">
        <v>0</v>
      </c>
      <c r="T365" s="90">
        <v>0</v>
      </c>
      <c r="U365" s="90">
        <v>0</v>
      </c>
    </row>
    <row r="366" spans="2:21" s="87" customFormat="1">
      <c r="B366" s="91" t="s">
        <v>1331</v>
      </c>
      <c r="C366" s="91" t="s">
        <v>1332</v>
      </c>
      <c r="D366" s="91" t="s">
        <v>100</v>
      </c>
      <c r="E366" s="91" t="s">
        <v>123</v>
      </c>
      <c r="F366" s="91" t="s">
        <v>730</v>
      </c>
      <c r="G366" s="91" t="s">
        <v>731</v>
      </c>
      <c r="H366" s="91" t="s">
        <v>803</v>
      </c>
      <c r="I366" s="91" t="s">
        <v>150</v>
      </c>
      <c r="J366" s="91" t="s">
        <v>265</v>
      </c>
      <c r="K366" s="92">
        <v>1.69</v>
      </c>
      <c r="L366" s="91" t="s">
        <v>102</v>
      </c>
      <c r="M366" s="90">
        <v>3.15E-2</v>
      </c>
      <c r="N366" s="90">
        <v>4.3499999999999997E-2</v>
      </c>
      <c r="O366" s="92">
        <v>1028430.61</v>
      </c>
      <c r="P366" s="92">
        <v>98.88</v>
      </c>
      <c r="Q366" s="92">
        <v>0</v>
      </c>
      <c r="R366" s="92">
        <v>1016.9121871679999</v>
      </c>
      <c r="S366" s="90">
        <v>6.0000000000000001E-3</v>
      </c>
      <c r="T366" s="90">
        <v>4.0000000000000002E-4</v>
      </c>
      <c r="U366" s="90">
        <v>0</v>
      </c>
    </row>
    <row r="367" spans="2:21" s="87" customFormat="1">
      <c r="B367" s="91" t="s">
        <v>1333</v>
      </c>
      <c r="C367" s="91" t="s">
        <v>1334</v>
      </c>
      <c r="D367" s="91" t="s">
        <v>100</v>
      </c>
      <c r="E367" s="91" t="s">
        <v>123</v>
      </c>
      <c r="F367" s="91" t="s">
        <v>730</v>
      </c>
      <c r="G367" s="91" t="s">
        <v>731</v>
      </c>
      <c r="H367" s="91" t="s">
        <v>803</v>
      </c>
      <c r="I367" s="91" t="s">
        <v>150</v>
      </c>
      <c r="J367" s="91" t="s">
        <v>265</v>
      </c>
      <c r="K367" s="92">
        <v>4.09</v>
      </c>
      <c r="L367" s="91" t="s">
        <v>102</v>
      </c>
      <c r="M367" s="90">
        <v>2.5499999999999998E-2</v>
      </c>
      <c r="N367" s="90">
        <v>5.2900000000000003E-2</v>
      </c>
      <c r="O367" s="92">
        <v>10132</v>
      </c>
      <c r="P367" s="92">
        <v>90.36</v>
      </c>
      <c r="Q367" s="92">
        <v>0</v>
      </c>
      <c r="R367" s="92">
        <v>9.1552752000000002</v>
      </c>
      <c r="S367" s="90">
        <v>0</v>
      </c>
      <c r="T367" s="90">
        <v>0</v>
      </c>
      <c r="U367" s="90">
        <v>0</v>
      </c>
    </row>
    <row r="368" spans="2:21" s="87" customFormat="1">
      <c r="B368" s="91" t="s">
        <v>1335</v>
      </c>
      <c r="C368" s="91" t="s">
        <v>1336</v>
      </c>
      <c r="D368" s="91" t="s">
        <v>100</v>
      </c>
      <c r="E368" s="91" t="s">
        <v>123</v>
      </c>
      <c r="F368" s="91" t="s">
        <v>730</v>
      </c>
      <c r="G368" s="91" t="s">
        <v>731</v>
      </c>
      <c r="H368" s="91" t="s">
        <v>803</v>
      </c>
      <c r="I368" s="91" t="s">
        <v>150</v>
      </c>
      <c r="J368" s="91" t="s">
        <v>265</v>
      </c>
      <c r="K368" s="92">
        <v>2.3199999999999998</v>
      </c>
      <c r="L368" s="91" t="s">
        <v>102</v>
      </c>
      <c r="M368" s="90">
        <v>2.9499999999999998E-2</v>
      </c>
      <c r="N368" s="90">
        <v>4.99E-2</v>
      </c>
      <c r="O368" s="92">
        <v>1554156.43</v>
      </c>
      <c r="P368" s="92">
        <v>96.27</v>
      </c>
      <c r="Q368" s="92">
        <v>0</v>
      </c>
      <c r="R368" s="92">
        <v>1496.1863951610001</v>
      </c>
      <c r="S368" s="90">
        <v>5.4000000000000003E-3</v>
      </c>
      <c r="T368" s="90">
        <v>5.0000000000000001E-4</v>
      </c>
      <c r="U368" s="90">
        <v>1E-4</v>
      </c>
    </row>
    <row r="369" spans="2:21" s="87" customFormat="1">
      <c r="B369" s="91" t="s">
        <v>1337</v>
      </c>
      <c r="C369" s="91" t="s">
        <v>1338</v>
      </c>
      <c r="D369" s="91" t="s">
        <v>100</v>
      </c>
      <c r="E369" s="91" t="s">
        <v>123</v>
      </c>
      <c r="F369" s="91" t="s">
        <v>1339</v>
      </c>
      <c r="G369" s="91" t="s">
        <v>670</v>
      </c>
      <c r="H369" s="91" t="s">
        <v>803</v>
      </c>
      <c r="I369" s="91" t="s">
        <v>150</v>
      </c>
      <c r="J369" s="91" t="s">
        <v>265</v>
      </c>
      <c r="K369" s="92">
        <v>2.96</v>
      </c>
      <c r="L369" s="91" t="s">
        <v>102</v>
      </c>
      <c r="M369" s="90">
        <v>3.27E-2</v>
      </c>
      <c r="N369" s="90">
        <v>4.19E-2</v>
      </c>
      <c r="O369" s="92">
        <v>5491</v>
      </c>
      <c r="P369" s="92">
        <v>98.68</v>
      </c>
      <c r="Q369" s="92">
        <v>0</v>
      </c>
      <c r="R369" s="92">
        <v>5.4185188000000002</v>
      </c>
      <c r="S369" s="90">
        <v>0</v>
      </c>
      <c r="T369" s="90">
        <v>0</v>
      </c>
      <c r="U369" s="90">
        <v>0</v>
      </c>
    </row>
    <row r="370" spans="2:21" s="87" customFormat="1">
      <c r="B370" s="91" t="s">
        <v>1340</v>
      </c>
      <c r="C370" s="91" t="s">
        <v>1341</v>
      </c>
      <c r="D370" s="91" t="s">
        <v>100</v>
      </c>
      <c r="E370" s="91" t="s">
        <v>123</v>
      </c>
      <c r="F370" s="91" t="s">
        <v>1339</v>
      </c>
      <c r="G370" s="91" t="s">
        <v>670</v>
      </c>
      <c r="H370" s="91" t="s">
        <v>803</v>
      </c>
      <c r="I370" s="91" t="s">
        <v>150</v>
      </c>
      <c r="J370" s="91" t="s">
        <v>265</v>
      </c>
      <c r="K370" s="92">
        <v>5.76</v>
      </c>
      <c r="L370" s="91" t="s">
        <v>102</v>
      </c>
      <c r="M370" s="90">
        <v>2.18E-2</v>
      </c>
      <c r="N370" s="90">
        <v>5.0200000000000002E-2</v>
      </c>
      <c r="O370" s="92">
        <v>2860</v>
      </c>
      <c r="P370" s="92">
        <v>85.93</v>
      </c>
      <c r="Q370" s="92">
        <v>0</v>
      </c>
      <c r="R370" s="92">
        <v>2.4575979999999999</v>
      </c>
      <c r="S370" s="90">
        <v>0</v>
      </c>
      <c r="T370" s="90">
        <v>0</v>
      </c>
      <c r="U370" s="90">
        <v>0</v>
      </c>
    </row>
    <row r="371" spans="2:21" s="87" customFormat="1">
      <c r="B371" s="91" t="s">
        <v>1342</v>
      </c>
      <c r="C371" s="91" t="s">
        <v>1343</v>
      </c>
      <c r="D371" s="91" t="s">
        <v>100</v>
      </c>
      <c r="E371" s="91" t="s">
        <v>123</v>
      </c>
      <c r="F371" s="91" t="s">
        <v>813</v>
      </c>
      <c r="G371" s="91" t="s">
        <v>451</v>
      </c>
      <c r="H371" s="91" t="s">
        <v>814</v>
      </c>
      <c r="I371" s="91" t="s">
        <v>211</v>
      </c>
      <c r="J371" s="91" t="s">
        <v>819</v>
      </c>
      <c r="K371" s="92">
        <v>0.08</v>
      </c>
      <c r="L371" s="91" t="s">
        <v>102</v>
      </c>
      <c r="M371" s="90">
        <v>3.6999999999999998E-2</v>
      </c>
      <c r="N371" s="90">
        <v>3.4700000000000002E-2</v>
      </c>
      <c r="O371" s="92">
        <v>2797833.32</v>
      </c>
      <c r="P371" s="92">
        <v>101.52</v>
      </c>
      <c r="Q371" s="92">
        <v>0</v>
      </c>
      <c r="R371" s="92">
        <v>2840.3603864639999</v>
      </c>
      <c r="S371" s="90">
        <v>4.2700000000000002E-2</v>
      </c>
      <c r="T371" s="90">
        <v>1E-3</v>
      </c>
      <c r="U371" s="90">
        <v>1E-4</v>
      </c>
    </row>
    <row r="372" spans="2:21" s="87" customFormat="1">
      <c r="B372" s="91" t="s">
        <v>1344</v>
      </c>
      <c r="C372" s="91" t="s">
        <v>1345</v>
      </c>
      <c r="D372" s="91" t="s">
        <v>100</v>
      </c>
      <c r="E372" s="91" t="s">
        <v>123</v>
      </c>
      <c r="F372" s="91" t="s">
        <v>813</v>
      </c>
      <c r="G372" s="91" t="s">
        <v>451</v>
      </c>
      <c r="H372" s="91" t="s">
        <v>814</v>
      </c>
      <c r="I372" s="91" t="s">
        <v>211</v>
      </c>
      <c r="J372" s="91" t="s">
        <v>265</v>
      </c>
      <c r="K372" s="92">
        <v>2.11</v>
      </c>
      <c r="L372" s="91" t="s">
        <v>102</v>
      </c>
      <c r="M372" s="90">
        <v>2.8000000000000001E-2</v>
      </c>
      <c r="N372" s="90">
        <v>5.0900000000000001E-2</v>
      </c>
      <c r="O372" s="92">
        <v>7564.91</v>
      </c>
      <c r="P372" s="92">
        <v>96.11</v>
      </c>
      <c r="Q372" s="92">
        <v>0</v>
      </c>
      <c r="R372" s="92">
        <v>7.2706350009999996</v>
      </c>
      <c r="S372" s="90">
        <v>0</v>
      </c>
      <c r="T372" s="90">
        <v>0</v>
      </c>
      <c r="U372" s="90">
        <v>0</v>
      </c>
    </row>
    <row r="373" spans="2:21" s="87" customFormat="1">
      <c r="B373" s="91" t="s">
        <v>1346</v>
      </c>
      <c r="C373" s="91" t="s">
        <v>1347</v>
      </c>
      <c r="D373" s="91" t="s">
        <v>100</v>
      </c>
      <c r="E373" s="91" t="s">
        <v>123</v>
      </c>
      <c r="F373" s="91" t="s">
        <v>1348</v>
      </c>
      <c r="G373" s="91" t="s">
        <v>917</v>
      </c>
      <c r="H373" s="91" t="s">
        <v>803</v>
      </c>
      <c r="I373" s="91" t="s">
        <v>150</v>
      </c>
      <c r="J373" s="91" t="s">
        <v>265</v>
      </c>
      <c r="K373" s="92">
        <v>5.61</v>
      </c>
      <c r="L373" s="91" t="s">
        <v>123</v>
      </c>
      <c r="M373" s="90">
        <v>1.4999999999999999E-2</v>
      </c>
      <c r="N373" s="90">
        <v>5.45E-2</v>
      </c>
      <c r="O373" s="92">
        <v>10348746</v>
      </c>
      <c r="P373" s="92">
        <v>80.739999999999995</v>
      </c>
      <c r="Q373" s="92">
        <v>0</v>
      </c>
      <c r="R373" s="92">
        <v>8355.5775204000001</v>
      </c>
      <c r="S373" s="90">
        <v>2.6800000000000001E-2</v>
      </c>
      <c r="T373" s="90">
        <v>2.8999999999999998E-3</v>
      </c>
      <c r="U373" s="90">
        <v>4.0000000000000002E-4</v>
      </c>
    </row>
    <row r="374" spans="2:21" s="87" customFormat="1">
      <c r="B374" s="91" t="s">
        <v>1349</v>
      </c>
      <c r="C374" s="91" t="s">
        <v>1350</v>
      </c>
      <c r="D374" s="91" t="s">
        <v>100</v>
      </c>
      <c r="E374" s="91" t="s">
        <v>123</v>
      </c>
      <c r="F374" s="91" t="s">
        <v>1348</v>
      </c>
      <c r="G374" s="91" t="s">
        <v>917</v>
      </c>
      <c r="H374" s="91" t="s">
        <v>803</v>
      </c>
      <c r="I374" s="91" t="s">
        <v>150</v>
      </c>
      <c r="J374" s="91" t="s">
        <v>1351</v>
      </c>
      <c r="K374" s="92">
        <v>5.8</v>
      </c>
      <c r="L374" s="91" t="s">
        <v>123</v>
      </c>
      <c r="M374" s="90">
        <v>7.4999999999999997E-3</v>
      </c>
      <c r="N374" s="90">
        <v>2.3E-2</v>
      </c>
      <c r="O374" s="92">
        <v>4133000</v>
      </c>
      <c r="P374" s="92">
        <v>91.6</v>
      </c>
      <c r="Q374" s="92">
        <v>0</v>
      </c>
      <c r="R374" s="92">
        <v>3785.828</v>
      </c>
      <c r="S374" s="90">
        <v>7.7999999999999996E-3</v>
      </c>
      <c r="T374" s="90">
        <v>1.2999999999999999E-3</v>
      </c>
      <c r="U374" s="90">
        <v>2.0000000000000001E-4</v>
      </c>
    </row>
    <row r="375" spans="2:21" s="87" customFormat="1">
      <c r="B375" s="91" t="s">
        <v>1352</v>
      </c>
      <c r="C375" s="91" t="s">
        <v>1353</v>
      </c>
      <c r="D375" s="91" t="s">
        <v>100</v>
      </c>
      <c r="E375" s="91" t="s">
        <v>123</v>
      </c>
      <c r="F375" s="91" t="s">
        <v>1348</v>
      </c>
      <c r="G375" s="91" t="s">
        <v>917</v>
      </c>
      <c r="H375" s="91" t="s">
        <v>803</v>
      </c>
      <c r="I375" s="91" t="s">
        <v>150</v>
      </c>
      <c r="J375" s="91" t="s">
        <v>265</v>
      </c>
      <c r="K375" s="92">
        <v>3.1</v>
      </c>
      <c r="L375" s="91" t="s">
        <v>102</v>
      </c>
      <c r="M375" s="90">
        <v>3.4500000000000003E-2</v>
      </c>
      <c r="N375" s="90">
        <v>4.5400000000000003E-2</v>
      </c>
      <c r="O375" s="92">
        <v>2815717.85</v>
      </c>
      <c r="P375" s="92">
        <v>97.14</v>
      </c>
      <c r="Q375" s="92">
        <v>0</v>
      </c>
      <c r="R375" s="92">
        <v>2735.1883194900001</v>
      </c>
      <c r="S375" s="90">
        <v>6.4000000000000003E-3</v>
      </c>
      <c r="T375" s="90">
        <v>1E-3</v>
      </c>
      <c r="U375" s="90">
        <v>1E-4</v>
      </c>
    </row>
    <row r="376" spans="2:21" s="87" customFormat="1">
      <c r="B376" s="91" t="s">
        <v>1354</v>
      </c>
      <c r="C376" s="91" t="s">
        <v>1355</v>
      </c>
      <c r="D376" s="91" t="s">
        <v>100</v>
      </c>
      <c r="E376" s="91" t="s">
        <v>123</v>
      </c>
      <c r="F376" s="91" t="s">
        <v>1356</v>
      </c>
      <c r="G376" s="91" t="s">
        <v>917</v>
      </c>
      <c r="H376" s="91" t="s">
        <v>814</v>
      </c>
      <c r="I376" s="91" t="s">
        <v>211</v>
      </c>
      <c r="J376" s="91" t="s">
        <v>1357</v>
      </c>
      <c r="K376" s="92">
        <v>4.8099999999999996</v>
      </c>
      <c r="L376" s="91" t="s">
        <v>102</v>
      </c>
      <c r="M376" s="90">
        <v>2.5000000000000001E-3</v>
      </c>
      <c r="N376" s="90">
        <v>3.4799999999999998E-2</v>
      </c>
      <c r="O376" s="92">
        <v>7257535</v>
      </c>
      <c r="P376" s="92">
        <v>85.9</v>
      </c>
      <c r="Q376" s="92">
        <v>0</v>
      </c>
      <c r="R376" s="92">
        <v>6234.222565</v>
      </c>
      <c r="S376" s="90">
        <v>1.2800000000000001E-2</v>
      </c>
      <c r="T376" s="90">
        <v>2.2000000000000001E-3</v>
      </c>
      <c r="U376" s="90">
        <v>2.9999999999999997E-4</v>
      </c>
    </row>
    <row r="377" spans="2:21" s="87" customFormat="1">
      <c r="B377" s="91" t="s">
        <v>1358</v>
      </c>
      <c r="C377" s="91" t="s">
        <v>1359</v>
      </c>
      <c r="D377" s="91" t="s">
        <v>100</v>
      </c>
      <c r="E377" s="91" t="s">
        <v>123</v>
      </c>
      <c r="F377" s="91" t="s">
        <v>1356</v>
      </c>
      <c r="G377" s="91" t="s">
        <v>917</v>
      </c>
      <c r="H377" s="91" t="s">
        <v>814</v>
      </c>
      <c r="I377" s="91" t="s">
        <v>211</v>
      </c>
      <c r="J377" s="91" t="s">
        <v>265</v>
      </c>
      <c r="K377" s="92">
        <v>3.73</v>
      </c>
      <c r="L377" s="91" t="s">
        <v>102</v>
      </c>
      <c r="M377" s="90">
        <v>2.0500000000000001E-2</v>
      </c>
      <c r="N377" s="90">
        <v>4.9099999999999998E-2</v>
      </c>
      <c r="O377" s="92">
        <v>5378386.9299999997</v>
      </c>
      <c r="P377" s="92">
        <v>90.36</v>
      </c>
      <c r="Q377" s="92">
        <v>0</v>
      </c>
      <c r="R377" s="92">
        <v>4859.9104299479995</v>
      </c>
      <c r="S377" s="90">
        <v>8.9999999999999993E-3</v>
      </c>
      <c r="T377" s="90">
        <v>1.6999999999999999E-3</v>
      </c>
      <c r="U377" s="90">
        <v>2.0000000000000001E-4</v>
      </c>
    </row>
    <row r="378" spans="2:21" s="87" customFormat="1">
      <c r="B378" s="91" t="s">
        <v>1360</v>
      </c>
      <c r="C378" s="91" t="s">
        <v>1361</v>
      </c>
      <c r="D378" s="91" t="s">
        <v>100</v>
      </c>
      <c r="E378" s="91" t="s">
        <v>123</v>
      </c>
      <c r="F378" s="91" t="s">
        <v>826</v>
      </c>
      <c r="G378" s="91" t="s">
        <v>527</v>
      </c>
      <c r="H378" s="91" t="s">
        <v>803</v>
      </c>
      <c r="I378" s="91" t="s">
        <v>150</v>
      </c>
      <c r="J378" s="91" t="s">
        <v>265</v>
      </c>
      <c r="K378" s="92">
        <v>4.1399999999999997</v>
      </c>
      <c r="L378" s="91" t="s">
        <v>102</v>
      </c>
      <c r="M378" s="90">
        <v>3.2500000000000001E-2</v>
      </c>
      <c r="N378" s="90">
        <v>5.67E-2</v>
      </c>
      <c r="O378" s="92">
        <v>1705972</v>
      </c>
      <c r="P378" s="92">
        <v>90.77</v>
      </c>
      <c r="Q378" s="92">
        <v>0</v>
      </c>
      <c r="R378" s="92">
        <v>1548.5107843999999</v>
      </c>
      <c r="S378" s="90">
        <v>5.0000000000000001E-3</v>
      </c>
      <c r="T378" s="90">
        <v>5.0000000000000001E-4</v>
      </c>
      <c r="U378" s="90">
        <v>1E-4</v>
      </c>
    </row>
    <row r="379" spans="2:21" s="87" customFormat="1">
      <c r="B379" s="91" t="s">
        <v>1362</v>
      </c>
      <c r="C379" s="91" t="s">
        <v>1363</v>
      </c>
      <c r="D379" s="91" t="s">
        <v>100</v>
      </c>
      <c r="E379" s="91" t="s">
        <v>123</v>
      </c>
      <c r="F379" s="91" t="s">
        <v>826</v>
      </c>
      <c r="G379" s="91" t="s">
        <v>527</v>
      </c>
      <c r="H379" s="91" t="s">
        <v>803</v>
      </c>
      <c r="I379" s="91" t="s">
        <v>150</v>
      </c>
      <c r="J379" s="91" t="s">
        <v>265</v>
      </c>
      <c r="K379" s="92">
        <v>4.2</v>
      </c>
      <c r="L379" s="91" t="s">
        <v>102</v>
      </c>
      <c r="M379" s="90">
        <v>2.3E-2</v>
      </c>
      <c r="N379" s="90">
        <v>4.9799999999999997E-2</v>
      </c>
      <c r="O379" s="92">
        <v>10135547.119999999</v>
      </c>
      <c r="P379" s="92">
        <v>89.76</v>
      </c>
      <c r="Q379" s="92">
        <v>0</v>
      </c>
      <c r="R379" s="92">
        <v>9097.6670949119998</v>
      </c>
      <c r="S379" s="90">
        <v>1.7399999999999999E-2</v>
      </c>
      <c r="T379" s="90">
        <v>3.2000000000000002E-3</v>
      </c>
      <c r="U379" s="90">
        <v>4.0000000000000002E-4</v>
      </c>
    </row>
    <row r="380" spans="2:21" s="87" customFormat="1">
      <c r="B380" s="91" t="s">
        <v>1364</v>
      </c>
      <c r="C380" s="91" t="s">
        <v>1365</v>
      </c>
      <c r="D380" s="91" t="s">
        <v>100</v>
      </c>
      <c r="E380" s="91" t="s">
        <v>123</v>
      </c>
      <c r="F380" s="91" t="s">
        <v>1366</v>
      </c>
      <c r="G380" s="91" t="s">
        <v>731</v>
      </c>
      <c r="H380" s="91" t="s">
        <v>803</v>
      </c>
      <c r="I380" s="91" t="s">
        <v>150</v>
      </c>
      <c r="J380" s="91" t="s">
        <v>265</v>
      </c>
      <c r="K380" s="92">
        <v>3.47</v>
      </c>
      <c r="L380" s="91" t="s">
        <v>102</v>
      </c>
      <c r="M380" s="90">
        <v>2.4E-2</v>
      </c>
      <c r="N380" s="90">
        <v>5.5100000000000003E-2</v>
      </c>
      <c r="O380" s="92">
        <v>4634.95</v>
      </c>
      <c r="P380" s="92">
        <v>90.14</v>
      </c>
      <c r="Q380" s="92">
        <v>0</v>
      </c>
      <c r="R380" s="92">
        <v>4.1779439299999996</v>
      </c>
      <c r="S380" s="90">
        <v>0</v>
      </c>
      <c r="T380" s="90">
        <v>0</v>
      </c>
      <c r="U380" s="90">
        <v>0</v>
      </c>
    </row>
    <row r="381" spans="2:21" s="87" customFormat="1">
      <c r="B381" s="91" t="s">
        <v>1367</v>
      </c>
      <c r="C381" s="91" t="s">
        <v>1368</v>
      </c>
      <c r="D381" s="91" t="s">
        <v>100</v>
      </c>
      <c r="E381" s="91" t="s">
        <v>123</v>
      </c>
      <c r="F381" s="91" t="s">
        <v>1366</v>
      </c>
      <c r="G381" s="91" t="s">
        <v>731</v>
      </c>
      <c r="H381" s="91" t="s">
        <v>803</v>
      </c>
      <c r="I381" s="91" t="s">
        <v>150</v>
      </c>
      <c r="J381" s="91" t="s">
        <v>265</v>
      </c>
      <c r="K381" s="92">
        <v>1.36</v>
      </c>
      <c r="L381" s="91" t="s">
        <v>102</v>
      </c>
      <c r="M381" s="90">
        <v>2.75E-2</v>
      </c>
      <c r="N381" s="90">
        <v>4.4900000000000002E-2</v>
      </c>
      <c r="O381" s="92">
        <v>5899</v>
      </c>
      <c r="P381" s="92">
        <v>97.76</v>
      </c>
      <c r="Q381" s="92">
        <v>0</v>
      </c>
      <c r="R381" s="92">
        <v>5.7668623999999999</v>
      </c>
      <c r="S381" s="90">
        <v>0</v>
      </c>
      <c r="T381" s="90">
        <v>0</v>
      </c>
      <c r="U381" s="90">
        <v>0</v>
      </c>
    </row>
    <row r="382" spans="2:21" s="87" customFormat="1">
      <c r="B382" s="91" t="s">
        <v>1369</v>
      </c>
      <c r="C382" s="91" t="s">
        <v>1370</v>
      </c>
      <c r="D382" s="91" t="s">
        <v>100</v>
      </c>
      <c r="E382" s="91" t="s">
        <v>123</v>
      </c>
      <c r="F382" s="91" t="s">
        <v>826</v>
      </c>
      <c r="G382" s="91" t="s">
        <v>527</v>
      </c>
      <c r="H382" s="91" t="s">
        <v>803</v>
      </c>
      <c r="I382" s="91" t="s">
        <v>150</v>
      </c>
      <c r="J382" s="91" t="s">
        <v>265</v>
      </c>
      <c r="K382" s="92">
        <v>1.04</v>
      </c>
      <c r="L382" s="91" t="s">
        <v>102</v>
      </c>
      <c r="M382" s="90">
        <v>4.2000000000000003E-2</v>
      </c>
      <c r="N382" s="90">
        <v>3.9199999999999999E-2</v>
      </c>
      <c r="O382" s="92">
        <v>9224596.2400000002</v>
      </c>
      <c r="P382" s="92">
        <v>101.9</v>
      </c>
      <c r="Q382" s="92">
        <v>0</v>
      </c>
      <c r="R382" s="92">
        <v>9399.8635685600002</v>
      </c>
      <c r="S382" s="90">
        <v>2.2800000000000001E-2</v>
      </c>
      <c r="T382" s="90">
        <v>3.3E-3</v>
      </c>
      <c r="U382" s="90">
        <v>4.0000000000000002E-4</v>
      </c>
    </row>
    <row r="383" spans="2:21" s="87" customFormat="1">
      <c r="B383" s="91" t="s">
        <v>1371</v>
      </c>
      <c r="C383" s="91" t="s">
        <v>1372</v>
      </c>
      <c r="D383" s="91" t="s">
        <v>100</v>
      </c>
      <c r="E383" s="91" t="s">
        <v>123</v>
      </c>
      <c r="F383" s="91" t="s">
        <v>1373</v>
      </c>
      <c r="G383" s="91" t="s">
        <v>731</v>
      </c>
      <c r="H383" s="91" t="s">
        <v>814</v>
      </c>
      <c r="I383" s="91" t="s">
        <v>211</v>
      </c>
      <c r="J383" s="91" t="s">
        <v>265</v>
      </c>
      <c r="K383" s="92">
        <v>0.98</v>
      </c>
      <c r="L383" s="91" t="s">
        <v>102</v>
      </c>
      <c r="M383" s="90">
        <v>4.2000000000000003E-2</v>
      </c>
      <c r="N383" s="90">
        <v>3.7600000000000001E-2</v>
      </c>
      <c r="O383" s="92">
        <v>775111.44</v>
      </c>
      <c r="P383" s="92">
        <v>101.5</v>
      </c>
      <c r="Q383" s="92">
        <v>0</v>
      </c>
      <c r="R383" s="92">
        <v>786.73811160000002</v>
      </c>
      <c r="S383" s="90">
        <v>4.4000000000000003E-3</v>
      </c>
      <c r="T383" s="90">
        <v>2.9999999999999997E-4</v>
      </c>
      <c r="U383" s="90">
        <v>0</v>
      </c>
    </row>
    <row r="384" spans="2:21" s="87" customFormat="1">
      <c r="B384" s="91" t="s">
        <v>1374</v>
      </c>
      <c r="C384" s="91" t="s">
        <v>1375</v>
      </c>
      <c r="D384" s="91" t="s">
        <v>100</v>
      </c>
      <c r="E384" s="91" t="s">
        <v>123</v>
      </c>
      <c r="F384" s="91" t="s">
        <v>1373</v>
      </c>
      <c r="G384" s="91" t="s">
        <v>731</v>
      </c>
      <c r="H384" s="91" t="s">
        <v>814</v>
      </c>
      <c r="I384" s="91" t="s">
        <v>211</v>
      </c>
      <c r="J384" s="91" t="s">
        <v>265</v>
      </c>
      <c r="K384" s="92">
        <v>1.55</v>
      </c>
      <c r="L384" s="91" t="s">
        <v>102</v>
      </c>
      <c r="M384" s="90">
        <v>3.4200000000000001E-2</v>
      </c>
      <c r="N384" s="90">
        <v>4.4999999999999998E-2</v>
      </c>
      <c r="O384" s="92">
        <v>6216103.3700000001</v>
      </c>
      <c r="P384" s="92">
        <v>99</v>
      </c>
      <c r="Q384" s="92">
        <v>0</v>
      </c>
      <c r="R384" s="92">
        <v>6153.9423362999996</v>
      </c>
      <c r="S384" s="90">
        <v>2.0899999999999998E-2</v>
      </c>
      <c r="T384" s="90">
        <v>2.0999999999999999E-3</v>
      </c>
      <c r="U384" s="90">
        <v>2.9999999999999997E-4</v>
      </c>
    </row>
    <row r="385" spans="2:21" s="87" customFormat="1">
      <c r="B385" s="91" t="s">
        <v>1376</v>
      </c>
      <c r="C385" s="91" t="s">
        <v>1377</v>
      </c>
      <c r="D385" s="91" t="s">
        <v>100</v>
      </c>
      <c r="E385" s="91" t="s">
        <v>123</v>
      </c>
      <c r="F385" s="91" t="s">
        <v>741</v>
      </c>
      <c r="G385" s="91" t="s">
        <v>495</v>
      </c>
      <c r="H385" s="91" t="s">
        <v>814</v>
      </c>
      <c r="I385" s="91" t="s">
        <v>211</v>
      </c>
      <c r="J385" s="91" t="s">
        <v>265</v>
      </c>
      <c r="K385" s="92">
        <v>3.62</v>
      </c>
      <c r="L385" s="91" t="s">
        <v>102</v>
      </c>
      <c r="M385" s="90">
        <v>4.9000000000000002E-2</v>
      </c>
      <c r="N385" s="90">
        <v>4.7E-2</v>
      </c>
      <c r="O385" s="92">
        <v>5807.18</v>
      </c>
      <c r="P385" s="92">
        <v>100.82</v>
      </c>
      <c r="Q385" s="92">
        <v>1.0865199999999999</v>
      </c>
      <c r="R385" s="92">
        <v>6.9413188760000004</v>
      </c>
      <c r="S385" s="90">
        <v>0</v>
      </c>
      <c r="T385" s="90">
        <v>0</v>
      </c>
      <c r="U385" s="90">
        <v>0</v>
      </c>
    </row>
    <row r="386" spans="2:21" s="87" customFormat="1">
      <c r="B386" s="91" t="s">
        <v>1378</v>
      </c>
      <c r="C386" s="91" t="s">
        <v>1379</v>
      </c>
      <c r="D386" s="91" t="s">
        <v>100</v>
      </c>
      <c r="E386" s="91" t="s">
        <v>123</v>
      </c>
      <c r="F386" s="91" t="s">
        <v>842</v>
      </c>
      <c r="G386" s="91" t="s">
        <v>731</v>
      </c>
      <c r="H386" s="91" t="s">
        <v>814</v>
      </c>
      <c r="I386" s="91" t="s">
        <v>211</v>
      </c>
      <c r="J386" s="91" t="s">
        <v>265</v>
      </c>
      <c r="K386" s="92">
        <v>1.54</v>
      </c>
      <c r="L386" s="91" t="s">
        <v>102</v>
      </c>
      <c r="M386" s="90">
        <v>4.2000000000000003E-2</v>
      </c>
      <c r="N386" s="90">
        <v>4.1300000000000003E-2</v>
      </c>
      <c r="O386" s="92">
        <v>589325.38</v>
      </c>
      <c r="P386" s="92">
        <v>101.8</v>
      </c>
      <c r="Q386" s="92">
        <v>0</v>
      </c>
      <c r="R386" s="92">
        <v>599.93323683999995</v>
      </c>
      <c r="S386" s="90">
        <v>1.6000000000000001E-3</v>
      </c>
      <c r="T386" s="90">
        <v>2.0000000000000001E-4</v>
      </c>
      <c r="U386" s="90">
        <v>0</v>
      </c>
    </row>
    <row r="387" spans="2:21" s="87" customFormat="1">
      <c r="B387" s="91" t="s">
        <v>1380</v>
      </c>
      <c r="C387" s="91" t="s">
        <v>1381</v>
      </c>
      <c r="D387" s="91" t="s">
        <v>100</v>
      </c>
      <c r="E387" s="91" t="s">
        <v>123</v>
      </c>
      <c r="F387" s="91" t="s">
        <v>842</v>
      </c>
      <c r="G387" s="91" t="s">
        <v>731</v>
      </c>
      <c r="H387" s="91" t="s">
        <v>814</v>
      </c>
      <c r="I387" s="91" t="s">
        <v>211</v>
      </c>
      <c r="J387" s="91" t="s">
        <v>265</v>
      </c>
      <c r="K387" s="92">
        <v>3</v>
      </c>
      <c r="L387" s="91" t="s">
        <v>102</v>
      </c>
      <c r="M387" s="90">
        <v>4.2999999999999997E-2</v>
      </c>
      <c r="N387" s="90">
        <v>4.8300000000000003E-2</v>
      </c>
      <c r="O387" s="92">
        <v>1854822.02</v>
      </c>
      <c r="P387" s="92">
        <v>99.49</v>
      </c>
      <c r="Q387" s="92">
        <v>0</v>
      </c>
      <c r="R387" s="92">
        <v>1845.3624276979999</v>
      </c>
      <c r="S387" s="90">
        <v>1.9E-3</v>
      </c>
      <c r="T387" s="90">
        <v>5.9999999999999995E-4</v>
      </c>
      <c r="U387" s="90">
        <v>1E-4</v>
      </c>
    </row>
    <row r="388" spans="2:21" s="87" customFormat="1">
      <c r="B388" s="91" t="s">
        <v>1382</v>
      </c>
      <c r="C388" s="91" t="s">
        <v>1383</v>
      </c>
      <c r="D388" s="91" t="s">
        <v>100</v>
      </c>
      <c r="E388" s="91" t="s">
        <v>123</v>
      </c>
      <c r="F388" s="91" t="s">
        <v>1384</v>
      </c>
      <c r="G388" s="91" t="s">
        <v>482</v>
      </c>
      <c r="H388" s="91" t="s">
        <v>814</v>
      </c>
      <c r="I388" s="91" t="s">
        <v>211</v>
      </c>
      <c r="J388" s="91" t="s">
        <v>265</v>
      </c>
      <c r="K388" s="92">
        <v>4.8</v>
      </c>
      <c r="L388" s="91" t="s">
        <v>102</v>
      </c>
      <c r="M388" s="90">
        <v>0.05</v>
      </c>
      <c r="N388" s="90">
        <v>5.9200000000000003E-2</v>
      </c>
      <c r="O388" s="92">
        <v>3915443.54</v>
      </c>
      <c r="P388" s="92">
        <v>96.2</v>
      </c>
      <c r="Q388" s="92">
        <v>0</v>
      </c>
      <c r="R388" s="92">
        <v>3766.6566854799999</v>
      </c>
      <c r="S388" s="90">
        <v>3.8E-3</v>
      </c>
      <c r="T388" s="90">
        <v>1.2999999999999999E-3</v>
      </c>
      <c r="U388" s="90">
        <v>2.0000000000000001E-4</v>
      </c>
    </row>
    <row r="389" spans="2:21" s="87" customFormat="1">
      <c r="B389" s="91" t="s">
        <v>1385</v>
      </c>
      <c r="C389" s="91" t="s">
        <v>1386</v>
      </c>
      <c r="D389" s="91" t="s">
        <v>100</v>
      </c>
      <c r="E389" s="91" t="s">
        <v>123</v>
      </c>
      <c r="F389" s="91" t="s">
        <v>1384</v>
      </c>
      <c r="G389" s="91" t="s">
        <v>482</v>
      </c>
      <c r="H389" s="91" t="s">
        <v>814</v>
      </c>
      <c r="I389" s="91" t="s">
        <v>211</v>
      </c>
      <c r="J389" s="91" t="s">
        <v>265</v>
      </c>
      <c r="K389" s="92">
        <v>3.8</v>
      </c>
      <c r="L389" s="91" t="s">
        <v>102</v>
      </c>
      <c r="M389" s="90">
        <v>2.7E-2</v>
      </c>
      <c r="N389" s="90">
        <v>5.3900000000000003E-2</v>
      </c>
      <c r="O389" s="92">
        <v>7074395.6299999999</v>
      </c>
      <c r="P389" s="92">
        <v>90.59</v>
      </c>
      <c r="Q389" s="92">
        <v>0</v>
      </c>
      <c r="R389" s="92">
        <v>6408.695001217</v>
      </c>
      <c r="S389" s="90">
        <v>9.1999999999999998E-3</v>
      </c>
      <c r="T389" s="90">
        <v>2.2000000000000001E-3</v>
      </c>
      <c r="U389" s="90">
        <v>2.9999999999999997E-4</v>
      </c>
    </row>
    <row r="390" spans="2:21" s="87" customFormat="1">
      <c r="B390" s="91" t="s">
        <v>1387</v>
      </c>
      <c r="C390" s="91" t="s">
        <v>1388</v>
      </c>
      <c r="D390" s="91" t="s">
        <v>100</v>
      </c>
      <c r="E390" s="91" t="s">
        <v>123</v>
      </c>
      <c r="F390" s="91" t="s">
        <v>1384</v>
      </c>
      <c r="G390" s="91" t="s">
        <v>482</v>
      </c>
      <c r="H390" s="91" t="s">
        <v>814</v>
      </c>
      <c r="I390" s="91" t="s">
        <v>211</v>
      </c>
      <c r="J390" s="91" t="s">
        <v>265</v>
      </c>
      <c r="K390" s="92">
        <v>1.2</v>
      </c>
      <c r="L390" s="91" t="s">
        <v>102</v>
      </c>
      <c r="M390" s="90">
        <v>5.8999999999999997E-2</v>
      </c>
      <c r="N390" s="90">
        <v>4.0399999999999998E-2</v>
      </c>
      <c r="O390" s="92">
        <v>9156.91</v>
      </c>
      <c r="P390" s="92">
        <v>103.75</v>
      </c>
      <c r="Q390" s="92">
        <v>0</v>
      </c>
      <c r="R390" s="92">
        <v>9.5002941249999999</v>
      </c>
      <c r="S390" s="90">
        <v>0</v>
      </c>
      <c r="T390" s="90">
        <v>0</v>
      </c>
      <c r="U390" s="90">
        <v>0</v>
      </c>
    </row>
    <row r="391" spans="2:21" s="87" customFormat="1">
      <c r="B391" s="91" t="s">
        <v>1389</v>
      </c>
      <c r="C391" s="91" t="s">
        <v>1390</v>
      </c>
      <c r="D391" s="91" t="s">
        <v>100</v>
      </c>
      <c r="E391" s="91" t="s">
        <v>123</v>
      </c>
      <c r="F391" s="91" t="s">
        <v>1391</v>
      </c>
      <c r="G391" s="91" t="s">
        <v>451</v>
      </c>
      <c r="H391" s="91" t="s">
        <v>803</v>
      </c>
      <c r="I391" s="91" t="s">
        <v>150</v>
      </c>
      <c r="J391" s="91" t="s">
        <v>1392</v>
      </c>
      <c r="K391" s="92">
        <v>0.74</v>
      </c>
      <c r="L391" s="91" t="s">
        <v>102</v>
      </c>
      <c r="M391" s="90">
        <v>2.75E-2</v>
      </c>
      <c r="N391" s="90">
        <v>4.7800000000000002E-2</v>
      </c>
      <c r="O391" s="92">
        <v>846424.45</v>
      </c>
      <c r="P391" s="92">
        <v>99.25</v>
      </c>
      <c r="Q391" s="92">
        <v>0</v>
      </c>
      <c r="R391" s="92">
        <v>840.07626662500002</v>
      </c>
      <c r="S391" s="90">
        <v>4.5100000000000001E-2</v>
      </c>
      <c r="T391" s="90">
        <v>2.9999999999999997E-4</v>
      </c>
      <c r="U391" s="90">
        <v>0</v>
      </c>
    </row>
    <row r="392" spans="2:21" s="87" customFormat="1">
      <c r="B392" s="91" t="s">
        <v>1393</v>
      </c>
      <c r="C392" s="91" t="s">
        <v>1394</v>
      </c>
      <c r="D392" s="91" t="s">
        <v>100</v>
      </c>
      <c r="E392" s="91" t="s">
        <v>123</v>
      </c>
      <c r="F392" s="91" t="s">
        <v>770</v>
      </c>
      <c r="G392" s="91" t="s">
        <v>482</v>
      </c>
      <c r="H392" s="91" t="s">
        <v>814</v>
      </c>
      <c r="I392" s="91" t="s">
        <v>211</v>
      </c>
      <c r="J392" s="91" t="s">
        <v>295</v>
      </c>
      <c r="K392" s="92">
        <v>1.68</v>
      </c>
      <c r="L392" s="91" t="s">
        <v>102</v>
      </c>
      <c r="M392" s="90">
        <v>3.85E-2</v>
      </c>
      <c r="N392" s="90">
        <v>4.2099999999999999E-2</v>
      </c>
      <c r="O392" s="92">
        <v>2865305</v>
      </c>
      <c r="P392" s="92">
        <v>100.44</v>
      </c>
      <c r="Q392" s="92">
        <v>0</v>
      </c>
      <c r="R392" s="92">
        <v>2877.9123420000001</v>
      </c>
      <c r="S392" s="90">
        <v>3.0800000000000001E-2</v>
      </c>
      <c r="T392" s="90">
        <v>1E-3</v>
      </c>
      <c r="U392" s="90">
        <v>1E-4</v>
      </c>
    </row>
    <row r="393" spans="2:21" s="87" customFormat="1">
      <c r="B393" s="91" t="s">
        <v>1395</v>
      </c>
      <c r="C393" s="91" t="s">
        <v>1396</v>
      </c>
      <c r="D393" s="91" t="s">
        <v>100</v>
      </c>
      <c r="E393" s="91" t="s">
        <v>123</v>
      </c>
      <c r="F393" s="91" t="s">
        <v>1397</v>
      </c>
      <c r="G393" s="91" t="s">
        <v>527</v>
      </c>
      <c r="H393" s="91" t="s">
        <v>814</v>
      </c>
      <c r="I393" s="91" t="s">
        <v>211</v>
      </c>
      <c r="J393" s="91" t="s">
        <v>265</v>
      </c>
      <c r="K393" s="92">
        <v>1.63</v>
      </c>
      <c r="L393" s="91" t="s">
        <v>102</v>
      </c>
      <c r="M393" s="90">
        <v>0.05</v>
      </c>
      <c r="N393" s="90">
        <v>5.8400000000000001E-2</v>
      </c>
      <c r="O393" s="92">
        <v>2131.27</v>
      </c>
      <c r="P393" s="92">
        <v>100.04</v>
      </c>
      <c r="Q393" s="92">
        <v>0</v>
      </c>
      <c r="R393" s="92">
        <v>2.1321225080000001</v>
      </c>
      <c r="S393" s="90">
        <v>0</v>
      </c>
      <c r="T393" s="90">
        <v>0</v>
      </c>
      <c r="U393" s="90">
        <v>0</v>
      </c>
    </row>
    <row r="394" spans="2:21" s="87" customFormat="1">
      <c r="B394" s="91" t="s">
        <v>1398</v>
      </c>
      <c r="C394" s="91" t="s">
        <v>1399</v>
      </c>
      <c r="D394" s="91" t="s">
        <v>100</v>
      </c>
      <c r="E394" s="91" t="s">
        <v>123</v>
      </c>
      <c r="F394" s="91" t="s">
        <v>1400</v>
      </c>
      <c r="G394" s="91" t="s">
        <v>482</v>
      </c>
      <c r="H394" s="91" t="s">
        <v>803</v>
      </c>
      <c r="I394" s="91" t="s">
        <v>150</v>
      </c>
      <c r="J394" s="91" t="s">
        <v>1401</v>
      </c>
      <c r="K394" s="92">
        <v>0.74</v>
      </c>
      <c r="L394" s="91" t="s">
        <v>102</v>
      </c>
      <c r="M394" s="90">
        <v>4.5499999999999999E-2</v>
      </c>
      <c r="N394" s="90">
        <v>3.78E-2</v>
      </c>
      <c r="O394" s="92">
        <v>950500.36</v>
      </c>
      <c r="P394" s="92">
        <v>101.72</v>
      </c>
      <c r="Q394" s="92">
        <v>0</v>
      </c>
      <c r="R394" s="92">
        <v>966.84896619200003</v>
      </c>
      <c r="S394" s="90">
        <v>1.6199999999999999E-2</v>
      </c>
      <c r="T394" s="90">
        <v>2.9999999999999997E-4</v>
      </c>
      <c r="U394" s="90">
        <v>0</v>
      </c>
    </row>
    <row r="395" spans="2:21" s="87" customFormat="1">
      <c r="B395" s="91" t="s">
        <v>1402</v>
      </c>
      <c r="C395" s="91" t="s">
        <v>1403</v>
      </c>
      <c r="D395" s="91" t="s">
        <v>100</v>
      </c>
      <c r="E395" s="91" t="s">
        <v>123</v>
      </c>
      <c r="F395" s="91" t="s">
        <v>1400</v>
      </c>
      <c r="G395" s="91" t="s">
        <v>482</v>
      </c>
      <c r="H395" s="91" t="s">
        <v>803</v>
      </c>
      <c r="I395" s="91" t="s">
        <v>150</v>
      </c>
      <c r="J395" s="91" t="s">
        <v>265</v>
      </c>
      <c r="K395" s="92">
        <v>2.82</v>
      </c>
      <c r="L395" s="91" t="s">
        <v>102</v>
      </c>
      <c r="M395" s="90">
        <v>3.2899999999999999E-2</v>
      </c>
      <c r="N395" s="90">
        <v>4.9700000000000001E-2</v>
      </c>
      <c r="O395" s="92">
        <v>8839770.8300000001</v>
      </c>
      <c r="P395" s="92">
        <v>95.6</v>
      </c>
      <c r="Q395" s="92">
        <v>0</v>
      </c>
      <c r="R395" s="92">
        <v>8450.8209134799999</v>
      </c>
      <c r="S395" s="90">
        <v>1.4500000000000001E-2</v>
      </c>
      <c r="T395" s="90">
        <v>2.8999999999999998E-3</v>
      </c>
      <c r="U395" s="90">
        <v>4.0000000000000002E-4</v>
      </c>
    </row>
    <row r="396" spans="2:21" s="87" customFormat="1">
      <c r="B396" s="91" t="s">
        <v>1404</v>
      </c>
      <c r="C396" s="91" t="s">
        <v>1405</v>
      </c>
      <c r="D396" s="91" t="s">
        <v>100</v>
      </c>
      <c r="E396" s="91" t="s">
        <v>123</v>
      </c>
      <c r="F396" s="91" t="s">
        <v>1400</v>
      </c>
      <c r="G396" s="91" t="s">
        <v>482</v>
      </c>
      <c r="H396" s="91" t="s">
        <v>803</v>
      </c>
      <c r="I396" s="91" t="s">
        <v>150</v>
      </c>
      <c r="J396" s="91" t="s">
        <v>265</v>
      </c>
      <c r="K396" s="92">
        <v>1.61</v>
      </c>
      <c r="L396" s="91" t="s">
        <v>102</v>
      </c>
      <c r="M396" s="90">
        <v>2.9499999999999998E-2</v>
      </c>
      <c r="N396" s="90">
        <v>4.5400000000000003E-2</v>
      </c>
      <c r="O396" s="92">
        <v>3128.45</v>
      </c>
      <c r="P396" s="92">
        <v>98.61</v>
      </c>
      <c r="Q396" s="92">
        <v>0</v>
      </c>
      <c r="R396" s="92">
        <v>3.0849645450000001</v>
      </c>
      <c r="S396" s="90">
        <v>0</v>
      </c>
      <c r="T396" s="90">
        <v>0</v>
      </c>
      <c r="U396" s="90">
        <v>0</v>
      </c>
    </row>
    <row r="397" spans="2:21" s="87" customFormat="1">
      <c r="B397" s="91" t="s">
        <v>1406</v>
      </c>
      <c r="C397" s="91" t="s">
        <v>1407</v>
      </c>
      <c r="D397" s="91" t="s">
        <v>100</v>
      </c>
      <c r="E397" s="91" t="s">
        <v>123</v>
      </c>
      <c r="F397" s="91" t="s">
        <v>411</v>
      </c>
      <c r="G397" s="91" t="s">
        <v>402</v>
      </c>
      <c r="H397" s="91" t="s">
        <v>803</v>
      </c>
      <c r="I397" s="91" t="s">
        <v>150</v>
      </c>
      <c r="J397" s="91" t="s">
        <v>937</v>
      </c>
      <c r="K397" s="92">
        <v>0</v>
      </c>
      <c r="L397" s="91" t="s">
        <v>102</v>
      </c>
      <c r="M397" s="90">
        <v>2.23E-2</v>
      </c>
      <c r="N397" s="90">
        <v>-3.75</v>
      </c>
      <c r="O397" s="92">
        <v>770064</v>
      </c>
      <c r="P397" s="92">
        <v>1007.17</v>
      </c>
      <c r="Q397" s="92">
        <v>0</v>
      </c>
      <c r="R397" s="92">
        <v>7755.8535887999997</v>
      </c>
      <c r="S397" s="90">
        <v>8.0000000000000004E-4</v>
      </c>
      <c r="T397" s="90">
        <v>2.7000000000000001E-3</v>
      </c>
      <c r="U397" s="90">
        <v>4.0000000000000002E-4</v>
      </c>
    </row>
    <row r="398" spans="2:21" s="87" customFormat="1">
      <c r="B398" s="91" t="s">
        <v>1408</v>
      </c>
      <c r="C398" s="91" t="s">
        <v>1409</v>
      </c>
      <c r="D398" s="91" t="s">
        <v>100</v>
      </c>
      <c r="E398" s="91" t="s">
        <v>123</v>
      </c>
      <c r="F398" s="91" t="s">
        <v>411</v>
      </c>
      <c r="G398" s="91" t="s">
        <v>402</v>
      </c>
      <c r="H398" s="91" t="s">
        <v>803</v>
      </c>
      <c r="I398" s="91" t="s">
        <v>150</v>
      </c>
      <c r="J398" s="91" t="s">
        <v>1410</v>
      </c>
      <c r="K398" s="92">
        <v>0.68</v>
      </c>
      <c r="L398" s="91" t="s">
        <v>102</v>
      </c>
      <c r="M398" s="90">
        <v>2.3400000000000001E-2</v>
      </c>
      <c r="N398" s="90">
        <v>-0.96509999999999996</v>
      </c>
      <c r="O398" s="92">
        <v>298000</v>
      </c>
      <c r="P398" s="92">
        <v>1007.31</v>
      </c>
      <c r="Q398" s="92">
        <v>0</v>
      </c>
      <c r="R398" s="92">
        <v>3001.7838000000002</v>
      </c>
      <c r="S398" s="90">
        <v>4.0000000000000002E-4</v>
      </c>
      <c r="T398" s="90">
        <v>1E-3</v>
      </c>
      <c r="U398" s="90">
        <v>1E-4</v>
      </c>
    </row>
    <row r="399" spans="2:21" s="87" customFormat="1">
      <c r="B399" s="91" t="s">
        <v>1411</v>
      </c>
      <c r="C399" s="91" t="s">
        <v>1412</v>
      </c>
      <c r="D399" s="91" t="s">
        <v>100</v>
      </c>
      <c r="E399" s="91" t="s">
        <v>123</v>
      </c>
      <c r="F399" s="91" t="s">
        <v>1413</v>
      </c>
      <c r="G399" s="91" t="s">
        <v>527</v>
      </c>
      <c r="H399" s="91" t="s">
        <v>803</v>
      </c>
      <c r="I399" s="91" t="s">
        <v>150</v>
      </c>
      <c r="J399" s="91" t="s">
        <v>1414</v>
      </c>
      <c r="K399" s="92">
        <v>3.06</v>
      </c>
      <c r="L399" s="91" t="s">
        <v>102</v>
      </c>
      <c r="M399" s="90">
        <v>4.7E-2</v>
      </c>
      <c r="N399" s="90">
        <v>7.6700000000000004E-2</v>
      </c>
      <c r="O399" s="92">
        <v>2073693</v>
      </c>
      <c r="P399" s="92">
        <v>92.27</v>
      </c>
      <c r="Q399" s="92">
        <v>0</v>
      </c>
      <c r="R399" s="92">
        <v>1913.3965310999999</v>
      </c>
      <c r="S399" s="90">
        <v>9.7999999999999997E-3</v>
      </c>
      <c r="T399" s="90">
        <v>6.9999999999999999E-4</v>
      </c>
      <c r="U399" s="90">
        <v>1E-4</v>
      </c>
    </row>
    <row r="400" spans="2:21" s="87" customFormat="1">
      <c r="B400" s="91" t="s">
        <v>1415</v>
      </c>
      <c r="C400" s="91" t="s">
        <v>1416</v>
      </c>
      <c r="D400" s="91" t="s">
        <v>100</v>
      </c>
      <c r="E400" s="91" t="s">
        <v>123</v>
      </c>
      <c r="F400" s="91" t="s">
        <v>1417</v>
      </c>
      <c r="G400" s="91" t="s">
        <v>628</v>
      </c>
      <c r="H400" s="91" t="s">
        <v>803</v>
      </c>
      <c r="I400" s="91" t="s">
        <v>150</v>
      </c>
      <c r="J400" s="91" t="s">
        <v>1009</v>
      </c>
      <c r="K400" s="92">
        <v>0.91</v>
      </c>
      <c r="L400" s="91" t="s">
        <v>102</v>
      </c>
      <c r="M400" s="90">
        <v>3.5000000000000003E-2</v>
      </c>
      <c r="N400" s="90">
        <v>3.8399999999999997E-2</v>
      </c>
      <c r="O400" s="92">
        <v>763131.24</v>
      </c>
      <c r="P400" s="92">
        <v>100.01</v>
      </c>
      <c r="Q400" s="92">
        <v>0</v>
      </c>
      <c r="R400" s="92">
        <v>763.20755312400001</v>
      </c>
      <c r="S400" s="90">
        <v>5.0900000000000001E-2</v>
      </c>
      <c r="T400" s="90">
        <v>2.9999999999999997E-4</v>
      </c>
      <c r="U400" s="90">
        <v>0</v>
      </c>
    </row>
    <row r="401" spans="2:21" s="87" customFormat="1">
      <c r="B401" s="91" t="s">
        <v>1418</v>
      </c>
      <c r="C401" s="91" t="s">
        <v>1419</v>
      </c>
      <c r="D401" s="91" t="s">
        <v>100</v>
      </c>
      <c r="E401" s="91" t="s">
        <v>123</v>
      </c>
      <c r="F401" s="91" t="s">
        <v>1420</v>
      </c>
      <c r="G401" s="91" t="s">
        <v>495</v>
      </c>
      <c r="H401" s="91" t="s">
        <v>803</v>
      </c>
      <c r="I401" s="91" t="s">
        <v>150</v>
      </c>
      <c r="J401" s="91" t="s">
        <v>265</v>
      </c>
      <c r="K401" s="92">
        <v>0.83</v>
      </c>
      <c r="L401" s="91" t="s">
        <v>102</v>
      </c>
      <c r="M401" s="90">
        <v>3.85E-2</v>
      </c>
      <c r="N401" s="90">
        <v>3.8699999999999998E-2</v>
      </c>
      <c r="O401" s="92">
        <v>1444.04</v>
      </c>
      <c r="P401" s="92">
        <v>100.98</v>
      </c>
      <c r="Q401" s="92">
        <v>0</v>
      </c>
      <c r="R401" s="92">
        <v>1.4581915919999999</v>
      </c>
      <c r="S401" s="90">
        <v>0</v>
      </c>
      <c r="T401" s="90">
        <v>0</v>
      </c>
      <c r="U401" s="90">
        <v>0</v>
      </c>
    </row>
    <row r="402" spans="2:21" s="87" customFormat="1">
      <c r="B402" s="91" t="s">
        <v>1421</v>
      </c>
      <c r="C402" s="91" t="s">
        <v>1422</v>
      </c>
      <c r="D402" s="91" t="s">
        <v>100</v>
      </c>
      <c r="E402" s="91" t="s">
        <v>123</v>
      </c>
      <c r="F402" s="91" t="s">
        <v>1423</v>
      </c>
      <c r="G402" s="91" t="s">
        <v>737</v>
      </c>
      <c r="H402" s="91" t="s">
        <v>814</v>
      </c>
      <c r="I402" s="91" t="s">
        <v>211</v>
      </c>
      <c r="J402" s="91" t="s">
        <v>265</v>
      </c>
      <c r="K402" s="92">
        <v>1.19</v>
      </c>
      <c r="L402" s="91" t="s">
        <v>102</v>
      </c>
      <c r="M402" s="90">
        <v>4.1000000000000002E-2</v>
      </c>
      <c r="N402" s="90">
        <v>3.5000000000000003E-2</v>
      </c>
      <c r="O402" s="92">
        <v>503970.86</v>
      </c>
      <c r="P402" s="92">
        <v>102.11</v>
      </c>
      <c r="Q402" s="92">
        <v>0</v>
      </c>
      <c r="R402" s="92">
        <v>514.60464514600005</v>
      </c>
      <c r="S402" s="90">
        <v>1.6999999999999999E-3</v>
      </c>
      <c r="T402" s="90">
        <v>2.0000000000000001E-4</v>
      </c>
      <c r="U402" s="90">
        <v>0</v>
      </c>
    </row>
    <row r="403" spans="2:21" s="87" customFormat="1">
      <c r="B403" s="91" t="s">
        <v>1424</v>
      </c>
      <c r="C403" s="91" t="s">
        <v>1425</v>
      </c>
      <c r="D403" s="91" t="s">
        <v>100</v>
      </c>
      <c r="E403" s="91" t="s">
        <v>123</v>
      </c>
      <c r="F403" s="91" t="s">
        <v>1423</v>
      </c>
      <c r="G403" s="91" t="s">
        <v>737</v>
      </c>
      <c r="H403" s="91" t="s">
        <v>814</v>
      </c>
      <c r="I403" s="91" t="s">
        <v>211</v>
      </c>
      <c r="J403" s="91" t="s">
        <v>265</v>
      </c>
      <c r="K403" s="92">
        <v>2.44</v>
      </c>
      <c r="L403" s="91" t="s">
        <v>102</v>
      </c>
      <c r="M403" s="90">
        <v>3.3500000000000002E-2</v>
      </c>
      <c r="N403" s="90">
        <v>4.2799999999999998E-2</v>
      </c>
      <c r="O403" s="92">
        <v>2791012.57</v>
      </c>
      <c r="P403" s="92">
        <v>97.87</v>
      </c>
      <c r="Q403" s="92">
        <v>0</v>
      </c>
      <c r="R403" s="92">
        <v>2731.5640022590001</v>
      </c>
      <c r="S403" s="90">
        <v>7.0000000000000001E-3</v>
      </c>
      <c r="T403" s="90">
        <v>1E-3</v>
      </c>
      <c r="U403" s="90">
        <v>1E-4</v>
      </c>
    </row>
    <row r="404" spans="2:21" s="87" customFormat="1">
      <c r="B404" s="91" t="s">
        <v>1426</v>
      </c>
      <c r="C404" s="91" t="s">
        <v>1427</v>
      </c>
      <c r="D404" s="91" t="s">
        <v>100</v>
      </c>
      <c r="E404" s="91" t="s">
        <v>123</v>
      </c>
      <c r="F404" s="91" t="s">
        <v>1423</v>
      </c>
      <c r="G404" s="91" t="s">
        <v>737</v>
      </c>
      <c r="H404" s="91" t="s">
        <v>814</v>
      </c>
      <c r="I404" s="91" t="s">
        <v>211</v>
      </c>
      <c r="J404" s="91" t="s">
        <v>265</v>
      </c>
      <c r="K404" s="92">
        <v>5.37</v>
      </c>
      <c r="L404" s="91" t="s">
        <v>102</v>
      </c>
      <c r="M404" s="90">
        <v>2.7400000000000001E-2</v>
      </c>
      <c r="N404" s="90">
        <v>5.0900000000000001E-2</v>
      </c>
      <c r="O404" s="92">
        <v>13050</v>
      </c>
      <c r="P404" s="92">
        <v>89.14</v>
      </c>
      <c r="Q404" s="92">
        <v>0</v>
      </c>
      <c r="R404" s="92">
        <v>11.632770000000001</v>
      </c>
      <c r="S404" s="90">
        <v>0</v>
      </c>
      <c r="T404" s="90">
        <v>0</v>
      </c>
      <c r="U404" s="90">
        <v>0</v>
      </c>
    </row>
    <row r="405" spans="2:21" s="87" customFormat="1">
      <c r="B405" s="91" t="s">
        <v>1428</v>
      </c>
      <c r="C405" s="91" t="s">
        <v>1429</v>
      </c>
      <c r="D405" s="91" t="s">
        <v>100</v>
      </c>
      <c r="E405" s="91" t="s">
        <v>123</v>
      </c>
      <c r="F405" s="91" t="s">
        <v>1423</v>
      </c>
      <c r="G405" s="91" t="s">
        <v>737</v>
      </c>
      <c r="H405" s="91" t="s">
        <v>814</v>
      </c>
      <c r="I405" s="91" t="s">
        <v>211</v>
      </c>
      <c r="J405" s="91" t="s">
        <v>265</v>
      </c>
      <c r="K405" s="92">
        <v>3.63</v>
      </c>
      <c r="L405" s="91" t="s">
        <v>102</v>
      </c>
      <c r="M405" s="90">
        <v>2.1999999999999999E-2</v>
      </c>
      <c r="N405" s="90">
        <v>4.8099999999999997E-2</v>
      </c>
      <c r="O405" s="92">
        <v>827967.4</v>
      </c>
      <c r="P405" s="92">
        <v>91.7</v>
      </c>
      <c r="Q405" s="92">
        <v>0</v>
      </c>
      <c r="R405" s="92">
        <v>759.24610580000001</v>
      </c>
      <c r="S405" s="90">
        <v>5.9999999999999995E-4</v>
      </c>
      <c r="T405" s="90">
        <v>2.9999999999999997E-4</v>
      </c>
      <c r="U405" s="90">
        <v>0</v>
      </c>
    </row>
    <row r="406" spans="2:21" s="87" customFormat="1">
      <c r="B406" s="91" t="s">
        <v>1430</v>
      </c>
      <c r="C406" s="91" t="s">
        <v>1431</v>
      </c>
      <c r="D406" s="91" t="s">
        <v>100</v>
      </c>
      <c r="E406" s="91" t="s">
        <v>123</v>
      </c>
      <c r="F406" s="91" t="s">
        <v>1432</v>
      </c>
      <c r="G406" s="91" t="s">
        <v>737</v>
      </c>
      <c r="H406" s="91" t="s">
        <v>814</v>
      </c>
      <c r="I406" s="91" t="s">
        <v>211</v>
      </c>
      <c r="J406" s="91" t="s">
        <v>1433</v>
      </c>
      <c r="K406" s="92">
        <v>2.23</v>
      </c>
      <c r="L406" s="91" t="s">
        <v>102</v>
      </c>
      <c r="M406" s="90">
        <v>2.63E-2</v>
      </c>
      <c r="N406" s="90">
        <v>4.7600000000000003E-2</v>
      </c>
      <c r="O406" s="92">
        <v>2500000</v>
      </c>
      <c r="P406" s="92">
        <v>96.54</v>
      </c>
      <c r="Q406" s="92">
        <v>0</v>
      </c>
      <c r="R406" s="92">
        <v>2413.5</v>
      </c>
      <c r="S406" s="90">
        <v>2.6100000000000002E-2</v>
      </c>
      <c r="T406" s="90">
        <v>8.0000000000000004E-4</v>
      </c>
      <c r="U406" s="90">
        <v>1E-4</v>
      </c>
    </row>
    <row r="407" spans="2:21" s="87" customFormat="1">
      <c r="B407" s="91" t="s">
        <v>1434</v>
      </c>
      <c r="C407" s="91" t="s">
        <v>1435</v>
      </c>
      <c r="D407" s="91" t="s">
        <v>100</v>
      </c>
      <c r="E407" s="91" t="s">
        <v>123</v>
      </c>
      <c r="F407" s="91" t="s">
        <v>688</v>
      </c>
      <c r="G407" s="91" t="s">
        <v>402</v>
      </c>
      <c r="H407" s="91" t="s">
        <v>803</v>
      </c>
      <c r="I407" s="91" t="s">
        <v>150</v>
      </c>
      <c r="J407" s="91" t="s">
        <v>950</v>
      </c>
      <c r="K407" s="92">
        <v>0.51</v>
      </c>
      <c r="L407" s="91" t="s">
        <v>102</v>
      </c>
      <c r="M407" s="90">
        <v>2.4199999999999999E-2</v>
      </c>
      <c r="N407" s="90">
        <v>-0.98919999999999997</v>
      </c>
      <c r="O407" s="92">
        <v>310000</v>
      </c>
      <c r="P407" s="92">
        <v>1010.1</v>
      </c>
      <c r="Q407" s="92">
        <v>0</v>
      </c>
      <c r="R407" s="92">
        <v>3131.31</v>
      </c>
      <c r="S407" s="90">
        <v>8.9999999999999998E-4</v>
      </c>
      <c r="T407" s="90">
        <v>1.1000000000000001E-3</v>
      </c>
      <c r="U407" s="90">
        <v>1E-4</v>
      </c>
    </row>
    <row r="408" spans="2:21" s="87" customFormat="1">
      <c r="B408" s="91" t="s">
        <v>1436</v>
      </c>
      <c r="C408" s="91" t="s">
        <v>1437</v>
      </c>
      <c r="D408" s="91" t="s">
        <v>100</v>
      </c>
      <c r="E408" s="91" t="s">
        <v>123</v>
      </c>
      <c r="F408" s="91" t="s">
        <v>414</v>
      </c>
      <c r="G408" s="91" t="s">
        <v>402</v>
      </c>
      <c r="H408" s="91" t="s">
        <v>803</v>
      </c>
      <c r="I408" s="91" t="s">
        <v>150</v>
      </c>
      <c r="J408" s="91" t="s">
        <v>1438</v>
      </c>
      <c r="K408" s="92">
        <v>0.48</v>
      </c>
      <c r="L408" s="91" t="s">
        <v>102</v>
      </c>
      <c r="M408" s="90">
        <v>2.2499999999999999E-2</v>
      </c>
      <c r="N408" s="90">
        <v>-0.9919</v>
      </c>
      <c r="O408" s="92">
        <v>400000</v>
      </c>
      <c r="P408" s="92">
        <v>1007.37</v>
      </c>
      <c r="Q408" s="92">
        <v>0</v>
      </c>
      <c r="R408" s="92">
        <v>4029.48</v>
      </c>
      <c r="S408" s="90">
        <v>5.9999999999999995E-4</v>
      </c>
      <c r="T408" s="90">
        <v>1.4E-3</v>
      </c>
      <c r="U408" s="90">
        <v>2.0000000000000001E-4</v>
      </c>
    </row>
    <row r="409" spans="2:21" s="87" customFormat="1">
      <c r="B409" s="91" t="s">
        <v>1439</v>
      </c>
      <c r="C409" s="91" t="s">
        <v>1440</v>
      </c>
      <c r="D409" s="91" t="s">
        <v>100</v>
      </c>
      <c r="E409" s="91" t="s">
        <v>123</v>
      </c>
      <c r="F409" s="91" t="s">
        <v>414</v>
      </c>
      <c r="G409" s="91" t="s">
        <v>402</v>
      </c>
      <c r="H409" s="91" t="s">
        <v>814</v>
      </c>
      <c r="I409" s="91" t="s">
        <v>211</v>
      </c>
      <c r="J409" s="91" t="s">
        <v>1441</v>
      </c>
      <c r="K409" s="92">
        <v>0.95</v>
      </c>
      <c r="L409" s="91" t="s">
        <v>102</v>
      </c>
      <c r="M409" s="90">
        <v>2.3E-2</v>
      </c>
      <c r="N409" s="90">
        <v>-0.84809999999999997</v>
      </c>
      <c r="O409" s="92">
        <v>1944200</v>
      </c>
      <c r="P409" s="92">
        <v>1003.98</v>
      </c>
      <c r="Q409" s="92">
        <v>0</v>
      </c>
      <c r="R409" s="92">
        <v>19519.37916</v>
      </c>
      <c r="S409" s="90">
        <v>1.5E-3</v>
      </c>
      <c r="T409" s="90">
        <v>6.7999999999999996E-3</v>
      </c>
      <c r="U409" s="90">
        <v>8.9999999999999998E-4</v>
      </c>
    </row>
    <row r="410" spans="2:21" s="87" customFormat="1">
      <c r="B410" s="91" t="s">
        <v>1442</v>
      </c>
      <c r="C410" s="91" t="s">
        <v>1443</v>
      </c>
      <c r="D410" s="91" t="s">
        <v>100</v>
      </c>
      <c r="E410" s="91" t="s">
        <v>123</v>
      </c>
      <c r="F410" s="91" t="s">
        <v>1444</v>
      </c>
      <c r="G410" s="91" t="s">
        <v>495</v>
      </c>
      <c r="H410" s="91" t="s">
        <v>803</v>
      </c>
      <c r="I410" s="91" t="s">
        <v>150</v>
      </c>
      <c r="J410" s="91" t="s">
        <v>265</v>
      </c>
      <c r="K410" s="92">
        <v>3.19</v>
      </c>
      <c r="L410" s="91" t="s">
        <v>102</v>
      </c>
      <c r="M410" s="90">
        <v>2.8000000000000001E-2</v>
      </c>
      <c r="N410" s="90">
        <v>4.82E-2</v>
      </c>
      <c r="O410" s="92">
        <v>2470</v>
      </c>
      <c r="P410" s="92">
        <v>94.63</v>
      </c>
      <c r="Q410" s="92">
        <v>0</v>
      </c>
      <c r="R410" s="92">
        <v>2.337361</v>
      </c>
      <c r="S410" s="90">
        <v>0</v>
      </c>
      <c r="T410" s="90">
        <v>0</v>
      </c>
      <c r="U410" s="90">
        <v>0</v>
      </c>
    </row>
    <row r="411" spans="2:21" s="87" customFormat="1">
      <c r="B411" s="91" t="s">
        <v>1445</v>
      </c>
      <c r="C411" s="91" t="s">
        <v>1446</v>
      </c>
      <c r="D411" s="91" t="s">
        <v>100</v>
      </c>
      <c r="E411" s="91" t="s">
        <v>123</v>
      </c>
      <c r="F411" s="91" t="s">
        <v>1444</v>
      </c>
      <c r="G411" s="91" t="s">
        <v>495</v>
      </c>
      <c r="H411" s="91" t="s">
        <v>803</v>
      </c>
      <c r="I411" s="91" t="s">
        <v>150</v>
      </c>
      <c r="J411" s="91" t="s">
        <v>265</v>
      </c>
      <c r="K411" s="92">
        <v>4.87</v>
      </c>
      <c r="L411" s="91" t="s">
        <v>102</v>
      </c>
      <c r="M411" s="90">
        <v>3.04E-2</v>
      </c>
      <c r="N411" s="90">
        <v>5.0500000000000003E-2</v>
      </c>
      <c r="O411" s="92">
        <v>9431</v>
      </c>
      <c r="P411" s="92">
        <v>91.76</v>
      </c>
      <c r="Q411" s="92">
        <v>0</v>
      </c>
      <c r="R411" s="92">
        <v>8.6538856000000006</v>
      </c>
      <c r="S411" s="90">
        <v>0</v>
      </c>
      <c r="T411" s="90">
        <v>0</v>
      </c>
      <c r="U411" s="90">
        <v>0</v>
      </c>
    </row>
    <row r="412" spans="2:21" s="87" customFormat="1">
      <c r="B412" s="91" t="s">
        <v>1447</v>
      </c>
      <c r="C412" s="91" t="s">
        <v>1448</v>
      </c>
      <c r="D412" s="91" t="s">
        <v>100</v>
      </c>
      <c r="F412" s="91" t="s">
        <v>709</v>
      </c>
      <c r="G412" s="91" t="s">
        <v>495</v>
      </c>
      <c r="H412" s="91" t="s">
        <v>814</v>
      </c>
      <c r="I412" s="91" t="s">
        <v>211</v>
      </c>
      <c r="J412" s="91" t="s">
        <v>1449</v>
      </c>
      <c r="K412" s="92">
        <v>0.79</v>
      </c>
      <c r="L412" s="91" t="s">
        <v>102</v>
      </c>
      <c r="M412" s="90">
        <v>3.1399999999999997E-2</v>
      </c>
      <c r="N412" s="90">
        <v>-0.94289999999999996</v>
      </c>
      <c r="O412" s="92">
        <v>300000</v>
      </c>
      <c r="P412" s="92">
        <v>1001.61</v>
      </c>
      <c r="Q412" s="92">
        <v>0</v>
      </c>
      <c r="R412" s="92">
        <v>3004.83</v>
      </c>
      <c r="S412" s="90">
        <v>2E-3</v>
      </c>
      <c r="T412" s="90">
        <v>1E-3</v>
      </c>
      <c r="U412" s="90">
        <v>1E-4</v>
      </c>
    </row>
    <row r="413" spans="2:21" s="87" customFormat="1">
      <c r="B413" s="91" t="s">
        <v>1450</v>
      </c>
      <c r="C413" s="91" t="s">
        <v>1451</v>
      </c>
      <c r="D413" s="91" t="s">
        <v>100</v>
      </c>
      <c r="E413" s="91" t="s">
        <v>123</v>
      </c>
      <c r="F413" s="91" t="s">
        <v>1452</v>
      </c>
      <c r="G413" s="91" t="s">
        <v>784</v>
      </c>
      <c r="H413" s="91" t="s">
        <v>814</v>
      </c>
      <c r="I413" s="91" t="s">
        <v>211</v>
      </c>
      <c r="J413" s="91" t="s">
        <v>648</v>
      </c>
      <c r="K413" s="92">
        <v>0.42</v>
      </c>
      <c r="L413" s="91" t="s">
        <v>102</v>
      </c>
      <c r="M413" s="90">
        <v>1.35E-2</v>
      </c>
      <c r="N413" s="90">
        <v>4.0399999999999998E-2</v>
      </c>
      <c r="O413" s="92">
        <v>737000</v>
      </c>
      <c r="P413" s="92">
        <v>99.35</v>
      </c>
      <c r="Q413" s="92">
        <v>0</v>
      </c>
      <c r="R413" s="92">
        <v>732.20950000000005</v>
      </c>
      <c r="S413" s="90">
        <v>3.3999999999999998E-3</v>
      </c>
      <c r="T413" s="90">
        <v>2.9999999999999997E-4</v>
      </c>
      <c r="U413" s="90">
        <v>0</v>
      </c>
    </row>
    <row r="414" spans="2:21" s="87" customFormat="1">
      <c r="B414" s="91" t="s">
        <v>1453</v>
      </c>
      <c r="C414" s="91" t="s">
        <v>1454</v>
      </c>
      <c r="D414" s="91" t="s">
        <v>100</v>
      </c>
      <c r="E414" s="91" t="s">
        <v>123</v>
      </c>
      <c r="F414" s="91" t="s">
        <v>1452</v>
      </c>
      <c r="G414" s="91" t="s">
        <v>784</v>
      </c>
      <c r="H414" s="91" t="s">
        <v>814</v>
      </c>
      <c r="I414" s="91" t="s">
        <v>211</v>
      </c>
      <c r="J414" s="91" t="s">
        <v>265</v>
      </c>
      <c r="K414" s="92">
        <v>1.69</v>
      </c>
      <c r="L414" s="91" t="s">
        <v>102</v>
      </c>
      <c r="M414" s="90">
        <v>1.55E-2</v>
      </c>
      <c r="N414" s="90">
        <v>4.8300000000000003E-2</v>
      </c>
      <c r="O414" s="92">
        <v>2392.1</v>
      </c>
      <c r="P414" s="92">
        <v>94.86</v>
      </c>
      <c r="Q414" s="92">
        <v>0</v>
      </c>
      <c r="R414" s="92">
        <v>2.2691460600000002</v>
      </c>
      <c r="S414" s="90">
        <v>0</v>
      </c>
      <c r="T414" s="90">
        <v>0</v>
      </c>
      <c r="U414" s="90">
        <v>0</v>
      </c>
    </row>
    <row r="415" spans="2:21" s="87" customFormat="1">
      <c r="B415" s="91" t="s">
        <v>1455</v>
      </c>
      <c r="C415" s="91" t="s">
        <v>1456</v>
      </c>
      <c r="D415" s="91" t="s">
        <v>100</v>
      </c>
      <c r="E415" s="91" t="s">
        <v>123</v>
      </c>
      <c r="F415" s="91" t="s">
        <v>853</v>
      </c>
      <c r="G415" s="91" t="s">
        <v>495</v>
      </c>
      <c r="H415" s="91" t="s">
        <v>814</v>
      </c>
      <c r="I415" s="91" t="s">
        <v>211</v>
      </c>
      <c r="J415" s="91" t="s">
        <v>265</v>
      </c>
      <c r="K415" s="92">
        <v>1.64</v>
      </c>
      <c r="L415" s="91" t="s">
        <v>102</v>
      </c>
      <c r="M415" s="90">
        <v>7.0499999999999993E-2</v>
      </c>
      <c r="N415" s="90">
        <v>4.6600000000000003E-2</v>
      </c>
      <c r="O415" s="92">
        <v>4597.2700000000004</v>
      </c>
      <c r="P415" s="92">
        <v>105.73</v>
      </c>
      <c r="Q415" s="92">
        <v>0</v>
      </c>
      <c r="R415" s="92">
        <v>4.8606935709999997</v>
      </c>
      <c r="S415" s="90">
        <v>0</v>
      </c>
      <c r="T415" s="90">
        <v>0</v>
      </c>
      <c r="U415" s="90">
        <v>0</v>
      </c>
    </row>
    <row r="416" spans="2:21" s="87" customFormat="1">
      <c r="B416" s="91" t="s">
        <v>1457</v>
      </c>
      <c r="C416" s="91" t="s">
        <v>1458</v>
      </c>
      <c r="D416" s="91" t="s">
        <v>100</v>
      </c>
      <c r="E416" s="91" t="s">
        <v>123</v>
      </c>
      <c r="F416" s="91" t="s">
        <v>853</v>
      </c>
      <c r="G416" s="91" t="s">
        <v>495</v>
      </c>
      <c r="H416" s="91" t="s">
        <v>814</v>
      </c>
      <c r="I416" s="91" t="s">
        <v>211</v>
      </c>
      <c r="J416" s="91" t="s">
        <v>265</v>
      </c>
      <c r="K416" s="92">
        <v>4.37</v>
      </c>
      <c r="L416" s="91" t="s">
        <v>102</v>
      </c>
      <c r="M416" s="90">
        <v>3.95E-2</v>
      </c>
      <c r="N416" s="90">
        <v>6.0299999999999999E-2</v>
      </c>
      <c r="O416" s="92">
        <v>5095320.46</v>
      </c>
      <c r="P416" s="92">
        <v>92.7</v>
      </c>
      <c r="Q416" s="92">
        <v>0</v>
      </c>
      <c r="R416" s="92">
        <v>4723.3620664199998</v>
      </c>
      <c r="S416" s="90">
        <v>3.2000000000000002E-3</v>
      </c>
      <c r="T416" s="90">
        <v>1.6000000000000001E-3</v>
      </c>
      <c r="U416" s="90">
        <v>2.0000000000000001E-4</v>
      </c>
    </row>
    <row r="417" spans="2:21" s="87" customFormat="1">
      <c r="B417" s="91" t="s">
        <v>1459</v>
      </c>
      <c r="C417" s="91" t="s">
        <v>1460</v>
      </c>
      <c r="D417" s="91" t="s">
        <v>100</v>
      </c>
      <c r="E417" s="91" t="s">
        <v>123</v>
      </c>
      <c r="F417" s="91" t="s">
        <v>1461</v>
      </c>
      <c r="G417" s="91" t="s">
        <v>527</v>
      </c>
      <c r="H417" s="91" t="s">
        <v>814</v>
      </c>
      <c r="I417" s="91" t="s">
        <v>211</v>
      </c>
      <c r="J417" s="91" t="s">
        <v>950</v>
      </c>
      <c r="K417" s="92">
        <v>0.34</v>
      </c>
      <c r="L417" s="91" t="s">
        <v>102</v>
      </c>
      <c r="M417" s="90">
        <v>4.65E-2</v>
      </c>
      <c r="N417" s="90">
        <v>4.1200000000000001E-2</v>
      </c>
      <c r="O417" s="92">
        <v>1893299.41</v>
      </c>
      <c r="P417" s="92">
        <v>100.96</v>
      </c>
      <c r="Q417" s="92">
        <v>0</v>
      </c>
      <c r="R417" s="92">
        <v>1911.475084336</v>
      </c>
      <c r="S417" s="90">
        <v>8.0999999999999996E-3</v>
      </c>
      <c r="T417" s="90">
        <v>6.9999999999999999E-4</v>
      </c>
      <c r="U417" s="90">
        <v>1E-4</v>
      </c>
    </row>
    <row r="418" spans="2:21" s="87" customFormat="1">
      <c r="B418" s="91" t="s">
        <v>1462</v>
      </c>
      <c r="C418" s="91" t="s">
        <v>1463</v>
      </c>
      <c r="D418" s="91" t="s">
        <v>100</v>
      </c>
      <c r="E418" s="91" t="s">
        <v>123</v>
      </c>
      <c r="F418" s="91" t="s">
        <v>1464</v>
      </c>
      <c r="G418" s="91" t="s">
        <v>132</v>
      </c>
      <c r="H418" s="91" t="s">
        <v>814</v>
      </c>
      <c r="I418" s="91" t="s">
        <v>211</v>
      </c>
      <c r="J418" s="91" t="s">
        <v>265</v>
      </c>
      <c r="K418" s="92">
        <v>2.2799999999999998</v>
      </c>
      <c r="L418" s="91" t="s">
        <v>102</v>
      </c>
      <c r="M418" s="90">
        <v>3.5499999999999997E-2</v>
      </c>
      <c r="N418" s="90">
        <v>4.6899999999999997E-2</v>
      </c>
      <c r="O418" s="92">
        <v>8655.82</v>
      </c>
      <c r="P418" s="92">
        <v>98.41</v>
      </c>
      <c r="Q418" s="92">
        <v>0</v>
      </c>
      <c r="R418" s="92">
        <v>8.518192462</v>
      </c>
      <c r="S418" s="90">
        <v>0</v>
      </c>
      <c r="T418" s="90">
        <v>0</v>
      </c>
      <c r="U418" s="90">
        <v>0</v>
      </c>
    </row>
    <row r="419" spans="2:21" s="87" customFormat="1">
      <c r="B419" s="91" t="s">
        <v>1465</v>
      </c>
      <c r="C419" s="91" t="s">
        <v>1466</v>
      </c>
      <c r="D419" s="91" t="s">
        <v>100</v>
      </c>
      <c r="E419" s="91" t="s">
        <v>123</v>
      </c>
      <c r="F419" s="91" t="s">
        <v>1464</v>
      </c>
      <c r="G419" s="91" t="s">
        <v>132</v>
      </c>
      <c r="H419" s="91" t="s">
        <v>814</v>
      </c>
      <c r="I419" s="91" t="s">
        <v>211</v>
      </c>
      <c r="J419" s="91" t="s">
        <v>265</v>
      </c>
      <c r="K419" s="92">
        <v>1.69</v>
      </c>
      <c r="L419" s="91" t="s">
        <v>102</v>
      </c>
      <c r="M419" s="90">
        <v>4.1399999999999999E-2</v>
      </c>
      <c r="N419" s="90">
        <v>4.24E-2</v>
      </c>
      <c r="O419" s="92">
        <v>5875.61</v>
      </c>
      <c r="P419" s="92">
        <v>100.88</v>
      </c>
      <c r="Q419" s="92">
        <v>0</v>
      </c>
      <c r="R419" s="92">
        <v>5.9273153680000004</v>
      </c>
      <c r="S419" s="90">
        <v>0</v>
      </c>
      <c r="T419" s="90">
        <v>0</v>
      </c>
      <c r="U419" s="90">
        <v>0</v>
      </c>
    </row>
    <row r="420" spans="2:21" s="87" customFormat="1">
      <c r="B420" s="91" t="s">
        <v>1467</v>
      </c>
      <c r="C420" s="91">
        <v>11430800</v>
      </c>
      <c r="D420" s="91" t="s">
        <v>100</v>
      </c>
      <c r="E420" s="91" t="s">
        <v>123</v>
      </c>
      <c r="F420" s="91" t="s">
        <v>1464</v>
      </c>
      <c r="G420" s="91" t="s">
        <v>132</v>
      </c>
      <c r="H420" s="91" t="s">
        <v>814</v>
      </c>
      <c r="I420" s="91" t="s">
        <v>211</v>
      </c>
      <c r="J420" s="91" t="s">
        <v>265</v>
      </c>
      <c r="K420" s="92">
        <v>2.75</v>
      </c>
      <c r="L420" s="91" t="s">
        <v>102</v>
      </c>
      <c r="M420" s="90">
        <v>2.5000000000000001E-2</v>
      </c>
      <c r="N420" s="90">
        <v>4.6199999999999998E-2</v>
      </c>
      <c r="O420" s="92">
        <v>2000000</v>
      </c>
      <c r="P420" s="92">
        <f>R420*1000/O420*100</f>
        <v>95.712295081967</v>
      </c>
      <c r="Q420" s="92">
        <v>0</v>
      </c>
      <c r="R420" s="92">
        <f>1914245.90163934/1000</f>
        <v>1914.24590163934</v>
      </c>
      <c r="S420" s="90">
        <v>1.5E-3</v>
      </c>
      <c r="T420" s="90">
        <f>R420/$R$11</f>
        <v>6.663299374097811E-4</v>
      </c>
      <c r="U420" s="90">
        <f>R420/'סכום נכסי הקרן'!$C$42</f>
        <v>9.0897043355921142E-5</v>
      </c>
    </row>
    <row r="421" spans="2:21" s="87" customFormat="1">
      <c r="B421" s="91" t="s">
        <v>1467</v>
      </c>
      <c r="C421" s="91">
        <v>1143080</v>
      </c>
      <c r="D421" s="91" t="s">
        <v>100</v>
      </c>
      <c r="E421" s="91" t="s">
        <v>123</v>
      </c>
      <c r="F421" s="91" t="s">
        <v>1464</v>
      </c>
      <c r="G421" s="91" t="s">
        <v>132</v>
      </c>
      <c r="H421" s="91" t="s">
        <v>814</v>
      </c>
      <c r="I421" s="91" t="s">
        <v>211</v>
      </c>
      <c r="J421" s="91" t="s">
        <v>1468</v>
      </c>
      <c r="K421" s="92">
        <v>0</v>
      </c>
      <c r="L421" s="91" t="s">
        <v>102</v>
      </c>
      <c r="M421" s="90">
        <v>0</v>
      </c>
      <c r="N421" s="90">
        <v>0</v>
      </c>
      <c r="O421" s="92">
        <v>22917</v>
      </c>
      <c r="P421" s="92">
        <f>R421*1000/O421*100</f>
        <v>96.2</v>
      </c>
      <c r="Q421" s="92">
        <v>0</v>
      </c>
      <c r="R421" s="92">
        <f>22046.154/1000</f>
        <v>22.046153999999998</v>
      </c>
      <c r="S421" s="90">
        <v>0</v>
      </c>
      <c r="T421" s="90">
        <f>R421/$R$11</f>
        <v>7.6740466845800855E-6</v>
      </c>
      <c r="U421" s="90">
        <f>R421/'סכום נכסי הקרן'!$C$42</f>
        <v>1.0468509893390235E-6</v>
      </c>
    </row>
    <row r="422" spans="2:21" s="87" customFormat="1">
      <c r="B422" s="91" t="s">
        <v>1469</v>
      </c>
      <c r="C422" s="91" t="s">
        <v>1470</v>
      </c>
      <c r="D422" s="91" t="s">
        <v>100</v>
      </c>
      <c r="E422" s="91" t="s">
        <v>123</v>
      </c>
      <c r="F422" s="91" t="s">
        <v>1301</v>
      </c>
      <c r="G422" s="91" t="s">
        <v>527</v>
      </c>
      <c r="H422" s="91" t="s">
        <v>814</v>
      </c>
      <c r="I422" s="91" t="s">
        <v>211</v>
      </c>
      <c r="J422" s="91" t="s">
        <v>265</v>
      </c>
      <c r="K422" s="92">
        <v>2.69</v>
      </c>
      <c r="L422" s="91" t="s">
        <v>102</v>
      </c>
      <c r="M422" s="90">
        <v>5.1499999999999997E-2</v>
      </c>
      <c r="N422" s="90">
        <v>7.4300000000000005E-2</v>
      </c>
      <c r="O422" s="92">
        <v>7536.63</v>
      </c>
      <c r="P422" s="92">
        <v>94.49</v>
      </c>
      <c r="Q422" s="92">
        <v>0</v>
      </c>
      <c r="R422" s="92">
        <v>7.1213616870000003</v>
      </c>
      <c r="S422" s="90">
        <v>0</v>
      </c>
      <c r="T422" s="90">
        <v>0</v>
      </c>
      <c r="U422" s="90">
        <v>0</v>
      </c>
    </row>
    <row r="423" spans="2:21" s="87" customFormat="1">
      <c r="B423" s="91" t="s">
        <v>1471</v>
      </c>
      <c r="C423" s="91" t="s">
        <v>1472</v>
      </c>
      <c r="D423" s="91" t="s">
        <v>100</v>
      </c>
      <c r="E423" s="91" t="s">
        <v>123</v>
      </c>
      <c r="F423" s="91" t="s">
        <v>1473</v>
      </c>
      <c r="G423" s="91" t="s">
        <v>784</v>
      </c>
      <c r="H423" s="91" t="s">
        <v>814</v>
      </c>
      <c r="I423" s="91" t="s">
        <v>211</v>
      </c>
      <c r="J423" s="91" t="s">
        <v>265</v>
      </c>
      <c r="K423" s="92">
        <v>0.87</v>
      </c>
      <c r="L423" s="91" t="s">
        <v>102</v>
      </c>
      <c r="M423" s="90">
        <v>0.02</v>
      </c>
      <c r="N423" s="90">
        <v>4.1500000000000002E-2</v>
      </c>
      <c r="O423" s="92">
        <v>1343420.44</v>
      </c>
      <c r="P423" s="92">
        <v>98.19</v>
      </c>
      <c r="Q423" s="92">
        <v>231.74760000000001</v>
      </c>
      <c r="R423" s="92">
        <v>1550.8521300360001</v>
      </c>
      <c r="S423" s="90">
        <v>3.0000000000000001E-3</v>
      </c>
      <c r="T423" s="90">
        <v>5.0000000000000001E-4</v>
      </c>
      <c r="U423" s="90">
        <v>1E-4</v>
      </c>
    </row>
    <row r="424" spans="2:21" s="87" customFormat="1">
      <c r="B424" s="91" t="s">
        <v>1474</v>
      </c>
      <c r="C424" s="91" t="s">
        <v>1475</v>
      </c>
      <c r="D424" s="91" t="s">
        <v>100</v>
      </c>
      <c r="E424" s="91" t="s">
        <v>123</v>
      </c>
      <c r="F424" s="91" t="s">
        <v>1476</v>
      </c>
      <c r="G424" s="91" t="s">
        <v>731</v>
      </c>
      <c r="H424" s="91" t="s">
        <v>803</v>
      </c>
      <c r="I424" s="91" t="s">
        <v>150</v>
      </c>
      <c r="J424" s="91" t="s">
        <v>265</v>
      </c>
      <c r="K424" s="92">
        <v>3.13</v>
      </c>
      <c r="L424" s="91" t="s">
        <v>102</v>
      </c>
      <c r="M424" s="90">
        <v>0.02</v>
      </c>
      <c r="N424" s="90">
        <v>5.0200000000000002E-2</v>
      </c>
      <c r="O424" s="92">
        <v>1260469</v>
      </c>
      <c r="P424" s="92">
        <v>91.71</v>
      </c>
      <c r="Q424" s="92">
        <v>0</v>
      </c>
      <c r="R424" s="92">
        <v>1155.9761199</v>
      </c>
      <c r="S424" s="90">
        <v>6.4000000000000003E-3</v>
      </c>
      <c r="T424" s="90">
        <v>4.0000000000000002E-4</v>
      </c>
      <c r="U424" s="90">
        <v>1E-4</v>
      </c>
    </row>
    <row r="425" spans="2:21" s="87" customFormat="1">
      <c r="B425" s="91" t="s">
        <v>1477</v>
      </c>
      <c r="C425" s="91" t="s">
        <v>1478</v>
      </c>
      <c r="D425" s="91" t="s">
        <v>100</v>
      </c>
      <c r="E425" s="91" t="s">
        <v>123</v>
      </c>
      <c r="F425" s="91" t="s">
        <v>1317</v>
      </c>
      <c r="G425" s="91" t="s">
        <v>527</v>
      </c>
      <c r="H425" s="91" t="s">
        <v>803</v>
      </c>
      <c r="I425" s="91" t="s">
        <v>150</v>
      </c>
      <c r="J425" s="91" t="s">
        <v>265</v>
      </c>
      <c r="K425" s="92">
        <v>1.56</v>
      </c>
      <c r="L425" s="91" t="s">
        <v>102</v>
      </c>
      <c r="M425" s="90">
        <v>3.5000000000000003E-2</v>
      </c>
      <c r="N425" s="90">
        <v>5.62E-2</v>
      </c>
      <c r="O425" s="92">
        <v>25676.57</v>
      </c>
      <c r="P425" s="92">
        <v>97.32</v>
      </c>
      <c r="Q425" s="92">
        <v>0</v>
      </c>
      <c r="R425" s="92">
        <v>24.988437923999999</v>
      </c>
      <c r="S425" s="90">
        <v>2.0000000000000001E-4</v>
      </c>
      <c r="T425" s="90">
        <v>0</v>
      </c>
      <c r="U425" s="90">
        <v>0</v>
      </c>
    </row>
    <row r="426" spans="2:21" s="87" customFormat="1">
      <c r="B426" s="91" t="s">
        <v>1479</v>
      </c>
      <c r="C426" s="91" t="s">
        <v>1480</v>
      </c>
      <c r="D426" s="91" t="s">
        <v>100</v>
      </c>
      <c r="E426" s="91" t="s">
        <v>123</v>
      </c>
      <c r="F426" s="91" t="s">
        <v>1317</v>
      </c>
      <c r="G426" s="91" t="s">
        <v>527</v>
      </c>
      <c r="H426" s="91" t="s">
        <v>803</v>
      </c>
      <c r="I426" s="91" t="s">
        <v>150</v>
      </c>
      <c r="J426" s="91" t="s">
        <v>265</v>
      </c>
      <c r="K426" s="92">
        <v>3.12</v>
      </c>
      <c r="L426" s="91" t="s">
        <v>102</v>
      </c>
      <c r="M426" s="90">
        <v>2.6499999999999999E-2</v>
      </c>
      <c r="N426" s="90">
        <v>6.1600000000000002E-2</v>
      </c>
      <c r="O426" s="92">
        <v>7777.09</v>
      </c>
      <c r="P426" s="92">
        <v>90.16</v>
      </c>
      <c r="Q426" s="92">
        <v>0</v>
      </c>
      <c r="R426" s="92">
        <v>7.0118243439999999</v>
      </c>
      <c r="S426" s="90">
        <v>0</v>
      </c>
      <c r="T426" s="90">
        <v>0</v>
      </c>
      <c r="U426" s="90">
        <v>0</v>
      </c>
    </row>
    <row r="427" spans="2:21" s="87" customFormat="1">
      <c r="B427" s="91" t="s">
        <v>1481</v>
      </c>
      <c r="C427" s="91" t="s">
        <v>1482</v>
      </c>
      <c r="D427" s="91" t="s">
        <v>100</v>
      </c>
      <c r="E427" s="91" t="s">
        <v>123</v>
      </c>
      <c r="F427" s="91" t="s">
        <v>1317</v>
      </c>
      <c r="G427" s="91" t="s">
        <v>527</v>
      </c>
      <c r="H427" s="91" t="s">
        <v>803</v>
      </c>
      <c r="I427" s="91" t="s">
        <v>150</v>
      </c>
      <c r="J427" s="91" t="s">
        <v>265</v>
      </c>
      <c r="K427" s="92">
        <v>2.68</v>
      </c>
      <c r="L427" s="91" t="s">
        <v>102</v>
      </c>
      <c r="M427" s="90">
        <v>4.99E-2</v>
      </c>
      <c r="N427" s="90">
        <v>4.8599999999999997E-2</v>
      </c>
      <c r="O427" s="92">
        <v>2353827.27</v>
      </c>
      <c r="P427" s="92">
        <v>100.48</v>
      </c>
      <c r="Q427" s="92">
        <v>0</v>
      </c>
      <c r="R427" s="92">
        <v>2365.1256408959998</v>
      </c>
      <c r="S427" s="90">
        <v>1.0200000000000001E-2</v>
      </c>
      <c r="T427" s="90">
        <v>8.0000000000000004E-4</v>
      </c>
      <c r="U427" s="90">
        <v>1E-4</v>
      </c>
    </row>
    <row r="428" spans="2:21" s="87" customFormat="1">
      <c r="B428" s="91" t="s">
        <v>1483</v>
      </c>
      <c r="C428" s="91" t="s">
        <v>1484</v>
      </c>
      <c r="D428" s="91" t="s">
        <v>100</v>
      </c>
      <c r="E428" s="91" t="s">
        <v>123</v>
      </c>
      <c r="F428" s="91" t="s">
        <v>1485</v>
      </c>
      <c r="G428" s="91" t="s">
        <v>527</v>
      </c>
      <c r="H428" s="91" t="s">
        <v>814</v>
      </c>
      <c r="I428" s="91" t="s">
        <v>211</v>
      </c>
      <c r="J428" s="91" t="s">
        <v>1486</v>
      </c>
      <c r="K428" s="92">
        <v>0.69</v>
      </c>
      <c r="L428" s="91" t="s">
        <v>102</v>
      </c>
      <c r="M428" s="90">
        <v>5.5E-2</v>
      </c>
      <c r="N428" s="90">
        <v>4.19E-2</v>
      </c>
      <c r="O428" s="92">
        <v>2700000</v>
      </c>
      <c r="P428" s="92">
        <v>102.29</v>
      </c>
      <c r="Q428" s="92">
        <v>0</v>
      </c>
      <c r="R428" s="92">
        <v>2761.83</v>
      </c>
      <c r="S428" s="90">
        <v>2.81E-2</v>
      </c>
      <c r="T428" s="90">
        <v>1E-3</v>
      </c>
      <c r="U428" s="90">
        <v>1E-4</v>
      </c>
    </row>
    <row r="429" spans="2:21" s="87" customFormat="1">
      <c r="B429" s="91" t="s">
        <v>1487</v>
      </c>
      <c r="C429" s="91" t="s">
        <v>1488</v>
      </c>
      <c r="D429" s="91" t="s">
        <v>100</v>
      </c>
      <c r="E429" s="91" t="s">
        <v>123</v>
      </c>
      <c r="F429" s="91" t="s">
        <v>856</v>
      </c>
      <c r="G429" s="91" t="s">
        <v>731</v>
      </c>
      <c r="H429" s="91" t="s">
        <v>803</v>
      </c>
      <c r="I429" s="91" t="s">
        <v>150</v>
      </c>
      <c r="J429" s="91" t="s">
        <v>1489</v>
      </c>
      <c r="K429" s="92">
        <v>0.24</v>
      </c>
      <c r="L429" s="91" t="s">
        <v>102</v>
      </c>
      <c r="M429" s="90">
        <v>0</v>
      </c>
      <c r="N429" s="90">
        <v>-0.99990000000000001</v>
      </c>
      <c r="O429" s="92">
        <v>189800</v>
      </c>
      <c r="P429" s="92">
        <v>993.8</v>
      </c>
      <c r="Q429" s="92">
        <v>0</v>
      </c>
      <c r="R429" s="92">
        <v>1886.2324000000001</v>
      </c>
      <c r="S429" s="90">
        <v>8.0000000000000004E-4</v>
      </c>
      <c r="T429" s="90">
        <v>6.9999999999999999E-4</v>
      </c>
      <c r="U429" s="90">
        <v>1E-4</v>
      </c>
    </row>
    <row r="430" spans="2:21" s="87" customFormat="1">
      <c r="B430" s="91" t="s">
        <v>1490</v>
      </c>
      <c r="C430" s="91" t="s">
        <v>1491</v>
      </c>
      <c r="D430" s="91" t="s">
        <v>100</v>
      </c>
      <c r="E430" s="91" t="s">
        <v>123</v>
      </c>
      <c r="F430" s="91" t="s">
        <v>856</v>
      </c>
      <c r="G430" s="91" t="s">
        <v>731</v>
      </c>
      <c r="H430" s="91" t="s">
        <v>814</v>
      </c>
      <c r="I430" s="91" t="s">
        <v>211</v>
      </c>
      <c r="J430" s="91" t="s">
        <v>265</v>
      </c>
      <c r="K430" s="92">
        <v>1.44</v>
      </c>
      <c r="L430" s="91" t="s">
        <v>102</v>
      </c>
      <c r="M430" s="90">
        <v>6.2300000000000001E-2</v>
      </c>
      <c r="N430" s="90">
        <v>4.2200000000000001E-2</v>
      </c>
      <c r="O430" s="92">
        <v>8463.17</v>
      </c>
      <c r="P430" s="92">
        <v>102.86</v>
      </c>
      <c r="Q430" s="92">
        <v>0.24964</v>
      </c>
      <c r="R430" s="92">
        <v>8.9548566619999992</v>
      </c>
      <c r="S430" s="90">
        <v>0</v>
      </c>
      <c r="T430" s="90">
        <v>0</v>
      </c>
      <c r="U430" s="90">
        <v>0</v>
      </c>
    </row>
    <row r="431" spans="2:21" s="87" customFormat="1">
      <c r="B431" s="91" t="s">
        <v>1492</v>
      </c>
      <c r="C431" s="91" t="s">
        <v>1493</v>
      </c>
      <c r="D431" s="91" t="s">
        <v>100</v>
      </c>
      <c r="E431" s="91" t="s">
        <v>123</v>
      </c>
      <c r="F431" s="91" t="s">
        <v>856</v>
      </c>
      <c r="G431" s="91" t="s">
        <v>731</v>
      </c>
      <c r="H431" s="91" t="s">
        <v>814</v>
      </c>
      <c r="I431" s="91" t="s">
        <v>211</v>
      </c>
      <c r="J431" s="91" t="s">
        <v>265</v>
      </c>
      <c r="K431" s="92">
        <v>5.04</v>
      </c>
      <c r="L431" s="91" t="s">
        <v>102</v>
      </c>
      <c r="M431" s="90">
        <v>2.8000000000000001E-2</v>
      </c>
      <c r="N431" s="90">
        <v>5.6500000000000002E-2</v>
      </c>
      <c r="O431" s="92">
        <v>13552</v>
      </c>
      <c r="P431" s="92">
        <v>88.11</v>
      </c>
      <c r="Q431" s="92">
        <v>0</v>
      </c>
      <c r="R431" s="92">
        <v>11.9406672</v>
      </c>
      <c r="S431" s="90">
        <v>0</v>
      </c>
      <c r="T431" s="90">
        <v>0</v>
      </c>
      <c r="U431" s="90">
        <v>0</v>
      </c>
    </row>
    <row r="432" spans="2:21" s="87" customFormat="1">
      <c r="B432" s="91" t="s">
        <v>1494</v>
      </c>
      <c r="C432" s="91" t="s">
        <v>1495</v>
      </c>
      <c r="D432" s="91" t="s">
        <v>100</v>
      </c>
      <c r="E432" s="91" t="s">
        <v>123</v>
      </c>
      <c r="F432" s="91" t="s">
        <v>1496</v>
      </c>
      <c r="G432" s="91" t="s">
        <v>731</v>
      </c>
      <c r="H432" s="91" t="s">
        <v>868</v>
      </c>
      <c r="I432" s="91" t="s">
        <v>150</v>
      </c>
      <c r="J432" s="91" t="s">
        <v>751</v>
      </c>
      <c r="K432" s="92">
        <v>0.82</v>
      </c>
      <c r="L432" s="91" t="s">
        <v>102</v>
      </c>
      <c r="M432" s="90">
        <v>5.6500000000000002E-2</v>
      </c>
      <c r="N432" s="90">
        <v>4.6600000000000003E-2</v>
      </c>
      <c r="O432" s="92">
        <v>1646341.81</v>
      </c>
      <c r="P432" s="92">
        <v>101.78</v>
      </c>
      <c r="Q432" s="92">
        <v>0</v>
      </c>
      <c r="R432" s="92">
        <v>1675.646694218</v>
      </c>
      <c r="S432" s="90">
        <v>5.2299999999999999E-2</v>
      </c>
      <c r="T432" s="90">
        <v>5.9999999999999995E-4</v>
      </c>
      <c r="U432" s="90">
        <v>1E-4</v>
      </c>
    </row>
    <row r="433" spans="2:21" s="87" customFormat="1">
      <c r="B433" s="91" t="s">
        <v>1497</v>
      </c>
      <c r="C433" s="91" t="s">
        <v>1498</v>
      </c>
      <c r="D433" s="91" t="s">
        <v>100</v>
      </c>
      <c r="E433" s="91" t="s">
        <v>123</v>
      </c>
      <c r="F433" s="91" t="s">
        <v>1496</v>
      </c>
      <c r="G433" s="91" t="s">
        <v>731</v>
      </c>
      <c r="H433" s="91" t="s">
        <v>868</v>
      </c>
      <c r="I433" s="91" t="s">
        <v>150</v>
      </c>
      <c r="J433" s="91" t="s">
        <v>265</v>
      </c>
      <c r="K433" s="92">
        <v>1.4</v>
      </c>
      <c r="L433" s="91" t="s">
        <v>102</v>
      </c>
      <c r="M433" s="90">
        <v>4.7500000000000001E-2</v>
      </c>
      <c r="N433" s="90">
        <v>4.4999999999999998E-2</v>
      </c>
      <c r="O433" s="92">
        <v>2167078</v>
      </c>
      <c r="P433" s="92">
        <v>101.6</v>
      </c>
      <c r="Q433" s="92">
        <v>0</v>
      </c>
      <c r="R433" s="92">
        <v>2201.751248</v>
      </c>
      <c r="S433" s="90">
        <v>9.9000000000000008E-3</v>
      </c>
      <c r="T433" s="90">
        <v>8.0000000000000004E-4</v>
      </c>
      <c r="U433" s="90">
        <v>1E-4</v>
      </c>
    </row>
    <row r="434" spans="2:21" s="87" customFormat="1">
      <c r="B434" s="91" t="s">
        <v>1499</v>
      </c>
      <c r="C434" s="91" t="s">
        <v>1500</v>
      </c>
      <c r="D434" s="91" t="s">
        <v>100</v>
      </c>
      <c r="E434" s="91" t="s">
        <v>123</v>
      </c>
      <c r="F434" s="91" t="s">
        <v>1496</v>
      </c>
      <c r="G434" s="91" t="s">
        <v>731</v>
      </c>
      <c r="H434" s="91" t="s">
        <v>868</v>
      </c>
      <c r="I434" s="91" t="s">
        <v>150</v>
      </c>
      <c r="J434" s="91" t="s">
        <v>265</v>
      </c>
      <c r="K434" s="92">
        <v>2.83</v>
      </c>
      <c r="L434" s="91" t="s">
        <v>102</v>
      </c>
      <c r="M434" s="90">
        <v>3.5000000000000003E-2</v>
      </c>
      <c r="N434" s="90">
        <v>5.1200000000000002E-2</v>
      </c>
      <c r="O434" s="92">
        <v>1808</v>
      </c>
      <c r="P434" s="92">
        <v>95.76</v>
      </c>
      <c r="Q434" s="92">
        <v>0</v>
      </c>
      <c r="R434" s="92">
        <v>1.7313407999999999</v>
      </c>
      <c r="S434" s="90">
        <v>0</v>
      </c>
      <c r="T434" s="90">
        <v>0</v>
      </c>
      <c r="U434" s="90">
        <v>0</v>
      </c>
    </row>
    <row r="435" spans="2:21" s="87" customFormat="1">
      <c r="B435" s="91" t="s">
        <v>1501</v>
      </c>
      <c r="C435" s="91" t="s">
        <v>1502</v>
      </c>
      <c r="D435" s="91" t="s">
        <v>100</v>
      </c>
      <c r="E435" s="91" t="s">
        <v>123</v>
      </c>
      <c r="F435" s="91" t="s">
        <v>1496</v>
      </c>
      <c r="G435" s="91" t="s">
        <v>731</v>
      </c>
      <c r="H435" s="91" t="s">
        <v>868</v>
      </c>
      <c r="I435" s="91" t="s">
        <v>150</v>
      </c>
      <c r="J435" s="91" t="s">
        <v>417</v>
      </c>
      <c r="K435" s="92">
        <v>0.25</v>
      </c>
      <c r="L435" s="91" t="s">
        <v>102</v>
      </c>
      <c r="M435" s="90">
        <v>6.3E-2</v>
      </c>
      <c r="N435" s="90">
        <v>4.6699999999999998E-2</v>
      </c>
      <c r="O435" s="92">
        <v>575733.5</v>
      </c>
      <c r="P435" s="92">
        <v>102</v>
      </c>
      <c r="Q435" s="92">
        <v>0</v>
      </c>
      <c r="R435" s="92">
        <v>587.24816999999996</v>
      </c>
      <c r="S435" s="90">
        <v>2.0899999999999998E-2</v>
      </c>
      <c r="T435" s="90">
        <v>2.0000000000000001E-4</v>
      </c>
      <c r="U435" s="90">
        <v>0</v>
      </c>
    </row>
    <row r="436" spans="2:21" s="87" customFormat="1">
      <c r="B436" s="91" t="s">
        <v>1503</v>
      </c>
      <c r="C436" s="91" t="s">
        <v>1504</v>
      </c>
      <c r="D436" s="91" t="s">
        <v>100</v>
      </c>
      <c r="E436" s="91" t="s">
        <v>123</v>
      </c>
      <c r="F436" s="91" t="s">
        <v>863</v>
      </c>
      <c r="G436" s="91" t="s">
        <v>482</v>
      </c>
      <c r="H436" s="91" t="s">
        <v>864</v>
      </c>
      <c r="I436" s="91" t="s">
        <v>211</v>
      </c>
      <c r="J436" s="91" t="s">
        <v>265</v>
      </c>
      <c r="K436" s="92">
        <v>4.67</v>
      </c>
      <c r="L436" s="91" t="s">
        <v>102</v>
      </c>
      <c r="M436" s="90">
        <v>2.5000000000000001E-2</v>
      </c>
      <c r="N436" s="90">
        <v>5.5100000000000003E-2</v>
      </c>
      <c r="O436" s="92">
        <v>9831265</v>
      </c>
      <c r="P436" s="92">
        <v>87.38</v>
      </c>
      <c r="Q436" s="92">
        <v>0</v>
      </c>
      <c r="R436" s="92">
        <v>8590.5593570000001</v>
      </c>
      <c r="S436" s="90">
        <v>1.1599999999999999E-2</v>
      </c>
      <c r="T436" s="90">
        <v>3.0000000000000001E-3</v>
      </c>
      <c r="U436" s="90">
        <v>4.0000000000000002E-4</v>
      </c>
    </row>
    <row r="437" spans="2:21" s="87" customFormat="1">
      <c r="B437" s="91" t="s">
        <v>1505</v>
      </c>
      <c r="C437" s="91" t="s">
        <v>1506</v>
      </c>
      <c r="D437" s="91" t="s">
        <v>100</v>
      </c>
      <c r="E437" s="91" t="s">
        <v>123</v>
      </c>
      <c r="F437" s="91" t="s">
        <v>1507</v>
      </c>
      <c r="G437" s="91" t="s">
        <v>451</v>
      </c>
      <c r="H437" s="91" t="s">
        <v>864</v>
      </c>
      <c r="I437" s="91" t="s">
        <v>211</v>
      </c>
      <c r="J437" s="91" t="s">
        <v>1508</v>
      </c>
      <c r="K437" s="92">
        <v>2.2000000000000002</v>
      </c>
      <c r="L437" s="91" t="s">
        <v>102</v>
      </c>
      <c r="M437" s="90">
        <v>3.2500000000000001E-2</v>
      </c>
      <c r="N437" s="90">
        <v>5.0099999999999999E-2</v>
      </c>
      <c r="O437" s="92">
        <v>4213233.24</v>
      </c>
      <c r="P437" s="92">
        <v>97.16</v>
      </c>
      <c r="Q437" s="92">
        <v>0</v>
      </c>
      <c r="R437" s="92">
        <v>4093.5774159839998</v>
      </c>
      <c r="S437" s="90">
        <v>4.2299999999999997E-2</v>
      </c>
      <c r="T437" s="90">
        <v>1.4E-3</v>
      </c>
      <c r="U437" s="90">
        <v>2.0000000000000001E-4</v>
      </c>
    </row>
    <row r="438" spans="2:21" s="87" customFormat="1">
      <c r="B438" s="91" t="s">
        <v>1509</v>
      </c>
      <c r="C438" s="91" t="s">
        <v>1510</v>
      </c>
      <c r="D438" s="91" t="s">
        <v>100</v>
      </c>
      <c r="E438" s="91" t="s">
        <v>123</v>
      </c>
      <c r="F438" s="91" t="s">
        <v>1511</v>
      </c>
      <c r="G438" s="91" t="s">
        <v>784</v>
      </c>
      <c r="H438" s="91" t="s">
        <v>868</v>
      </c>
      <c r="I438" s="91" t="s">
        <v>150</v>
      </c>
      <c r="J438" s="91" t="s">
        <v>265</v>
      </c>
      <c r="K438" s="92">
        <v>0.75</v>
      </c>
      <c r="L438" s="91" t="s">
        <v>102</v>
      </c>
      <c r="M438" s="90">
        <v>3.61E-2</v>
      </c>
      <c r="N438" s="90">
        <v>5.5100000000000003E-2</v>
      </c>
      <c r="O438" s="92">
        <v>2271985.25</v>
      </c>
      <c r="P438" s="92">
        <v>99.51</v>
      </c>
      <c r="Q438" s="92">
        <v>0</v>
      </c>
      <c r="R438" s="92">
        <v>2260.852522275</v>
      </c>
      <c r="S438" s="90">
        <v>1.89E-2</v>
      </c>
      <c r="T438" s="90">
        <v>8.0000000000000004E-4</v>
      </c>
      <c r="U438" s="90">
        <v>1E-4</v>
      </c>
    </row>
    <row r="439" spans="2:21" s="87" customFormat="1">
      <c r="B439" s="91" t="s">
        <v>1512</v>
      </c>
      <c r="C439" s="91" t="s">
        <v>1513</v>
      </c>
      <c r="D439" s="91" t="s">
        <v>100</v>
      </c>
      <c r="E439" s="91" t="s">
        <v>123</v>
      </c>
      <c r="F439" s="91" t="s">
        <v>736</v>
      </c>
      <c r="G439" s="91" t="s">
        <v>737</v>
      </c>
      <c r="H439" s="91" t="s">
        <v>868</v>
      </c>
      <c r="I439" s="91" t="s">
        <v>150</v>
      </c>
      <c r="J439" s="91" t="s">
        <v>1514</v>
      </c>
      <c r="K439" s="92">
        <v>0.74</v>
      </c>
      <c r="L439" s="91" t="s">
        <v>102</v>
      </c>
      <c r="M439" s="90">
        <v>4.5999999999999999E-2</v>
      </c>
      <c r="N439" s="90">
        <v>3.85E-2</v>
      </c>
      <c r="O439" s="92">
        <v>2857146.72</v>
      </c>
      <c r="P439" s="92">
        <v>101.7</v>
      </c>
      <c r="Q439" s="92">
        <v>0</v>
      </c>
      <c r="R439" s="92">
        <v>2905.7182142400002</v>
      </c>
      <c r="S439" s="90">
        <v>1.04E-2</v>
      </c>
      <c r="T439" s="90">
        <v>1E-3</v>
      </c>
      <c r="U439" s="90">
        <v>1E-4</v>
      </c>
    </row>
    <row r="440" spans="2:21" s="87" customFormat="1">
      <c r="B440" s="91" t="s">
        <v>1515</v>
      </c>
      <c r="C440" s="91" t="s">
        <v>1516</v>
      </c>
      <c r="D440" s="91" t="s">
        <v>100</v>
      </c>
      <c r="E440" s="91" t="s">
        <v>123</v>
      </c>
      <c r="F440" s="91" t="s">
        <v>1517</v>
      </c>
      <c r="G440" s="91" t="s">
        <v>527</v>
      </c>
      <c r="H440" s="91" t="s">
        <v>868</v>
      </c>
      <c r="I440" s="91" t="s">
        <v>150</v>
      </c>
      <c r="J440" s="91" t="s">
        <v>762</v>
      </c>
      <c r="K440" s="92">
        <v>1.23</v>
      </c>
      <c r="L440" s="91" t="s">
        <v>102</v>
      </c>
      <c r="M440" s="90">
        <v>4.8000000000000001E-2</v>
      </c>
      <c r="N440" s="90">
        <v>0.04</v>
      </c>
      <c r="O440" s="92">
        <v>234060.88</v>
      </c>
      <c r="P440" s="92">
        <v>102.16</v>
      </c>
      <c r="Q440" s="92">
        <v>0</v>
      </c>
      <c r="R440" s="92">
        <v>239.11659500799999</v>
      </c>
      <c r="S440" s="90">
        <v>3.5000000000000001E-3</v>
      </c>
      <c r="T440" s="90">
        <v>1E-4</v>
      </c>
      <c r="U440" s="90">
        <v>0</v>
      </c>
    </row>
    <row r="441" spans="2:21" s="87" customFormat="1">
      <c r="B441" s="91" t="s">
        <v>1518</v>
      </c>
      <c r="C441" s="91" t="s">
        <v>1519</v>
      </c>
      <c r="D441" s="91" t="s">
        <v>100</v>
      </c>
      <c r="E441" s="91" t="s">
        <v>123</v>
      </c>
      <c r="F441" s="91" t="s">
        <v>1517</v>
      </c>
      <c r="G441" s="91" t="s">
        <v>527</v>
      </c>
      <c r="H441" s="91" t="s">
        <v>868</v>
      </c>
      <c r="I441" s="91" t="s">
        <v>150</v>
      </c>
      <c r="J441" s="91" t="s">
        <v>265</v>
      </c>
      <c r="K441" s="92">
        <v>3.54</v>
      </c>
      <c r="L441" s="91" t="s">
        <v>102</v>
      </c>
      <c r="M441" s="90">
        <v>2.35E-2</v>
      </c>
      <c r="N441" s="90">
        <v>5.0799999999999998E-2</v>
      </c>
      <c r="O441" s="92">
        <v>1114</v>
      </c>
      <c r="P441" s="92">
        <v>91.7</v>
      </c>
      <c r="Q441" s="92">
        <v>0</v>
      </c>
      <c r="R441" s="92">
        <v>1.0215380000000001</v>
      </c>
      <c r="S441" s="90">
        <v>0</v>
      </c>
      <c r="T441" s="90">
        <v>0</v>
      </c>
      <c r="U441" s="90">
        <v>0</v>
      </c>
    </row>
    <row r="442" spans="2:21" s="87" customFormat="1">
      <c r="B442" s="91" t="s">
        <v>1520</v>
      </c>
      <c r="C442" s="91" t="s">
        <v>1521</v>
      </c>
      <c r="D442" s="91" t="s">
        <v>100</v>
      </c>
      <c r="E442" s="91" t="s">
        <v>123</v>
      </c>
      <c r="F442" s="91" t="s">
        <v>1522</v>
      </c>
      <c r="G442" s="91" t="s">
        <v>527</v>
      </c>
      <c r="H442" s="91" t="s">
        <v>864</v>
      </c>
      <c r="I442" s="91" t="s">
        <v>211</v>
      </c>
      <c r="J442" s="91" t="s">
        <v>265</v>
      </c>
      <c r="K442" s="92">
        <v>1.62</v>
      </c>
      <c r="L442" s="91" t="s">
        <v>102</v>
      </c>
      <c r="M442" s="90">
        <v>5.3999999999999999E-2</v>
      </c>
      <c r="N442" s="90">
        <v>5.1200000000000002E-2</v>
      </c>
      <c r="O442" s="92">
        <v>2589.1</v>
      </c>
      <c r="P442" s="92">
        <v>101.88</v>
      </c>
      <c r="Q442" s="92">
        <v>0</v>
      </c>
      <c r="R442" s="92">
        <v>2.6377750799999999</v>
      </c>
      <c r="S442" s="90">
        <v>0</v>
      </c>
      <c r="T442" s="90">
        <v>0</v>
      </c>
      <c r="U442" s="90">
        <v>0</v>
      </c>
    </row>
    <row r="443" spans="2:21" s="87" customFormat="1">
      <c r="B443" s="91" t="s">
        <v>1523</v>
      </c>
      <c r="C443" s="91">
        <v>42203490</v>
      </c>
      <c r="D443" s="91" t="s">
        <v>100</v>
      </c>
      <c r="E443" s="91" t="s">
        <v>123</v>
      </c>
      <c r="F443" s="91" t="s">
        <v>1524</v>
      </c>
      <c r="G443" s="91" t="s">
        <v>784</v>
      </c>
      <c r="H443" s="91" t="s">
        <v>868</v>
      </c>
      <c r="I443" s="91" t="s">
        <v>150</v>
      </c>
      <c r="J443" s="91" t="s">
        <v>265</v>
      </c>
      <c r="K443" s="92">
        <v>1.1000000000000001</v>
      </c>
      <c r="L443" s="91" t="s">
        <v>102</v>
      </c>
      <c r="M443" s="90">
        <v>3.2399999999999998E-2</v>
      </c>
      <c r="N443" s="90">
        <v>5.5300000000000002E-2</v>
      </c>
      <c r="O443" s="92">
        <v>1070588</v>
      </c>
      <c r="P443" s="92">
        <f>R443*1000/O443*100</f>
        <v>96.539116671720564</v>
      </c>
      <c r="Q443" s="92">
        <v>0</v>
      </c>
      <c r="R443" s="92">
        <f>1033536.19839344/1000</f>
        <v>1033.5361983934399</v>
      </c>
      <c r="S443" s="90">
        <v>1.5699999999999999E-2</v>
      </c>
      <c r="T443" s="90">
        <f>R443/$R$11</f>
        <v>3.5976365930650233E-4</v>
      </c>
      <c r="U443" s="90">
        <f>R443/'סכום נכסי הקרן'!$C$42</f>
        <v>4.9076967883190237E-5</v>
      </c>
    </row>
    <row r="444" spans="2:21" s="87" customFormat="1">
      <c r="B444" s="91" t="s">
        <v>1523</v>
      </c>
      <c r="C444" s="91">
        <v>4220349</v>
      </c>
      <c r="D444" s="91" t="s">
        <v>100</v>
      </c>
      <c r="E444" s="91" t="s">
        <v>123</v>
      </c>
      <c r="F444" s="91" t="s">
        <v>1524</v>
      </c>
      <c r="G444" s="91" t="s">
        <v>784</v>
      </c>
      <c r="H444" s="91" t="s">
        <v>868</v>
      </c>
      <c r="I444" s="91" t="s">
        <v>150</v>
      </c>
      <c r="J444" s="91" t="s">
        <v>519</v>
      </c>
      <c r="K444" s="92">
        <v>0</v>
      </c>
      <c r="L444" s="91" t="s">
        <v>102</v>
      </c>
      <c r="M444" s="90">
        <v>0</v>
      </c>
      <c r="N444" s="90">
        <v>0</v>
      </c>
      <c r="O444" s="92">
        <v>4508484.6399999997</v>
      </c>
      <c r="P444" s="92">
        <f>R444*1000/O444*100</f>
        <v>97.65</v>
      </c>
      <c r="Q444" s="92">
        <v>0</v>
      </c>
      <c r="R444" s="92">
        <f>4402535.25096/1000</f>
        <v>4402.5352509599998</v>
      </c>
      <c r="S444" s="90">
        <v>0</v>
      </c>
      <c r="T444" s="90">
        <f>R444/$R$11</f>
        <v>1.5324786829655885E-3</v>
      </c>
      <c r="U444" s="90">
        <f>R444/'סכום נכסי הקרן'!$C$42</f>
        <v>2.0905226295105269E-4</v>
      </c>
    </row>
    <row r="445" spans="2:21" s="87" customFormat="1">
      <c r="B445" s="91" t="s">
        <v>1525</v>
      </c>
      <c r="C445" s="91" t="s">
        <v>1526</v>
      </c>
      <c r="D445" s="91" t="s">
        <v>100</v>
      </c>
      <c r="E445" s="91" t="s">
        <v>123</v>
      </c>
      <c r="F445" s="91" t="s">
        <v>1527</v>
      </c>
      <c r="G445" s="91" t="s">
        <v>737</v>
      </c>
      <c r="H445" s="91" t="s">
        <v>868</v>
      </c>
      <c r="I445" s="91" t="s">
        <v>150</v>
      </c>
      <c r="J445" s="91" t="s">
        <v>1528</v>
      </c>
      <c r="K445" s="92">
        <v>1.23</v>
      </c>
      <c r="L445" s="91" t="s">
        <v>102</v>
      </c>
      <c r="M445" s="90">
        <v>2.4500000000000001E-2</v>
      </c>
      <c r="N445" s="90">
        <v>3.5999999999999997E-2</v>
      </c>
      <c r="O445" s="92">
        <v>1088227.5</v>
      </c>
      <c r="P445" s="92">
        <v>99.2</v>
      </c>
      <c r="Q445" s="92">
        <v>0</v>
      </c>
      <c r="R445" s="92">
        <v>1079.5216800000001</v>
      </c>
      <c r="S445" s="90">
        <v>1.8200000000000001E-2</v>
      </c>
      <c r="T445" s="90">
        <v>4.0000000000000002E-4</v>
      </c>
      <c r="U445" s="90">
        <v>1E-4</v>
      </c>
    </row>
    <row r="446" spans="2:21" s="87" customFormat="1">
      <c r="B446" s="91" t="s">
        <v>1529</v>
      </c>
      <c r="C446" s="91" t="s">
        <v>1530</v>
      </c>
      <c r="D446" s="91" t="s">
        <v>100</v>
      </c>
      <c r="E446" s="91" t="s">
        <v>123</v>
      </c>
      <c r="F446" s="91" t="s">
        <v>1531</v>
      </c>
      <c r="G446" s="91" t="s">
        <v>731</v>
      </c>
      <c r="H446" s="91" t="s">
        <v>868</v>
      </c>
      <c r="I446" s="91" t="s">
        <v>150</v>
      </c>
      <c r="J446" s="91" t="s">
        <v>265</v>
      </c>
      <c r="K446" s="92">
        <v>2.31</v>
      </c>
      <c r="L446" s="91" t="s">
        <v>102</v>
      </c>
      <c r="M446" s="90">
        <v>7.0000000000000007E-2</v>
      </c>
      <c r="N446" s="90">
        <v>8.8900000000000007E-2</v>
      </c>
      <c r="O446" s="92">
        <v>2625440</v>
      </c>
      <c r="P446" s="92">
        <v>96.28</v>
      </c>
      <c r="Q446" s="92">
        <v>0</v>
      </c>
      <c r="R446" s="92">
        <v>2527.7736319999999</v>
      </c>
      <c r="S446" s="90">
        <v>4.4000000000000003E-3</v>
      </c>
      <c r="T446" s="90">
        <v>8.9999999999999998E-4</v>
      </c>
      <c r="U446" s="90">
        <v>1E-4</v>
      </c>
    </row>
    <row r="447" spans="2:21" s="87" customFormat="1">
      <c r="B447" s="91" t="s">
        <v>1532</v>
      </c>
      <c r="C447" s="91" t="s">
        <v>1533</v>
      </c>
      <c r="D447" s="91" t="s">
        <v>100</v>
      </c>
      <c r="E447" s="91" t="s">
        <v>123</v>
      </c>
      <c r="F447" s="91" t="s">
        <v>1534</v>
      </c>
      <c r="G447" s="91" t="s">
        <v>731</v>
      </c>
      <c r="H447" s="91" t="s">
        <v>868</v>
      </c>
      <c r="I447" s="91" t="s">
        <v>150</v>
      </c>
      <c r="J447" s="91" t="s">
        <v>295</v>
      </c>
      <c r="K447" s="92">
        <v>3.98</v>
      </c>
      <c r="L447" s="91" t="s">
        <v>102</v>
      </c>
      <c r="M447" s="90">
        <v>4.53E-2</v>
      </c>
      <c r="N447" s="90">
        <v>5.8000000000000003E-2</v>
      </c>
      <c r="O447" s="92">
        <v>10799663</v>
      </c>
      <c r="P447" s="92">
        <v>96.01</v>
      </c>
      <c r="Q447" s="92">
        <v>0</v>
      </c>
      <c r="R447" s="92">
        <v>10368.7564463</v>
      </c>
      <c r="S447" s="90">
        <v>2.1600000000000001E-2</v>
      </c>
      <c r="T447" s="90">
        <v>3.5999999999999999E-3</v>
      </c>
      <c r="U447" s="90">
        <v>5.0000000000000001E-4</v>
      </c>
    </row>
    <row r="448" spans="2:21" s="87" customFormat="1">
      <c r="B448" s="91" t="s">
        <v>1535</v>
      </c>
      <c r="C448" s="91" t="s">
        <v>1536</v>
      </c>
      <c r="D448" s="91" t="s">
        <v>100</v>
      </c>
      <c r="E448" s="91" t="s">
        <v>123</v>
      </c>
      <c r="F448" s="91" t="s">
        <v>1397</v>
      </c>
      <c r="G448" s="91" t="s">
        <v>527</v>
      </c>
      <c r="H448" s="91" t="s">
        <v>864</v>
      </c>
      <c r="I448" s="91" t="s">
        <v>211</v>
      </c>
      <c r="J448" s="91" t="s">
        <v>265</v>
      </c>
      <c r="K448" s="92">
        <v>1.93</v>
      </c>
      <c r="L448" s="91" t="s">
        <v>102</v>
      </c>
      <c r="M448" s="90">
        <v>6.9000000000000006E-2</v>
      </c>
      <c r="N448" s="90">
        <v>7.1099999999999997E-2</v>
      </c>
      <c r="O448" s="92">
        <v>7367.04</v>
      </c>
      <c r="P448" s="92">
        <v>102.41</v>
      </c>
      <c r="Q448" s="92">
        <v>0</v>
      </c>
      <c r="R448" s="92">
        <v>7.5445856640000004</v>
      </c>
      <c r="S448" s="90">
        <v>0</v>
      </c>
      <c r="T448" s="90">
        <v>0</v>
      </c>
      <c r="U448" s="90">
        <v>0</v>
      </c>
    </row>
    <row r="449" spans="2:21" s="87" customFormat="1">
      <c r="B449" s="91" t="s">
        <v>1537</v>
      </c>
      <c r="C449" s="91" t="s">
        <v>1538</v>
      </c>
      <c r="D449" s="91" t="s">
        <v>100</v>
      </c>
      <c r="E449" s="91" t="s">
        <v>123</v>
      </c>
      <c r="F449" s="91" t="s">
        <v>1397</v>
      </c>
      <c r="G449" s="91" t="s">
        <v>527</v>
      </c>
      <c r="H449" s="91" t="s">
        <v>864</v>
      </c>
      <c r="I449" s="91" t="s">
        <v>211</v>
      </c>
      <c r="J449" s="91" t="s">
        <v>265</v>
      </c>
      <c r="K449" s="92">
        <v>3.2</v>
      </c>
      <c r="L449" s="91" t="s">
        <v>102</v>
      </c>
      <c r="M449" s="90">
        <v>7.7499999999999999E-2</v>
      </c>
      <c r="N449" s="90">
        <v>8.2600000000000007E-2</v>
      </c>
      <c r="O449" s="92">
        <v>6793</v>
      </c>
      <c r="P449" s="92">
        <v>100.83</v>
      </c>
      <c r="Q449" s="92">
        <v>0</v>
      </c>
      <c r="R449" s="92">
        <v>6.8493819</v>
      </c>
      <c r="S449" s="90">
        <v>0</v>
      </c>
      <c r="T449" s="90">
        <v>0</v>
      </c>
      <c r="U449" s="90">
        <v>0</v>
      </c>
    </row>
    <row r="450" spans="2:21" s="87" customFormat="1">
      <c r="B450" s="91" t="s">
        <v>1539</v>
      </c>
      <c r="C450" s="91" t="s">
        <v>1540</v>
      </c>
      <c r="D450" s="91" t="s">
        <v>100</v>
      </c>
      <c r="E450" s="91" t="s">
        <v>123</v>
      </c>
      <c r="F450" s="91" t="s">
        <v>1541</v>
      </c>
      <c r="G450" s="91" t="s">
        <v>495</v>
      </c>
      <c r="H450" s="91" t="s">
        <v>864</v>
      </c>
      <c r="I450" s="91" t="s">
        <v>211</v>
      </c>
      <c r="J450" s="91" t="s">
        <v>265</v>
      </c>
      <c r="K450" s="92">
        <v>3.79</v>
      </c>
      <c r="L450" s="91" t="s">
        <v>102</v>
      </c>
      <c r="M450" s="90">
        <v>2.41E-2</v>
      </c>
      <c r="N450" s="90">
        <v>5.5599999999999997E-2</v>
      </c>
      <c r="O450" s="92">
        <v>2610</v>
      </c>
      <c r="P450" s="92">
        <v>89.61</v>
      </c>
      <c r="Q450" s="92">
        <v>0</v>
      </c>
      <c r="R450" s="92">
        <v>2.3388209999999998</v>
      </c>
      <c r="S450" s="90">
        <v>0</v>
      </c>
      <c r="T450" s="90">
        <v>0</v>
      </c>
      <c r="U450" s="90">
        <v>0</v>
      </c>
    </row>
    <row r="451" spans="2:21" s="87" customFormat="1">
      <c r="B451" s="91" t="s">
        <v>1542</v>
      </c>
      <c r="C451" s="91">
        <v>11426030</v>
      </c>
      <c r="D451" s="91" t="s">
        <v>100</v>
      </c>
      <c r="E451" s="91" t="s">
        <v>123</v>
      </c>
      <c r="F451" s="91" t="s">
        <v>1413</v>
      </c>
      <c r="G451" s="91" t="s">
        <v>527</v>
      </c>
      <c r="H451" s="91" t="s">
        <v>868</v>
      </c>
      <c r="I451" s="91" t="s">
        <v>150</v>
      </c>
      <c r="J451" s="91" t="s">
        <v>265</v>
      </c>
      <c r="K451" s="92">
        <v>1.57</v>
      </c>
      <c r="L451" s="91" t="s">
        <v>102</v>
      </c>
      <c r="M451" s="90">
        <v>5.5500000000000001E-2</v>
      </c>
      <c r="N451" s="90">
        <v>0.16259999999999999</v>
      </c>
      <c r="O451" s="92">
        <v>1190000</v>
      </c>
      <c r="P451" s="92">
        <f>R451*1000/O451*100</f>
        <v>86.498283510125205</v>
      </c>
      <c r="Q451" s="92">
        <v>0</v>
      </c>
      <c r="R451" s="92">
        <f>1029329.57377049/1000</f>
        <v>1029.32957377049</v>
      </c>
      <c r="S451" s="90">
        <v>2.8E-3</v>
      </c>
      <c r="T451" s="90">
        <f>R451/$R$11</f>
        <v>3.5829937516238257E-4</v>
      </c>
      <c r="U451" s="90">
        <f>R451/'סכום נכסי הקרן'!$C$42</f>
        <v>4.8877218341918181E-5</v>
      </c>
    </row>
    <row r="452" spans="2:21" s="87" customFormat="1">
      <c r="B452" s="91" t="s">
        <v>1542</v>
      </c>
      <c r="C452" s="91">
        <v>1142603</v>
      </c>
      <c r="D452" s="91" t="s">
        <v>100</v>
      </c>
      <c r="E452" s="91" t="s">
        <v>123</v>
      </c>
      <c r="F452" s="91" t="s">
        <v>1413</v>
      </c>
      <c r="G452" s="91" t="s">
        <v>527</v>
      </c>
      <c r="H452" s="91" t="s">
        <v>868</v>
      </c>
      <c r="I452" s="91" t="s">
        <v>150</v>
      </c>
      <c r="J452" s="91" t="s">
        <v>1543</v>
      </c>
      <c r="K452" s="92">
        <v>0</v>
      </c>
      <c r="L452" s="91" t="s">
        <v>102</v>
      </c>
      <c r="M452" s="90">
        <v>0</v>
      </c>
      <c r="N452" s="90">
        <v>0</v>
      </c>
      <c r="O452" s="92">
        <v>17610.75</v>
      </c>
      <c r="P452" s="92">
        <f>R452*1000/O452*100</f>
        <v>86.56</v>
      </c>
      <c r="Q452" s="92">
        <v>0</v>
      </c>
      <c r="R452" s="92">
        <f>15243.8652/1000</f>
        <v>15.2438652</v>
      </c>
      <c r="S452" s="90">
        <v>0</v>
      </c>
      <c r="T452" s="90">
        <f>R452/$R$11</f>
        <v>5.3062376865482182E-6</v>
      </c>
      <c r="U452" s="90">
        <f>R452/'סכום נכסי הקרן'!$C$42</f>
        <v>7.2384758656637852E-7</v>
      </c>
    </row>
    <row r="453" spans="2:21" s="87" customFormat="1">
      <c r="B453" s="91" t="s">
        <v>1544</v>
      </c>
      <c r="C453" s="91" t="s">
        <v>1545</v>
      </c>
      <c r="D453" s="91" t="s">
        <v>100</v>
      </c>
      <c r="E453" s="91" t="s">
        <v>123</v>
      </c>
      <c r="F453" s="91" t="s">
        <v>1546</v>
      </c>
      <c r="G453" s="91" t="s">
        <v>527</v>
      </c>
      <c r="H453" s="91" t="s">
        <v>868</v>
      </c>
      <c r="I453" s="91" t="s">
        <v>150</v>
      </c>
      <c r="J453" s="91" t="s">
        <v>265</v>
      </c>
      <c r="K453" s="92">
        <v>2.23</v>
      </c>
      <c r="L453" s="91" t="s">
        <v>102</v>
      </c>
      <c r="M453" s="90">
        <v>4.1000000000000002E-2</v>
      </c>
      <c r="N453" s="90">
        <v>5.6300000000000003E-2</v>
      </c>
      <c r="O453" s="92">
        <v>1481</v>
      </c>
      <c r="P453" s="92">
        <v>97.85</v>
      </c>
      <c r="Q453" s="92">
        <v>0</v>
      </c>
      <c r="R453" s="92">
        <v>1.4491585</v>
      </c>
      <c r="S453" s="90">
        <v>0</v>
      </c>
      <c r="T453" s="90">
        <v>0</v>
      </c>
      <c r="U453" s="90">
        <v>0</v>
      </c>
    </row>
    <row r="454" spans="2:21" s="87" customFormat="1">
      <c r="B454" s="91" t="s">
        <v>1547</v>
      </c>
      <c r="C454" s="91" t="s">
        <v>1548</v>
      </c>
      <c r="D454" s="91" t="s">
        <v>100</v>
      </c>
      <c r="E454" s="91" t="s">
        <v>123</v>
      </c>
      <c r="F454" s="91" t="s">
        <v>1549</v>
      </c>
      <c r="G454" s="91" t="s">
        <v>784</v>
      </c>
      <c r="H454" s="91" t="s">
        <v>864</v>
      </c>
      <c r="I454" s="91" t="s">
        <v>211</v>
      </c>
      <c r="J454" s="91" t="s">
        <v>1410</v>
      </c>
      <c r="K454" s="92">
        <v>3.23</v>
      </c>
      <c r="L454" s="91" t="s">
        <v>102</v>
      </c>
      <c r="M454" s="90">
        <v>5.9499999999999997E-2</v>
      </c>
      <c r="N454" s="90">
        <v>6.83E-2</v>
      </c>
      <c r="O454" s="92">
        <v>1435054</v>
      </c>
      <c r="P454" s="92">
        <v>99.24</v>
      </c>
      <c r="Q454" s="92">
        <v>0</v>
      </c>
      <c r="R454" s="92">
        <v>1424.1475895999999</v>
      </c>
      <c r="S454" s="90">
        <v>9.5999999999999992E-3</v>
      </c>
      <c r="T454" s="90">
        <v>5.0000000000000001E-4</v>
      </c>
      <c r="U454" s="90">
        <v>1E-4</v>
      </c>
    </row>
    <row r="455" spans="2:21" s="87" customFormat="1">
      <c r="B455" s="91" t="s">
        <v>1550</v>
      </c>
      <c r="C455" s="91">
        <v>11800580</v>
      </c>
      <c r="D455" s="91" t="s">
        <v>100</v>
      </c>
      <c r="E455" s="91" t="s">
        <v>123</v>
      </c>
      <c r="F455" s="91" t="s">
        <v>1549</v>
      </c>
      <c r="G455" s="91" t="s">
        <v>784</v>
      </c>
      <c r="H455" s="91" t="s">
        <v>864</v>
      </c>
      <c r="I455" s="91" t="s">
        <v>211</v>
      </c>
      <c r="J455" s="91" t="s">
        <v>265</v>
      </c>
      <c r="K455" s="92">
        <v>2.04</v>
      </c>
      <c r="L455" s="91" t="s">
        <v>102</v>
      </c>
      <c r="M455" s="90">
        <v>3.15E-2</v>
      </c>
      <c r="N455" s="90">
        <v>8.1699999999999995E-2</v>
      </c>
      <c r="O455" s="92">
        <v>3085000</v>
      </c>
      <c r="P455" s="92">
        <f>R455*1000/O455*100</f>
        <v>90.584860553887523</v>
      </c>
      <c r="Q455" s="92">
        <v>0</v>
      </c>
      <c r="R455" s="92">
        <f>2794542.94808743/1000</f>
        <v>2794.54294808743</v>
      </c>
      <c r="S455" s="90">
        <v>1.6E-2</v>
      </c>
      <c r="T455" s="90">
        <f>R455/$R$11</f>
        <v>9.7275257379073922E-4</v>
      </c>
      <c r="U455" s="90">
        <f>R455/'סכום נכסי הקרן'!$C$42</f>
        <v>1.326975240196416E-4</v>
      </c>
    </row>
    <row r="456" spans="2:21" s="87" customFormat="1">
      <c r="B456" s="91" t="s">
        <v>1550</v>
      </c>
      <c r="C456" s="91">
        <v>1180058</v>
      </c>
      <c r="D456" s="91" t="s">
        <v>100</v>
      </c>
      <c r="E456" s="91" t="s">
        <v>123</v>
      </c>
      <c r="F456" s="91" t="s">
        <v>1549</v>
      </c>
      <c r="G456" s="91" t="s">
        <v>784</v>
      </c>
      <c r="H456" s="91" t="s">
        <v>864</v>
      </c>
      <c r="I456" s="91" t="s">
        <v>211</v>
      </c>
      <c r="J456" s="91" t="s">
        <v>457</v>
      </c>
      <c r="K456" s="92">
        <v>0</v>
      </c>
      <c r="L456" s="91" t="s">
        <v>102</v>
      </c>
      <c r="M456" s="90">
        <v>0</v>
      </c>
      <c r="N456" s="90">
        <v>0</v>
      </c>
      <c r="O456" s="92">
        <v>1569164.5</v>
      </c>
      <c r="P456" s="92">
        <f>R456*1000/O456*100</f>
        <v>90.73</v>
      </c>
      <c r="Q456" s="92">
        <v>0</v>
      </c>
      <c r="R456" s="92">
        <f>1423702.95085/1000</f>
        <v>1423.70295085</v>
      </c>
      <c r="S456" s="90">
        <v>0</v>
      </c>
      <c r="T456" s="90">
        <f>R456/$R$11</f>
        <v>4.9557682078231545E-4</v>
      </c>
      <c r="U456" s="90">
        <f>R456/'סכום נכסי הקרן'!$C$42</f>
        <v>6.7603847937477431E-5</v>
      </c>
    </row>
    <row r="457" spans="2:21" s="87" customFormat="1">
      <c r="B457" s="91" t="s">
        <v>1551</v>
      </c>
      <c r="C457" s="91" t="s">
        <v>1552</v>
      </c>
      <c r="D457" s="91" t="s">
        <v>100</v>
      </c>
      <c r="E457" s="91" t="s">
        <v>123</v>
      </c>
      <c r="F457" s="91" t="s">
        <v>1549</v>
      </c>
      <c r="G457" s="91" t="s">
        <v>784</v>
      </c>
      <c r="H457" s="91" t="s">
        <v>864</v>
      </c>
      <c r="I457" s="91" t="s">
        <v>211</v>
      </c>
      <c r="J457" s="91" t="s">
        <v>265</v>
      </c>
      <c r="K457" s="92">
        <v>1.4</v>
      </c>
      <c r="L457" s="91" t="s">
        <v>102</v>
      </c>
      <c r="M457" s="90">
        <v>4.9000000000000002E-2</v>
      </c>
      <c r="N457" s="90">
        <v>8.5400000000000004E-2</v>
      </c>
      <c r="O457" s="92">
        <v>5026031.72</v>
      </c>
      <c r="P457" s="92">
        <v>96.56</v>
      </c>
      <c r="Q457" s="92">
        <v>0</v>
      </c>
      <c r="R457" s="92">
        <v>4853.1362288319997</v>
      </c>
      <c r="S457" s="90">
        <v>2.7900000000000001E-2</v>
      </c>
      <c r="T457" s="90">
        <v>1.6999999999999999E-3</v>
      </c>
      <c r="U457" s="90">
        <v>2.0000000000000001E-4</v>
      </c>
    </row>
    <row r="458" spans="2:21" s="87" customFormat="1">
      <c r="B458" s="91" t="s">
        <v>1553</v>
      </c>
      <c r="C458" s="91" t="s">
        <v>1554</v>
      </c>
      <c r="D458" s="91" t="s">
        <v>100</v>
      </c>
      <c r="E458" s="91" t="s">
        <v>123</v>
      </c>
      <c r="F458" s="91" t="s">
        <v>1555</v>
      </c>
      <c r="G458" s="91" t="s">
        <v>784</v>
      </c>
      <c r="H458" s="91" t="s">
        <v>868</v>
      </c>
      <c r="I458" s="91" t="s">
        <v>150</v>
      </c>
      <c r="J458" s="91" t="s">
        <v>265</v>
      </c>
      <c r="K458" s="92">
        <v>2.83</v>
      </c>
      <c r="L458" s="91" t="s">
        <v>102</v>
      </c>
      <c r="M458" s="90">
        <v>4.3999999999999997E-2</v>
      </c>
      <c r="N458" s="90">
        <v>5.5E-2</v>
      </c>
      <c r="O458" s="92">
        <v>1148058</v>
      </c>
      <c r="P458" s="92">
        <v>97.2</v>
      </c>
      <c r="Q458" s="92">
        <v>0</v>
      </c>
      <c r="R458" s="92">
        <v>1115.912376</v>
      </c>
      <c r="S458" s="90">
        <v>5.1999999999999998E-3</v>
      </c>
      <c r="T458" s="90">
        <v>4.0000000000000002E-4</v>
      </c>
      <c r="U458" s="90">
        <v>1E-4</v>
      </c>
    </row>
    <row r="459" spans="2:21" s="87" customFormat="1">
      <c r="B459" s="91" t="s">
        <v>1556</v>
      </c>
      <c r="C459" s="91" t="s">
        <v>1557</v>
      </c>
      <c r="D459" s="91" t="s">
        <v>100</v>
      </c>
      <c r="E459" s="91" t="s">
        <v>123</v>
      </c>
      <c r="F459" s="91" t="s">
        <v>1558</v>
      </c>
      <c r="G459" s="91" t="s">
        <v>1062</v>
      </c>
      <c r="H459" s="91" t="s">
        <v>864</v>
      </c>
      <c r="I459" s="91" t="s">
        <v>211</v>
      </c>
      <c r="J459" s="91" t="s">
        <v>265</v>
      </c>
      <c r="K459" s="92">
        <v>4.05</v>
      </c>
      <c r="L459" s="91" t="s">
        <v>102</v>
      </c>
      <c r="M459" s="90">
        <v>5.2499999999999998E-2</v>
      </c>
      <c r="N459" s="90">
        <v>6.6500000000000004E-2</v>
      </c>
      <c r="O459" s="92">
        <v>726742</v>
      </c>
      <c r="P459" s="92">
        <v>96.07</v>
      </c>
      <c r="Q459" s="92">
        <v>0</v>
      </c>
      <c r="R459" s="92">
        <v>698.18103940000003</v>
      </c>
      <c r="S459" s="90">
        <v>2.2000000000000001E-3</v>
      </c>
      <c r="T459" s="90">
        <v>2.0000000000000001E-4</v>
      </c>
      <c r="U459" s="90">
        <v>0</v>
      </c>
    </row>
    <row r="460" spans="2:21" s="87" customFormat="1">
      <c r="B460" s="91" t="s">
        <v>1559</v>
      </c>
      <c r="C460" s="91" t="s">
        <v>1560</v>
      </c>
      <c r="D460" s="91" t="s">
        <v>100</v>
      </c>
      <c r="E460" s="91" t="s">
        <v>123</v>
      </c>
      <c r="F460" s="91" t="s">
        <v>1558</v>
      </c>
      <c r="G460" s="91" t="s">
        <v>1062</v>
      </c>
      <c r="H460" s="91" t="s">
        <v>864</v>
      </c>
      <c r="I460" s="91" t="s">
        <v>211</v>
      </c>
      <c r="J460" s="91" t="s">
        <v>265</v>
      </c>
      <c r="K460" s="92">
        <v>3.13</v>
      </c>
      <c r="L460" s="91" t="s">
        <v>102</v>
      </c>
      <c r="M460" s="90">
        <v>6.5000000000000002E-2</v>
      </c>
      <c r="N460" s="90">
        <v>6.0100000000000001E-2</v>
      </c>
      <c r="O460" s="92">
        <v>1883175</v>
      </c>
      <c r="P460" s="92">
        <v>103.41</v>
      </c>
      <c r="Q460" s="92">
        <v>0</v>
      </c>
      <c r="R460" s="92">
        <v>1947.3912674999999</v>
      </c>
      <c r="S460" s="90">
        <v>2.8E-3</v>
      </c>
      <c r="T460" s="90">
        <v>6.9999999999999999E-4</v>
      </c>
      <c r="U460" s="90">
        <v>1E-4</v>
      </c>
    </row>
    <row r="461" spans="2:21" s="87" customFormat="1">
      <c r="B461" s="91" t="s">
        <v>1561</v>
      </c>
      <c r="C461" s="91" t="s">
        <v>1562</v>
      </c>
      <c r="D461" s="91" t="s">
        <v>100</v>
      </c>
      <c r="E461" s="91" t="s">
        <v>123</v>
      </c>
      <c r="F461" s="91" t="s">
        <v>1461</v>
      </c>
      <c r="G461" s="91" t="s">
        <v>527</v>
      </c>
      <c r="H461" s="91" t="s">
        <v>864</v>
      </c>
      <c r="I461" s="91" t="s">
        <v>211</v>
      </c>
      <c r="J461" s="91" t="s">
        <v>265</v>
      </c>
      <c r="K461" s="92">
        <v>1.5</v>
      </c>
      <c r="L461" s="91" t="s">
        <v>102</v>
      </c>
      <c r="M461" s="90">
        <v>6.8000000000000005E-2</v>
      </c>
      <c r="N461" s="90">
        <v>0.06</v>
      </c>
      <c r="O461" s="92">
        <v>138727.19</v>
      </c>
      <c r="P461" s="92">
        <v>102.43</v>
      </c>
      <c r="Q461" s="92">
        <v>0</v>
      </c>
      <c r="R461" s="92">
        <v>142.09826071699999</v>
      </c>
      <c r="S461" s="90">
        <v>1.1000000000000001E-3</v>
      </c>
      <c r="T461" s="90">
        <v>0</v>
      </c>
      <c r="U461" s="90">
        <v>0</v>
      </c>
    </row>
    <row r="462" spans="2:21" s="87" customFormat="1">
      <c r="B462" s="91" t="s">
        <v>1563</v>
      </c>
      <c r="C462" s="91" t="s">
        <v>1564</v>
      </c>
      <c r="D462" s="91" t="s">
        <v>100</v>
      </c>
      <c r="E462" s="91" t="s">
        <v>123</v>
      </c>
      <c r="F462" s="91" t="s">
        <v>1565</v>
      </c>
      <c r="G462" s="91" t="s">
        <v>1566</v>
      </c>
      <c r="H462" s="91" t="s">
        <v>868</v>
      </c>
      <c r="I462" s="91" t="s">
        <v>150</v>
      </c>
      <c r="J462" s="91" t="s">
        <v>1567</v>
      </c>
      <c r="K462" s="92">
        <v>3.54</v>
      </c>
      <c r="L462" s="91" t="s">
        <v>102</v>
      </c>
      <c r="M462" s="90">
        <v>0.04</v>
      </c>
      <c r="N462" s="90">
        <v>-1.0999999999999999E-2</v>
      </c>
      <c r="O462" s="92">
        <v>3550000</v>
      </c>
      <c r="P462" s="92">
        <v>121</v>
      </c>
      <c r="Q462" s="92">
        <v>0</v>
      </c>
      <c r="R462" s="92">
        <v>4295.5</v>
      </c>
      <c r="S462" s="90">
        <v>3.1300000000000001E-2</v>
      </c>
      <c r="T462" s="90">
        <v>1.5E-3</v>
      </c>
      <c r="U462" s="90">
        <v>2.0000000000000001E-4</v>
      </c>
    </row>
    <row r="463" spans="2:21" s="87" customFormat="1">
      <c r="B463" s="91" t="s">
        <v>1568</v>
      </c>
      <c r="C463" s="91" t="s">
        <v>1569</v>
      </c>
      <c r="D463" s="91" t="s">
        <v>100</v>
      </c>
      <c r="E463" s="91" t="s">
        <v>123</v>
      </c>
      <c r="F463" s="91" t="s">
        <v>1565</v>
      </c>
      <c r="G463" s="91" t="s">
        <v>1566</v>
      </c>
      <c r="H463" s="91" t="s">
        <v>868</v>
      </c>
      <c r="I463" s="91" t="s">
        <v>150</v>
      </c>
      <c r="J463" s="91" t="s">
        <v>265</v>
      </c>
      <c r="K463" s="92">
        <v>2.12</v>
      </c>
      <c r="L463" s="91" t="s">
        <v>102</v>
      </c>
      <c r="M463" s="90">
        <v>3.2500000000000001E-2</v>
      </c>
      <c r="N463" s="90">
        <v>5.0599999999999999E-2</v>
      </c>
      <c r="O463" s="92">
        <v>5331.1</v>
      </c>
      <c r="P463" s="92">
        <v>97.19</v>
      </c>
      <c r="Q463" s="92">
        <v>0</v>
      </c>
      <c r="R463" s="92">
        <v>5.18129609</v>
      </c>
      <c r="S463" s="90">
        <v>0</v>
      </c>
      <c r="T463" s="90">
        <v>0</v>
      </c>
      <c r="U463" s="90">
        <v>0</v>
      </c>
    </row>
    <row r="464" spans="2:21" s="87" customFormat="1">
      <c r="B464" s="91" t="s">
        <v>1570</v>
      </c>
      <c r="C464" s="91" t="s">
        <v>1571</v>
      </c>
      <c r="D464" s="91" t="s">
        <v>100</v>
      </c>
      <c r="E464" s="91" t="s">
        <v>123</v>
      </c>
      <c r="F464" s="91" t="s">
        <v>1565</v>
      </c>
      <c r="G464" s="91" t="s">
        <v>1566</v>
      </c>
      <c r="H464" s="91" t="s">
        <v>868</v>
      </c>
      <c r="I464" s="91" t="s">
        <v>150</v>
      </c>
      <c r="J464" s="91" t="s">
        <v>265</v>
      </c>
      <c r="K464" s="92">
        <v>4.0999999999999996</v>
      </c>
      <c r="L464" s="91" t="s">
        <v>102</v>
      </c>
      <c r="M464" s="90">
        <v>2.9100000000000001E-2</v>
      </c>
      <c r="N464" s="90">
        <v>6.8199999999999997E-2</v>
      </c>
      <c r="O464" s="92">
        <v>3343248.3</v>
      </c>
      <c r="P464" s="92">
        <v>85.7</v>
      </c>
      <c r="Q464" s="92">
        <v>0</v>
      </c>
      <c r="R464" s="92">
        <v>2865.1637931</v>
      </c>
      <c r="S464" s="90">
        <v>3.8E-3</v>
      </c>
      <c r="T464" s="90">
        <v>1E-3</v>
      </c>
      <c r="U464" s="90">
        <v>1E-4</v>
      </c>
    </row>
    <row r="465" spans="2:21" s="87" customFormat="1">
      <c r="B465" s="91" t="s">
        <v>1572</v>
      </c>
      <c r="C465" s="91" t="s">
        <v>1573</v>
      </c>
      <c r="D465" s="91" t="s">
        <v>100</v>
      </c>
      <c r="E465" s="91" t="s">
        <v>123</v>
      </c>
      <c r="F465" s="91" t="s">
        <v>1574</v>
      </c>
      <c r="G465" s="91" t="s">
        <v>731</v>
      </c>
      <c r="H465" s="91" t="s">
        <v>864</v>
      </c>
      <c r="I465" s="91" t="s">
        <v>211</v>
      </c>
      <c r="J465" s="91" t="s">
        <v>759</v>
      </c>
      <c r="K465" s="92">
        <v>0.68</v>
      </c>
      <c r="L465" s="91" t="s">
        <v>102</v>
      </c>
      <c r="M465" s="90">
        <v>4.3999999999999997E-2</v>
      </c>
      <c r="N465" s="90">
        <v>4.2700000000000002E-2</v>
      </c>
      <c r="O465" s="92">
        <v>858259.17</v>
      </c>
      <c r="P465" s="92">
        <v>101.22</v>
      </c>
      <c r="Q465" s="92">
        <v>0</v>
      </c>
      <c r="R465" s="92">
        <v>868.72993187400004</v>
      </c>
      <c r="S465" s="90">
        <v>1.3899999999999999E-2</v>
      </c>
      <c r="T465" s="90">
        <v>2.9999999999999997E-4</v>
      </c>
      <c r="U465" s="90">
        <v>0</v>
      </c>
    </row>
    <row r="466" spans="2:21" s="87" customFormat="1">
      <c r="B466" s="91" t="s">
        <v>1575</v>
      </c>
      <c r="C466" s="91" t="s">
        <v>1576</v>
      </c>
      <c r="D466" s="91" t="s">
        <v>100</v>
      </c>
      <c r="E466" s="91" t="s">
        <v>123</v>
      </c>
      <c r="F466" s="91" t="s">
        <v>1574</v>
      </c>
      <c r="G466" s="91" t="s">
        <v>731</v>
      </c>
      <c r="H466" s="91" t="s">
        <v>864</v>
      </c>
      <c r="I466" s="91" t="s">
        <v>211</v>
      </c>
      <c r="J466" s="91" t="s">
        <v>265</v>
      </c>
      <c r="K466" s="92">
        <v>2.1800000000000002</v>
      </c>
      <c r="L466" s="91" t="s">
        <v>102</v>
      </c>
      <c r="M466" s="90">
        <v>4.9500000000000002E-2</v>
      </c>
      <c r="N466" s="90">
        <v>5.7799999999999997E-2</v>
      </c>
      <c r="O466" s="92">
        <v>1201305</v>
      </c>
      <c r="P466" s="92">
        <v>99.64</v>
      </c>
      <c r="Q466" s="92">
        <v>0</v>
      </c>
      <c r="R466" s="92">
        <v>1196.9803019999999</v>
      </c>
      <c r="S466" s="90">
        <v>1.2E-2</v>
      </c>
      <c r="T466" s="90">
        <v>4.0000000000000002E-4</v>
      </c>
      <c r="U466" s="90">
        <v>1E-4</v>
      </c>
    </row>
    <row r="467" spans="2:21" s="87" customFormat="1">
      <c r="B467" s="91" t="s">
        <v>1577</v>
      </c>
      <c r="C467" s="91" t="s">
        <v>1578</v>
      </c>
      <c r="D467" s="91" t="s">
        <v>100</v>
      </c>
      <c r="E467" s="91" t="s">
        <v>123</v>
      </c>
      <c r="F467" s="91" t="s">
        <v>1485</v>
      </c>
      <c r="G467" s="91" t="s">
        <v>527</v>
      </c>
      <c r="H467" s="91" t="s">
        <v>864</v>
      </c>
      <c r="I467" s="91" t="s">
        <v>211</v>
      </c>
      <c r="J467" s="91" t="s">
        <v>265</v>
      </c>
      <c r="K467" s="92">
        <v>1.96</v>
      </c>
      <c r="L467" s="91" t="s">
        <v>102</v>
      </c>
      <c r="M467" s="90">
        <v>5.0999999999999997E-2</v>
      </c>
      <c r="N467" s="90">
        <v>7.3300000000000004E-2</v>
      </c>
      <c r="O467" s="92">
        <v>5009.74</v>
      </c>
      <c r="P467" s="92">
        <v>96.05</v>
      </c>
      <c r="Q467" s="92">
        <v>0.12690000000000001</v>
      </c>
      <c r="R467" s="92">
        <v>4.9387552699999997</v>
      </c>
      <c r="S467" s="90">
        <v>0</v>
      </c>
      <c r="T467" s="90">
        <v>0</v>
      </c>
      <c r="U467" s="90">
        <v>0</v>
      </c>
    </row>
    <row r="468" spans="2:21" s="87" customFormat="1">
      <c r="B468" s="91" t="s">
        <v>1579</v>
      </c>
      <c r="C468" s="91" t="s">
        <v>1580</v>
      </c>
      <c r="D468" s="91" t="s">
        <v>100</v>
      </c>
      <c r="E468" s="91" t="s">
        <v>123</v>
      </c>
      <c r="F468" s="91" t="s">
        <v>1581</v>
      </c>
      <c r="G468" s="91" t="s">
        <v>527</v>
      </c>
      <c r="H468" s="91" t="s">
        <v>864</v>
      </c>
      <c r="I468" s="91" t="s">
        <v>211</v>
      </c>
      <c r="J468" s="91" t="s">
        <v>265</v>
      </c>
      <c r="K468" s="92">
        <v>1.68</v>
      </c>
      <c r="L468" s="91" t="s">
        <v>102</v>
      </c>
      <c r="M468" s="90">
        <v>6.6000000000000003E-2</v>
      </c>
      <c r="N468" s="90">
        <v>6.6600000000000006E-2</v>
      </c>
      <c r="O468" s="92">
        <v>2967.13</v>
      </c>
      <c r="P468" s="92">
        <v>100.59</v>
      </c>
      <c r="Q468" s="92">
        <v>0</v>
      </c>
      <c r="R468" s="92">
        <v>2.9846360669999998</v>
      </c>
      <c r="S468" s="90">
        <v>0</v>
      </c>
      <c r="T468" s="90">
        <v>0</v>
      </c>
      <c r="U468" s="90">
        <v>0</v>
      </c>
    </row>
    <row r="469" spans="2:21" s="87" customFormat="1">
      <c r="B469" s="91" t="s">
        <v>1582</v>
      </c>
      <c r="C469" s="91" t="s">
        <v>1583</v>
      </c>
      <c r="D469" s="91" t="s">
        <v>100</v>
      </c>
      <c r="E469" s="91" t="s">
        <v>123</v>
      </c>
      <c r="F469" s="91" t="s">
        <v>1584</v>
      </c>
      <c r="G469" s="91" t="s">
        <v>731</v>
      </c>
      <c r="H469" s="91" t="s">
        <v>868</v>
      </c>
      <c r="I469" s="91" t="s">
        <v>150</v>
      </c>
      <c r="J469" s="91" t="s">
        <v>265</v>
      </c>
      <c r="K469" s="92">
        <v>3.86</v>
      </c>
      <c r="L469" s="91" t="s">
        <v>102</v>
      </c>
      <c r="M469" s="90">
        <v>2.5000000000000001E-2</v>
      </c>
      <c r="N469" s="90">
        <v>5.67E-2</v>
      </c>
      <c r="O469" s="92">
        <v>2954.3</v>
      </c>
      <c r="P469" s="92">
        <v>89.38</v>
      </c>
      <c r="Q469" s="92">
        <v>0</v>
      </c>
      <c r="R469" s="92">
        <v>2.6405533399999999</v>
      </c>
      <c r="S469" s="90">
        <v>0</v>
      </c>
      <c r="T469" s="90">
        <v>0</v>
      </c>
      <c r="U469" s="90">
        <v>0</v>
      </c>
    </row>
    <row r="470" spans="2:21" s="87" customFormat="1">
      <c r="B470" s="91" t="s">
        <v>1585</v>
      </c>
      <c r="C470" s="91" t="s">
        <v>1586</v>
      </c>
      <c r="D470" s="91" t="s">
        <v>100</v>
      </c>
      <c r="E470" s="91" t="s">
        <v>123</v>
      </c>
      <c r="F470" s="91" t="s">
        <v>1584</v>
      </c>
      <c r="G470" s="91" t="s">
        <v>731</v>
      </c>
      <c r="H470" s="91" t="s">
        <v>868</v>
      </c>
      <c r="I470" s="91" t="s">
        <v>150</v>
      </c>
      <c r="J470" s="91" t="s">
        <v>265</v>
      </c>
      <c r="K470" s="92">
        <v>2.5299999999999998</v>
      </c>
      <c r="L470" s="91" t="s">
        <v>102</v>
      </c>
      <c r="M470" s="90">
        <v>2.4E-2</v>
      </c>
      <c r="N470" s="90">
        <v>4.9500000000000002E-2</v>
      </c>
      <c r="O470" s="92">
        <v>2367.12</v>
      </c>
      <c r="P470" s="92">
        <v>94.51</v>
      </c>
      <c r="Q470" s="92">
        <v>0</v>
      </c>
      <c r="R470" s="92">
        <v>2.237165112</v>
      </c>
      <c r="S470" s="90">
        <v>0</v>
      </c>
      <c r="T470" s="90">
        <v>0</v>
      </c>
      <c r="U470" s="90">
        <v>0</v>
      </c>
    </row>
    <row r="471" spans="2:21" s="87" customFormat="1">
      <c r="B471" s="91" t="s">
        <v>1587</v>
      </c>
      <c r="C471" s="91" t="s">
        <v>1588</v>
      </c>
      <c r="D471" s="91" t="s">
        <v>100</v>
      </c>
      <c r="E471" s="91" t="s">
        <v>123</v>
      </c>
      <c r="F471" s="91" t="s">
        <v>1589</v>
      </c>
      <c r="G471" s="91" t="s">
        <v>495</v>
      </c>
      <c r="H471" s="91" t="s">
        <v>868</v>
      </c>
      <c r="I471" s="91" t="s">
        <v>150</v>
      </c>
      <c r="J471" s="91" t="s">
        <v>265</v>
      </c>
      <c r="K471" s="92">
        <v>1.29</v>
      </c>
      <c r="L471" s="91" t="s">
        <v>102</v>
      </c>
      <c r="M471" s="90">
        <v>4.3499999999999997E-2</v>
      </c>
      <c r="N471" s="90">
        <v>4.5600000000000002E-2</v>
      </c>
      <c r="O471" s="92">
        <v>3195.46</v>
      </c>
      <c r="P471" s="92">
        <v>100.52</v>
      </c>
      <c r="Q471" s="92">
        <v>0</v>
      </c>
      <c r="R471" s="92">
        <v>3.2120763920000002</v>
      </c>
      <c r="S471" s="90">
        <v>0</v>
      </c>
      <c r="T471" s="90">
        <v>0</v>
      </c>
      <c r="U471" s="90">
        <v>0</v>
      </c>
    </row>
    <row r="472" spans="2:21" s="87" customFormat="1">
      <c r="B472" s="91" t="s">
        <v>1590</v>
      </c>
      <c r="C472" s="91" t="s">
        <v>1591</v>
      </c>
      <c r="D472" s="91" t="s">
        <v>100</v>
      </c>
      <c r="E472" s="91" t="s">
        <v>123</v>
      </c>
      <c r="F472" s="91" t="s">
        <v>1589</v>
      </c>
      <c r="G472" s="91" t="s">
        <v>495</v>
      </c>
      <c r="H472" s="91" t="s">
        <v>868</v>
      </c>
      <c r="I472" s="91" t="s">
        <v>150</v>
      </c>
      <c r="J472" s="91" t="s">
        <v>265</v>
      </c>
      <c r="K472" s="92">
        <v>3.54</v>
      </c>
      <c r="L472" s="91" t="s">
        <v>102</v>
      </c>
      <c r="M472" s="90">
        <v>4.1000000000000002E-2</v>
      </c>
      <c r="N472" s="90">
        <v>5.62E-2</v>
      </c>
      <c r="O472" s="92">
        <v>2508696.4300000002</v>
      </c>
      <c r="P472" s="92">
        <v>96.67</v>
      </c>
      <c r="Q472" s="92">
        <v>0</v>
      </c>
      <c r="R472" s="92">
        <v>2425.1568388810001</v>
      </c>
      <c r="S472" s="90">
        <v>5.0000000000000001E-3</v>
      </c>
      <c r="T472" s="90">
        <v>8.0000000000000004E-4</v>
      </c>
      <c r="U472" s="90">
        <v>1E-4</v>
      </c>
    </row>
    <row r="473" spans="2:21" s="87" customFormat="1">
      <c r="B473" s="91" t="s">
        <v>1592</v>
      </c>
      <c r="C473" s="91" t="s">
        <v>1593</v>
      </c>
      <c r="D473" s="91" t="s">
        <v>100</v>
      </c>
      <c r="E473" s="91" t="s">
        <v>123</v>
      </c>
      <c r="F473" s="91" t="s">
        <v>1594</v>
      </c>
      <c r="G473" s="91" t="s">
        <v>527</v>
      </c>
      <c r="H473" s="91" t="s">
        <v>895</v>
      </c>
      <c r="I473" s="91" t="s">
        <v>211</v>
      </c>
      <c r="J473" s="91" t="s">
        <v>395</v>
      </c>
      <c r="K473" s="92">
        <v>1.57</v>
      </c>
      <c r="L473" s="91" t="s">
        <v>102</v>
      </c>
      <c r="M473" s="90">
        <v>6.5000000000000002E-2</v>
      </c>
      <c r="N473" s="90">
        <v>0.1187</v>
      </c>
      <c r="O473" s="92">
        <v>3824.66</v>
      </c>
      <c r="P473" s="92">
        <v>94.21</v>
      </c>
      <c r="Q473" s="92">
        <v>0</v>
      </c>
      <c r="R473" s="92">
        <v>3.6032121859999999</v>
      </c>
      <c r="S473" s="90">
        <v>0</v>
      </c>
      <c r="T473" s="90">
        <v>0</v>
      </c>
      <c r="U473" s="90">
        <v>0</v>
      </c>
    </row>
    <row r="474" spans="2:21" s="87" customFormat="1">
      <c r="B474" s="91" t="s">
        <v>1595</v>
      </c>
      <c r="C474" s="91" t="s">
        <v>1596</v>
      </c>
      <c r="D474" s="91" t="s">
        <v>100</v>
      </c>
      <c r="E474" s="91" t="s">
        <v>123</v>
      </c>
      <c r="F474" s="91" t="s">
        <v>1597</v>
      </c>
      <c r="G474" s="91" t="s">
        <v>495</v>
      </c>
      <c r="H474" s="91" t="s">
        <v>895</v>
      </c>
      <c r="I474" s="91" t="s">
        <v>211</v>
      </c>
      <c r="J474" s="91" t="s">
        <v>1598</v>
      </c>
      <c r="K474" s="92">
        <v>1.72</v>
      </c>
      <c r="L474" s="91" t="s">
        <v>102</v>
      </c>
      <c r="M474" s="90">
        <v>3.5499999999999997E-2</v>
      </c>
      <c r="N474" s="90">
        <v>4.4600000000000001E-2</v>
      </c>
      <c r="O474" s="92">
        <v>16395.41</v>
      </c>
      <c r="P474" s="92">
        <v>100</v>
      </c>
      <c r="Q474" s="92">
        <v>0</v>
      </c>
      <c r="R474" s="92">
        <v>16.395409999999998</v>
      </c>
      <c r="S474" s="90">
        <v>2.0000000000000001E-4</v>
      </c>
      <c r="T474" s="90">
        <v>0</v>
      </c>
      <c r="U474" s="90">
        <v>0</v>
      </c>
    </row>
    <row r="475" spans="2:21" s="87" customFormat="1">
      <c r="B475" s="91" t="s">
        <v>1599</v>
      </c>
      <c r="C475" s="91" t="s">
        <v>1600</v>
      </c>
      <c r="D475" s="91" t="s">
        <v>100</v>
      </c>
      <c r="E475" s="91" t="s">
        <v>123</v>
      </c>
      <c r="F475" s="91" t="s">
        <v>899</v>
      </c>
      <c r="G475" s="91" t="s">
        <v>731</v>
      </c>
      <c r="H475" s="91" t="s">
        <v>895</v>
      </c>
      <c r="I475" s="91" t="s">
        <v>211</v>
      </c>
      <c r="J475" s="91" t="s">
        <v>843</v>
      </c>
      <c r="K475" s="92">
        <v>3.12</v>
      </c>
      <c r="L475" s="91" t="s">
        <v>102</v>
      </c>
      <c r="M475" s="90">
        <v>2.9000000000000001E-2</v>
      </c>
      <c r="N475" s="90">
        <v>6.3299999999999995E-2</v>
      </c>
      <c r="O475" s="92">
        <v>1789000</v>
      </c>
      <c r="P475" s="92">
        <v>90.89</v>
      </c>
      <c r="Q475" s="92">
        <v>0</v>
      </c>
      <c r="R475" s="92">
        <v>1626.0220999999999</v>
      </c>
      <c r="S475" s="90">
        <v>1.1900000000000001E-2</v>
      </c>
      <c r="T475" s="90">
        <v>5.9999999999999995E-4</v>
      </c>
      <c r="U475" s="90">
        <v>1E-4</v>
      </c>
    </row>
    <row r="476" spans="2:21" s="87" customFormat="1">
      <c r="B476" s="91" t="s">
        <v>1601</v>
      </c>
      <c r="C476" s="91" t="s">
        <v>1602</v>
      </c>
      <c r="D476" s="91" t="s">
        <v>100</v>
      </c>
      <c r="E476" s="91" t="s">
        <v>123</v>
      </c>
      <c r="F476" s="91" t="s">
        <v>899</v>
      </c>
      <c r="G476" s="91" t="s">
        <v>731</v>
      </c>
      <c r="H476" s="91" t="s">
        <v>895</v>
      </c>
      <c r="I476" s="91" t="s">
        <v>211</v>
      </c>
      <c r="J476" s="91" t="s">
        <v>551</v>
      </c>
      <c r="K476" s="92">
        <v>0.25</v>
      </c>
      <c r="L476" s="91" t="s">
        <v>102</v>
      </c>
      <c r="M476" s="90">
        <v>5.0999999999999997E-2</v>
      </c>
      <c r="N476" s="90">
        <v>5.3600000000000002E-2</v>
      </c>
      <c r="O476" s="92">
        <v>673522.5</v>
      </c>
      <c r="P476" s="92">
        <v>101.23</v>
      </c>
      <c r="Q476" s="92">
        <v>0</v>
      </c>
      <c r="R476" s="92">
        <v>681.80682675000003</v>
      </c>
      <c r="S476" s="90">
        <v>1.4800000000000001E-2</v>
      </c>
      <c r="T476" s="90">
        <v>2.0000000000000001E-4</v>
      </c>
      <c r="U476" s="90">
        <v>0</v>
      </c>
    </row>
    <row r="477" spans="2:21" s="87" customFormat="1">
      <c r="B477" s="91" t="s">
        <v>1603</v>
      </c>
      <c r="C477" s="91" t="s">
        <v>1604</v>
      </c>
      <c r="D477" s="91" t="s">
        <v>100</v>
      </c>
      <c r="E477" s="91" t="s">
        <v>123</v>
      </c>
      <c r="F477" s="91" t="s">
        <v>1605</v>
      </c>
      <c r="G477" s="91" t="s">
        <v>527</v>
      </c>
      <c r="H477" s="91" t="s">
        <v>903</v>
      </c>
      <c r="I477" s="91" t="s">
        <v>150</v>
      </c>
      <c r="J477" s="91" t="s">
        <v>405</v>
      </c>
      <c r="K477" s="92">
        <v>1.36</v>
      </c>
      <c r="L477" s="91" t="s">
        <v>102</v>
      </c>
      <c r="M477" s="90">
        <v>3.0499999999999999E-2</v>
      </c>
      <c r="N477" s="90">
        <v>8.4400000000000003E-2</v>
      </c>
      <c r="O477" s="92">
        <v>385000</v>
      </c>
      <c r="P477" s="92">
        <v>93.97</v>
      </c>
      <c r="Q477" s="92">
        <v>0</v>
      </c>
      <c r="R477" s="92">
        <v>361.78449999999998</v>
      </c>
      <c r="S477" s="90">
        <v>5.0000000000000001E-4</v>
      </c>
      <c r="T477" s="90">
        <v>1E-4</v>
      </c>
      <c r="U477" s="90">
        <v>0</v>
      </c>
    </row>
    <row r="478" spans="2:21" s="87" customFormat="1">
      <c r="B478" s="91" t="s">
        <v>1606</v>
      </c>
      <c r="C478" s="91" t="s">
        <v>1607</v>
      </c>
      <c r="D478" s="91" t="s">
        <v>100</v>
      </c>
      <c r="E478" s="91" t="s">
        <v>123</v>
      </c>
      <c r="F478" s="91" t="s">
        <v>1608</v>
      </c>
      <c r="G478" s="91" t="s">
        <v>731</v>
      </c>
      <c r="H478" s="91" t="s">
        <v>903</v>
      </c>
      <c r="I478" s="91" t="s">
        <v>150</v>
      </c>
      <c r="J478" s="91" t="s">
        <v>751</v>
      </c>
      <c r="K478" s="92">
        <v>0.82</v>
      </c>
      <c r="L478" s="91" t="s">
        <v>102</v>
      </c>
      <c r="M478" s="90">
        <v>5.1499999999999997E-2</v>
      </c>
      <c r="N478" s="90">
        <v>4.1500000000000002E-2</v>
      </c>
      <c r="O478" s="92">
        <v>534867</v>
      </c>
      <c r="P478" s="92">
        <v>101.69</v>
      </c>
      <c r="Q478" s="92">
        <v>0</v>
      </c>
      <c r="R478" s="92">
        <v>543.90625230000001</v>
      </c>
      <c r="S478" s="90">
        <v>1.8700000000000001E-2</v>
      </c>
      <c r="T478" s="90">
        <v>2.0000000000000001E-4</v>
      </c>
      <c r="U478" s="90">
        <v>0</v>
      </c>
    </row>
    <row r="479" spans="2:21" s="87" customFormat="1">
      <c r="B479" s="91" t="s">
        <v>1609</v>
      </c>
      <c r="C479" s="91" t="s">
        <v>1610</v>
      </c>
      <c r="D479" s="91" t="s">
        <v>100</v>
      </c>
      <c r="E479" s="91" t="s">
        <v>123</v>
      </c>
      <c r="F479" s="91" t="s">
        <v>1608</v>
      </c>
      <c r="G479" s="91" t="s">
        <v>731</v>
      </c>
      <c r="H479" s="91" t="s">
        <v>903</v>
      </c>
      <c r="I479" s="91" t="s">
        <v>150</v>
      </c>
      <c r="J479" s="91" t="s">
        <v>405</v>
      </c>
      <c r="K479" s="92">
        <v>1.67</v>
      </c>
      <c r="L479" s="91" t="s">
        <v>102</v>
      </c>
      <c r="M479" s="90">
        <v>4.3999999999999997E-2</v>
      </c>
      <c r="N479" s="90">
        <v>4.8099999999999997E-2</v>
      </c>
      <c r="O479" s="92">
        <v>576078.30000000005</v>
      </c>
      <c r="P479" s="92">
        <v>100.52</v>
      </c>
      <c r="Q479" s="92">
        <v>0</v>
      </c>
      <c r="R479" s="92">
        <v>579.07390715999998</v>
      </c>
      <c r="S479" s="90">
        <v>2.8999999999999998E-3</v>
      </c>
      <c r="T479" s="90">
        <v>2.0000000000000001E-4</v>
      </c>
      <c r="U479" s="90">
        <v>0</v>
      </c>
    </row>
    <row r="480" spans="2:21" s="87" customFormat="1">
      <c r="B480" s="91" t="s">
        <v>1611</v>
      </c>
      <c r="C480" s="91" t="s">
        <v>1612</v>
      </c>
      <c r="D480" s="91" t="s">
        <v>100</v>
      </c>
      <c r="E480" s="91" t="s">
        <v>123</v>
      </c>
      <c r="F480" s="91" t="s">
        <v>1608</v>
      </c>
      <c r="G480" s="91" t="s">
        <v>731</v>
      </c>
      <c r="H480" s="91" t="s">
        <v>903</v>
      </c>
      <c r="I480" s="91" t="s">
        <v>150</v>
      </c>
      <c r="J480" s="91" t="s">
        <v>1613</v>
      </c>
      <c r="K480" s="92">
        <v>3.64</v>
      </c>
      <c r="L480" s="91" t="s">
        <v>102</v>
      </c>
      <c r="M480" s="90">
        <v>5.5500000000000001E-2</v>
      </c>
      <c r="N480" s="90">
        <v>5.4300000000000001E-2</v>
      </c>
      <c r="O480" s="92">
        <v>2399000</v>
      </c>
      <c r="P480" s="92">
        <v>102.51</v>
      </c>
      <c r="Q480" s="92">
        <v>0</v>
      </c>
      <c r="R480" s="92">
        <v>2459.2148999999999</v>
      </c>
      <c r="S480" s="90">
        <v>2.4E-2</v>
      </c>
      <c r="T480" s="90">
        <v>8.9999999999999998E-4</v>
      </c>
      <c r="U480" s="90">
        <v>1E-4</v>
      </c>
    </row>
    <row r="481" spans="2:21" s="87" customFormat="1">
      <c r="B481" s="91" t="s">
        <v>1616</v>
      </c>
      <c r="C481" s="91">
        <v>1182047</v>
      </c>
      <c r="D481" s="91" t="s">
        <v>100</v>
      </c>
      <c r="E481" s="91" t="s">
        <v>123</v>
      </c>
      <c r="F481" s="91" t="s">
        <v>1614</v>
      </c>
      <c r="G481" s="91" t="s">
        <v>784</v>
      </c>
      <c r="H481" s="91" t="s">
        <v>903</v>
      </c>
      <c r="I481" s="91" t="s">
        <v>150</v>
      </c>
      <c r="J481" s="91" t="s">
        <v>1615</v>
      </c>
      <c r="K481" s="92">
        <v>0</v>
      </c>
      <c r="L481" s="91" t="s">
        <v>102</v>
      </c>
      <c r="M481" s="90">
        <v>0</v>
      </c>
      <c r="N481" s="90">
        <v>0</v>
      </c>
      <c r="O481" s="92">
        <v>1497000</v>
      </c>
      <c r="P481" s="92">
        <f>R481*1000/O481*100</f>
        <v>91.91</v>
      </c>
      <c r="Q481" s="92">
        <v>0</v>
      </c>
      <c r="R481" s="92">
        <f>1375892.7/1000</f>
        <v>1375.8926999999999</v>
      </c>
      <c r="S481" s="90">
        <v>0</v>
      </c>
      <c r="T481" s="90">
        <f>R481/$R$11</f>
        <v>4.7893454852818965E-4</v>
      </c>
      <c r="U481" s="90">
        <f>R481/'סכום נכסי הקרן'!$C$42</f>
        <v>6.5333601235813746E-5</v>
      </c>
    </row>
    <row r="482" spans="2:21" s="87" customFormat="1">
      <c r="B482" s="91" t="s">
        <v>1616</v>
      </c>
      <c r="C482" s="91">
        <v>11820470</v>
      </c>
      <c r="D482" s="91" t="s">
        <v>100</v>
      </c>
      <c r="E482" s="91" t="s">
        <v>123</v>
      </c>
      <c r="F482" s="91" t="s">
        <v>1614</v>
      </c>
      <c r="G482" s="91" t="s">
        <v>784</v>
      </c>
      <c r="H482" s="91" t="s">
        <v>903</v>
      </c>
      <c r="I482" s="91" t="s">
        <v>150</v>
      </c>
      <c r="J482" s="91" t="s">
        <v>1615</v>
      </c>
      <c r="K482" s="92">
        <v>1.9</v>
      </c>
      <c r="L482" s="91" t="s">
        <v>102</v>
      </c>
      <c r="M482" s="90">
        <v>2.9000000000000001E-2</v>
      </c>
      <c r="N482" s="90">
        <v>7.9500000000000001E-2</v>
      </c>
      <c r="O482" s="92">
        <v>2055498</v>
      </c>
      <c r="P482" s="92">
        <f>R482*1000/O482*100</f>
        <v>91.884644571394858</v>
      </c>
      <c r="Q482" s="92">
        <v>0</v>
      </c>
      <c r="R482" s="92">
        <f>1888687.03147213/1000</f>
        <v>1888.68703147213</v>
      </c>
      <c r="S482" s="90">
        <v>1.78E-2</v>
      </c>
      <c r="T482" s="90">
        <f>R482/$R$11</f>
        <v>6.5743314920498617E-4</v>
      </c>
      <c r="U482" s="90">
        <f>R482/'סכום נכסי הקרן'!$C$42</f>
        <v>8.9683392733643378E-5</v>
      </c>
    </row>
    <row r="483" spans="2:21" s="87" customFormat="1">
      <c r="B483" s="91" t="s">
        <v>1617</v>
      </c>
      <c r="C483" s="91">
        <v>11605710</v>
      </c>
      <c r="D483" s="91" t="s">
        <v>100</v>
      </c>
      <c r="E483" s="91" t="s">
        <v>123</v>
      </c>
      <c r="F483" s="91" t="s">
        <v>1618</v>
      </c>
      <c r="G483" s="91" t="s">
        <v>731</v>
      </c>
      <c r="H483" s="91" t="s">
        <v>909</v>
      </c>
      <c r="I483" s="91" t="s">
        <v>211</v>
      </c>
      <c r="J483" s="91" t="s">
        <v>808</v>
      </c>
      <c r="K483" s="92">
        <v>1.92</v>
      </c>
      <c r="L483" s="91" t="s">
        <v>102</v>
      </c>
      <c r="M483" s="90">
        <v>4.8000000000000001E-2</v>
      </c>
      <c r="N483" s="90">
        <v>5.1799999999999999E-2</v>
      </c>
      <c r="O483" s="92">
        <v>1500000</v>
      </c>
      <c r="P483" s="92">
        <f>R483*1000/O483*100</f>
        <v>97.306174863388009</v>
      </c>
      <c r="Q483" s="92">
        <v>0</v>
      </c>
      <c r="R483" s="92">
        <f>1459592.62295082/1000</f>
        <v>1459.59262295082</v>
      </c>
      <c r="S483" s="90">
        <v>2.01E-2</v>
      </c>
      <c r="T483" s="90">
        <f>R483/$R$11</f>
        <v>5.080696582720638E-4</v>
      </c>
      <c r="U483" s="90">
        <f>R483/'סכום נכסי הקרן'!$C$42</f>
        <v>6.9308051706796852E-5</v>
      </c>
    </row>
    <row r="484" spans="2:21" s="87" customFormat="1">
      <c r="B484" s="91" t="s">
        <v>1617</v>
      </c>
      <c r="C484" s="91">
        <v>1160571</v>
      </c>
      <c r="D484" s="91" t="s">
        <v>100</v>
      </c>
      <c r="E484" s="91" t="s">
        <v>123</v>
      </c>
      <c r="F484" s="91" t="s">
        <v>1618</v>
      </c>
      <c r="G484" s="91" t="s">
        <v>731</v>
      </c>
      <c r="H484" s="91" t="s">
        <v>909</v>
      </c>
      <c r="I484" s="91" t="s">
        <v>211</v>
      </c>
      <c r="J484" s="91" t="s">
        <v>808</v>
      </c>
      <c r="K484" s="92">
        <v>0</v>
      </c>
      <c r="L484" s="91" t="s">
        <v>102</v>
      </c>
      <c r="M484" s="90">
        <v>0</v>
      </c>
      <c r="N484" s="90">
        <v>0</v>
      </c>
      <c r="O484" s="92">
        <v>1816324.5</v>
      </c>
      <c r="P484" s="92">
        <f>R484*1000/O484*100</f>
        <v>99.41</v>
      </c>
      <c r="Q484" s="92">
        <v>0</v>
      </c>
      <c r="R484" s="92">
        <f>1805608.18545/1000</f>
        <v>1805.6081854500001</v>
      </c>
      <c r="S484" s="90">
        <v>0</v>
      </c>
      <c r="T484" s="90">
        <f>R484/$R$11</f>
        <v>6.2851423015566519E-4</v>
      </c>
      <c r="U484" s="90">
        <f>R484/'סכום נכסי הקרן'!$C$42</f>
        <v>8.5738433801059891E-5</v>
      </c>
    </row>
    <row r="485" spans="2:21" s="87" customFormat="1">
      <c r="B485" s="91" t="s">
        <v>1619</v>
      </c>
      <c r="C485" s="91" t="s">
        <v>1620</v>
      </c>
      <c r="D485" s="91" t="s">
        <v>100</v>
      </c>
      <c r="E485" s="91" t="s">
        <v>123</v>
      </c>
      <c r="F485" s="91" t="s">
        <v>908</v>
      </c>
      <c r="G485" s="91" t="s">
        <v>737</v>
      </c>
      <c r="H485" s="91" t="s">
        <v>909</v>
      </c>
      <c r="I485" s="91" t="s">
        <v>211</v>
      </c>
      <c r="J485" s="91" t="s">
        <v>1414</v>
      </c>
      <c r="K485" s="92">
        <v>2.06</v>
      </c>
      <c r="L485" s="91" t="s">
        <v>102</v>
      </c>
      <c r="M485" s="90">
        <v>4.8000000000000001E-2</v>
      </c>
      <c r="N485" s="90">
        <v>6.9099999999999995E-2</v>
      </c>
      <c r="O485" s="92">
        <v>7898787.6200000001</v>
      </c>
      <c r="P485" s="92">
        <v>97.2</v>
      </c>
      <c r="Q485" s="92">
        <v>0</v>
      </c>
      <c r="R485" s="92">
        <v>7677.6215666400003</v>
      </c>
      <c r="S485" s="90">
        <v>5.5999999999999999E-3</v>
      </c>
      <c r="T485" s="90">
        <v>2.7000000000000001E-3</v>
      </c>
      <c r="U485" s="90">
        <v>4.0000000000000002E-4</v>
      </c>
    </row>
    <row r="486" spans="2:21" s="87" customFormat="1">
      <c r="B486" s="91" t="s">
        <v>1621</v>
      </c>
      <c r="C486" s="91" t="s">
        <v>1622</v>
      </c>
      <c r="D486" s="91" t="s">
        <v>100</v>
      </c>
      <c r="E486" s="91" t="s">
        <v>123</v>
      </c>
      <c r="F486" s="91" t="s">
        <v>1623</v>
      </c>
      <c r="G486" s="91" t="s">
        <v>731</v>
      </c>
      <c r="H486" s="91" t="s">
        <v>1624</v>
      </c>
      <c r="I486" s="91" t="s">
        <v>150</v>
      </c>
      <c r="J486" s="91" t="s">
        <v>1625</v>
      </c>
      <c r="K486" s="92">
        <v>1.8</v>
      </c>
      <c r="L486" s="91" t="s">
        <v>102</v>
      </c>
      <c r="M486" s="90">
        <v>7.5999999999999998E-2</v>
      </c>
      <c r="N486" s="90">
        <v>4.4499999999999998E-2</v>
      </c>
      <c r="O486" s="92">
        <v>449684.21</v>
      </c>
      <c r="P486" s="92">
        <v>107.48</v>
      </c>
      <c r="Q486" s="92">
        <v>0</v>
      </c>
      <c r="R486" s="92">
        <v>483.32058890799999</v>
      </c>
      <c r="S486" s="90">
        <v>6.4999999999999997E-3</v>
      </c>
      <c r="T486" s="90">
        <v>2.0000000000000001E-4</v>
      </c>
      <c r="U486" s="90">
        <v>0</v>
      </c>
    </row>
    <row r="487" spans="2:21" s="87" customFormat="1">
      <c r="B487" s="91" t="s">
        <v>1626</v>
      </c>
      <c r="C487" s="91" t="s">
        <v>1627</v>
      </c>
      <c r="D487" s="91" t="s">
        <v>100</v>
      </c>
      <c r="E487" s="91" t="s">
        <v>123</v>
      </c>
      <c r="F487" s="91" t="s">
        <v>1628</v>
      </c>
      <c r="G487" s="91" t="s">
        <v>1062</v>
      </c>
      <c r="H487" s="91" t="s">
        <v>1629</v>
      </c>
      <c r="I487" s="91" t="s">
        <v>211</v>
      </c>
      <c r="J487" s="91" t="s">
        <v>1351</v>
      </c>
      <c r="K487" s="92">
        <v>3.49</v>
      </c>
      <c r="L487" s="91" t="s">
        <v>102</v>
      </c>
      <c r="M487" s="90">
        <v>5.4800000000000001E-2</v>
      </c>
      <c r="N487" s="90">
        <v>6.6199999999999995E-2</v>
      </c>
      <c r="O487" s="92">
        <v>1069840</v>
      </c>
      <c r="P487" s="92">
        <v>97.85</v>
      </c>
      <c r="Q487" s="92">
        <v>0</v>
      </c>
      <c r="R487" s="92">
        <v>1046.83844</v>
      </c>
      <c r="S487" s="90">
        <v>8.0000000000000004E-4</v>
      </c>
      <c r="T487" s="90">
        <v>4.0000000000000002E-4</v>
      </c>
      <c r="U487" s="90">
        <v>0</v>
      </c>
    </row>
    <row r="488" spans="2:21" s="87" customFormat="1">
      <c r="B488" s="91" t="s">
        <v>1630</v>
      </c>
      <c r="C488" s="91" t="s">
        <v>1631</v>
      </c>
      <c r="D488" s="91" t="s">
        <v>100</v>
      </c>
      <c r="E488" s="91" t="s">
        <v>123</v>
      </c>
      <c r="F488" s="91" t="s">
        <v>1628</v>
      </c>
      <c r="G488" s="91" t="s">
        <v>1062</v>
      </c>
      <c r="H488" s="91" t="s">
        <v>1629</v>
      </c>
      <c r="I488" s="91" t="s">
        <v>211</v>
      </c>
      <c r="J488" s="91" t="s">
        <v>1632</v>
      </c>
      <c r="K488" s="92">
        <v>1.35</v>
      </c>
      <c r="L488" s="91" t="s">
        <v>102</v>
      </c>
      <c r="M488" s="90">
        <v>4.2999999999999997E-2</v>
      </c>
      <c r="N488" s="90">
        <v>4.6199999999999998E-2</v>
      </c>
      <c r="O488" s="92">
        <v>2524025.79</v>
      </c>
      <c r="P488" s="92">
        <v>100.1</v>
      </c>
      <c r="Q488" s="92">
        <v>0</v>
      </c>
      <c r="R488" s="92">
        <v>2526.5498157900001</v>
      </c>
      <c r="S488" s="90">
        <v>1.8E-3</v>
      </c>
      <c r="T488" s="90">
        <v>8.9999999999999998E-4</v>
      </c>
      <c r="U488" s="90">
        <v>1E-4</v>
      </c>
    </row>
    <row r="489" spans="2:21" s="87" customFormat="1">
      <c r="B489" s="91" t="s">
        <v>1633</v>
      </c>
      <c r="C489" s="91" t="s">
        <v>1634</v>
      </c>
      <c r="D489" s="91" t="s">
        <v>100</v>
      </c>
      <c r="E489" s="91" t="s">
        <v>123</v>
      </c>
      <c r="F489" s="91" t="s">
        <v>1635</v>
      </c>
      <c r="G489" s="91" t="s">
        <v>784</v>
      </c>
      <c r="H489" s="91" t="s">
        <v>1636</v>
      </c>
      <c r="I489" s="91" t="s">
        <v>150</v>
      </c>
      <c r="J489" s="91" t="s">
        <v>1637</v>
      </c>
      <c r="K489" s="92">
        <v>1.35</v>
      </c>
      <c r="L489" s="91" t="s">
        <v>102</v>
      </c>
      <c r="M489" s="90">
        <v>4.1000000000000002E-2</v>
      </c>
      <c r="N489" s="90">
        <v>0.84519999999999995</v>
      </c>
      <c r="O489" s="92">
        <v>950000</v>
      </c>
      <c r="P489" s="92">
        <v>41.03</v>
      </c>
      <c r="Q489" s="92">
        <v>0</v>
      </c>
      <c r="R489" s="92">
        <v>389.78500000000003</v>
      </c>
      <c r="S489" s="90">
        <v>7.4999999999999997E-3</v>
      </c>
      <c r="T489" s="90">
        <v>1E-4</v>
      </c>
      <c r="U489" s="90">
        <v>0</v>
      </c>
    </row>
    <row r="490" spans="2:21" s="87" customFormat="1">
      <c r="B490" s="91" t="s">
        <v>1638</v>
      </c>
      <c r="C490" s="91" t="s">
        <v>1639</v>
      </c>
      <c r="D490" s="91" t="s">
        <v>100</v>
      </c>
      <c r="E490" s="91" t="s">
        <v>123</v>
      </c>
      <c r="F490" s="91" t="s">
        <v>1635</v>
      </c>
      <c r="G490" s="91" t="s">
        <v>784</v>
      </c>
      <c r="H490" s="91" t="s">
        <v>1636</v>
      </c>
      <c r="I490" s="91" t="s">
        <v>150</v>
      </c>
      <c r="J490" s="91" t="s">
        <v>1640</v>
      </c>
      <c r="K490" s="92">
        <v>0.18</v>
      </c>
      <c r="L490" s="91" t="s">
        <v>102</v>
      </c>
      <c r="M490" s="90">
        <v>0.05</v>
      </c>
      <c r="N490" s="90">
        <v>51.144599999999997</v>
      </c>
      <c r="O490" s="92">
        <v>900000</v>
      </c>
      <c r="P490" s="92">
        <v>50.7</v>
      </c>
      <c r="Q490" s="92">
        <v>0</v>
      </c>
      <c r="R490" s="92">
        <v>456.3</v>
      </c>
      <c r="S490" s="90">
        <v>8.8599999999999998E-2</v>
      </c>
      <c r="T490" s="90">
        <v>2.0000000000000001E-4</v>
      </c>
      <c r="U490" s="90">
        <v>0</v>
      </c>
    </row>
    <row r="491" spans="2:21" s="87" customFormat="1">
      <c r="B491" s="91" t="s">
        <v>1641</v>
      </c>
      <c r="C491" s="91" t="s">
        <v>1642</v>
      </c>
      <c r="D491" s="91" t="s">
        <v>100</v>
      </c>
      <c r="E491" s="91" t="s">
        <v>123</v>
      </c>
      <c r="F491" s="91" t="s">
        <v>1643</v>
      </c>
      <c r="G491" s="91" t="s">
        <v>527</v>
      </c>
      <c r="H491" s="91" t="s">
        <v>253</v>
      </c>
      <c r="I491" s="91" t="s">
        <v>913</v>
      </c>
      <c r="J491" s="91" t="s">
        <v>1644</v>
      </c>
      <c r="K491" s="92">
        <v>0</v>
      </c>
      <c r="L491" s="91" t="s">
        <v>102</v>
      </c>
      <c r="M491" s="90">
        <v>6.8500000000000005E-2</v>
      </c>
      <c r="N491" s="90">
        <v>0</v>
      </c>
      <c r="O491" s="92">
        <v>2230.37</v>
      </c>
      <c r="P491" s="92">
        <v>18.559999999999999</v>
      </c>
      <c r="Q491" s="92">
        <v>0</v>
      </c>
      <c r="R491" s="92">
        <v>0.41395667200000003</v>
      </c>
      <c r="S491" s="90">
        <v>0</v>
      </c>
      <c r="T491" s="90">
        <v>0</v>
      </c>
      <c r="U491" s="90">
        <v>0</v>
      </c>
    </row>
    <row r="492" spans="2:21" s="87" customFormat="1">
      <c r="B492" s="91" t="s">
        <v>1645</v>
      </c>
      <c r="C492" s="91" t="s">
        <v>1646</v>
      </c>
      <c r="D492" s="91" t="s">
        <v>100</v>
      </c>
      <c r="E492" s="91" t="s">
        <v>123</v>
      </c>
      <c r="F492" s="91" t="s">
        <v>1643</v>
      </c>
      <c r="G492" s="91" t="s">
        <v>527</v>
      </c>
      <c r="H492" s="91" t="s">
        <v>253</v>
      </c>
      <c r="I492" s="91" t="s">
        <v>913</v>
      </c>
      <c r="J492" s="91" t="s">
        <v>1647</v>
      </c>
      <c r="K492" s="92">
        <v>0</v>
      </c>
      <c r="L492" s="91" t="s">
        <v>102</v>
      </c>
      <c r="M492" s="90">
        <v>0.03</v>
      </c>
      <c r="N492" s="90">
        <v>0</v>
      </c>
      <c r="O492" s="92">
        <v>811218.1</v>
      </c>
      <c r="P492" s="92">
        <v>18.809999999999999</v>
      </c>
      <c r="Q492" s="92">
        <v>0</v>
      </c>
      <c r="R492" s="92">
        <v>152.59012461</v>
      </c>
      <c r="S492" s="90">
        <v>9.9000000000000008E-3</v>
      </c>
      <c r="T492" s="90">
        <v>1E-4</v>
      </c>
      <c r="U492" s="90">
        <v>0</v>
      </c>
    </row>
    <row r="493" spans="2:21" s="87" customFormat="1">
      <c r="B493" s="91" t="s">
        <v>1648</v>
      </c>
      <c r="C493" s="91" t="s">
        <v>1649</v>
      </c>
      <c r="D493" s="91" t="s">
        <v>100</v>
      </c>
      <c r="E493" s="91" t="s">
        <v>123</v>
      </c>
      <c r="F493" s="91" t="s">
        <v>1643</v>
      </c>
      <c r="G493" s="91" t="s">
        <v>527</v>
      </c>
      <c r="H493" s="91" t="s">
        <v>253</v>
      </c>
      <c r="I493" s="91" t="s">
        <v>913</v>
      </c>
      <c r="J493" s="91" t="s">
        <v>1647</v>
      </c>
      <c r="K493" s="92">
        <v>1.35</v>
      </c>
      <c r="L493" s="91" t="s">
        <v>102</v>
      </c>
      <c r="M493" s="90">
        <v>3.95E-2</v>
      </c>
      <c r="N493" s="90">
        <v>0.32740000000000002</v>
      </c>
      <c r="O493" s="92">
        <v>4559000.3099999996</v>
      </c>
      <c r="P493" s="92">
        <v>72</v>
      </c>
      <c r="Q493" s="92">
        <v>0</v>
      </c>
      <c r="R493" s="92">
        <v>3282.4802232000002</v>
      </c>
      <c r="S493" s="90">
        <v>7.9000000000000008E-3</v>
      </c>
      <c r="T493" s="90">
        <v>1.1000000000000001E-3</v>
      </c>
      <c r="U493" s="90">
        <v>2.0000000000000001E-4</v>
      </c>
    </row>
    <row r="494" spans="2:21" s="87" customFormat="1">
      <c r="B494" s="91" t="s">
        <v>1650</v>
      </c>
      <c r="C494" s="91" t="s">
        <v>1651</v>
      </c>
      <c r="D494" s="91" t="s">
        <v>100</v>
      </c>
      <c r="E494" s="91" t="s">
        <v>123</v>
      </c>
      <c r="F494" s="91" t="s">
        <v>1652</v>
      </c>
      <c r="G494" s="91" t="s">
        <v>917</v>
      </c>
      <c r="H494" s="91" t="s">
        <v>253</v>
      </c>
      <c r="I494" s="91" t="s">
        <v>913</v>
      </c>
      <c r="J494" s="91" t="s">
        <v>1653</v>
      </c>
      <c r="K494" s="92">
        <v>1.87</v>
      </c>
      <c r="L494" s="91" t="s">
        <v>102</v>
      </c>
      <c r="M494" s="90">
        <v>3.3000000000000002E-2</v>
      </c>
      <c r="N494" s="90">
        <v>5.4600000000000003E-2</v>
      </c>
      <c r="O494" s="92">
        <v>5794737.5</v>
      </c>
      <c r="P494" s="92">
        <v>97.04</v>
      </c>
      <c r="Q494" s="92">
        <v>0</v>
      </c>
      <c r="R494" s="92">
        <v>5623.2132700000002</v>
      </c>
      <c r="S494" s="90">
        <v>1.6199999999999999E-2</v>
      </c>
      <c r="T494" s="90">
        <v>2E-3</v>
      </c>
      <c r="U494" s="90">
        <v>2.9999999999999997E-4</v>
      </c>
    </row>
    <row r="495" spans="2:21" s="87" customFormat="1">
      <c r="B495" s="91" t="s">
        <v>1654</v>
      </c>
      <c r="C495" s="91" t="s">
        <v>1655</v>
      </c>
      <c r="D495" s="91" t="s">
        <v>100</v>
      </c>
      <c r="E495" s="91" t="s">
        <v>123</v>
      </c>
      <c r="F495" s="91" t="s">
        <v>1656</v>
      </c>
      <c r="G495" s="91" t="s">
        <v>527</v>
      </c>
      <c r="H495" s="91" t="s">
        <v>253</v>
      </c>
      <c r="I495" s="91" t="s">
        <v>913</v>
      </c>
      <c r="J495" s="91" t="s">
        <v>292</v>
      </c>
      <c r="K495" s="92">
        <v>3.39</v>
      </c>
      <c r="L495" s="91" t="s">
        <v>102</v>
      </c>
      <c r="M495" s="90">
        <v>4.4999999999999998E-2</v>
      </c>
      <c r="N495" s="90">
        <v>6.2899999999999998E-2</v>
      </c>
      <c r="O495" s="92">
        <v>5000000</v>
      </c>
      <c r="P495" s="92">
        <v>97.1</v>
      </c>
      <c r="Q495" s="92">
        <v>0</v>
      </c>
      <c r="R495" s="92">
        <v>4855</v>
      </c>
      <c r="S495" s="90">
        <v>1.3899999999999999E-2</v>
      </c>
      <c r="T495" s="90">
        <v>1.6999999999999999E-3</v>
      </c>
      <c r="U495" s="90">
        <v>2.0000000000000001E-4</v>
      </c>
    </row>
    <row r="496" spans="2:21" s="87" customFormat="1">
      <c r="B496" s="91" t="s">
        <v>1657</v>
      </c>
      <c r="C496" s="91" t="s">
        <v>1658</v>
      </c>
      <c r="D496" s="91" t="s">
        <v>100</v>
      </c>
      <c r="E496" s="91" t="s">
        <v>123</v>
      </c>
      <c r="F496" s="91" t="s">
        <v>1659</v>
      </c>
      <c r="G496" s="91" t="s">
        <v>527</v>
      </c>
      <c r="H496" s="91" t="s">
        <v>253</v>
      </c>
      <c r="I496" s="91" t="s">
        <v>913</v>
      </c>
      <c r="J496" s="91" t="s">
        <v>472</v>
      </c>
      <c r="K496" s="92">
        <v>0.04</v>
      </c>
      <c r="L496" s="91" t="s">
        <v>102</v>
      </c>
      <c r="M496" s="90">
        <v>5.4899999999999997E-2</v>
      </c>
      <c r="N496" s="90">
        <v>8.72E-2</v>
      </c>
      <c r="O496" s="92">
        <v>7755817.9400000004</v>
      </c>
      <c r="P496" s="92">
        <v>102.4</v>
      </c>
      <c r="Q496" s="92">
        <v>0</v>
      </c>
      <c r="R496" s="92">
        <v>7941.95757056</v>
      </c>
      <c r="S496" s="90">
        <v>4.0599999999999997E-2</v>
      </c>
      <c r="T496" s="90">
        <v>2.8E-3</v>
      </c>
      <c r="U496" s="90">
        <v>4.0000000000000002E-4</v>
      </c>
    </row>
    <row r="497" spans="2:21" s="87" customFormat="1">
      <c r="B497" s="91" t="s">
        <v>1660</v>
      </c>
      <c r="C497" s="91" t="s">
        <v>1661</v>
      </c>
      <c r="D497" s="91" t="s">
        <v>100</v>
      </c>
      <c r="E497" s="91" t="s">
        <v>123</v>
      </c>
      <c r="F497" s="91" t="s">
        <v>1348</v>
      </c>
      <c r="G497" s="91" t="s">
        <v>917</v>
      </c>
      <c r="H497" s="91" t="s">
        <v>253</v>
      </c>
      <c r="I497" s="91" t="s">
        <v>913</v>
      </c>
      <c r="J497" s="91" t="s">
        <v>417</v>
      </c>
      <c r="K497" s="92">
        <v>2.09</v>
      </c>
      <c r="L497" s="91" t="s">
        <v>102</v>
      </c>
      <c r="M497" s="90">
        <v>4.2500000000000003E-2</v>
      </c>
      <c r="N497" s="90">
        <v>4.9200000000000001E-2</v>
      </c>
      <c r="O497" s="92">
        <v>1106624.77</v>
      </c>
      <c r="P497" s="92">
        <v>99.09</v>
      </c>
      <c r="Q497" s="92">
        <v>0</v>
      </c>
      <c r="R497" s="92">
        <v>1096.5544845930001</v>
      </c>
      <c r="S497" s="90">
        <v>1.14E-2</v>
      </c>
      <c r="T497" s="90">
        <v>4.0000000000000002E-4</v>
      </c>
      <c r="U497" s="90">
        <v>1E-4</v>
      </c>
    </row>
    <row r="498" spans="2:21" s="87" customFormat="1">
      <c r="B498" s="91" t="s">
        <v>1662</v>
      </c>
      <c r="C498" s="91" t="s">
        <v>1663</v>
      </c>
      <c r="D498" s="91" t="s">
        <v>100</v>
      </c>
      <c r="E498" s="91" t="s">
        <v>123</v>
      </c>
      <c r="F498" s="91" t="s">
        <v>1664</v>
      </c>
      <c r="G498" s="91" t="s">
        <v>917</v>
      </c>
      <c r="H498" s="91" t="s">
        <v>253</v>
      </c>
      <c r="I498" s="91" t="s">
        <v>913</v>
      </c>
      <c r="J498" s="91" t="s">
        <v>819</v>
      </c>
      <c r="K498" s="92">
        <v>3.56</v>
      </c>
      <c r="L498" s="91" t="s">
        <v>102</v>
      </c>
      <c r="M498" s="90">
        <v>2.5000000000000001E-2</v>
      </c>
      <c r="N498" s="90">
        <v>6.8099999999999994E-2</v>
      </c>
      <c r="O498" s="92">
        <v>1673911</v>
      </c>
      <c r="P498" s="92">
        <v>86.9</v>
      </c>
      <c r="Q498" s="92">
        <v>0</v>
      </c>
      <c r="R498" s="92">
        <v>1454.628659</v>
      </c>
      <c r="S498" s="90">
        <v>6.7000000000000002E-3</v>
      </c>
      <c r="T498" s="90">
        <v>5.0000000000000001E-4</v>
      </c>
      <c r="U498" s="90">
        <v>1E-4</v>
      </c>
    </row>
    <row r="499" spans="2:21" s="87" customFormat="1">
      <c r="B499" s="91" t="s">
        <v>1665</v>
      </c>
      <c r="C499" s="91" t="s">
        <v>1666</v>
      </c>
      <c r="D499" s="91" t="s">
        <v>100</v>
      </c>
      <c r="E499" s="91" t="s">
        <v>123</v>
      </c>
      <c r="F499" s="91" t="s">
        <v>1667</v>
      </c>
      <c r="G499" s="91" t="s">
        <v>132</v>
      </c>
      <c r="H499" s="91" t="s">
        <v>253</v>
      </c>
      <c r="I499" s="91" t="s">
        <v>913</v>
      </c>
      <c r="J499" s="91" t="s">
        <v>1668</v>
      </c>
      <c r="K499" s="92">
        <v>2.08</v>
      </c>
      <c r="L499" s="91" t="s">
        <v>102</v>
      </c>
      <c r="M499" s="90">
        <v>3.85E-2</v>
      </c>
      <c r="N499" s="90">
        <v>4.7699999999999999E-2</v>
      </c>
      <c r="O499" s="92">
        <v>2550556.84</v>
      </c>
      <c r="P499" s="92">
        <v>99.5</v>
      </c>
      <c r="Q499" s="92">
        <v>0</v>
      </c>
      <c r="R499" s="92">
        <v>2537.8040557999998</v>
      </c>
      <c r="S499" s="90">
        <v>5.1000000000000004E-3</v>
      </c>
      <c r="T499" s="90">
        <v>8.9999999999999998E-4</v>
      </c>
      <c r="U499" s="90">
        <v>1E-4</v>
      </c>
    </row>
    <row r="500" spans="2:21" s="87" customFormat="1">
      <c r="B500" s="91" t="s">
        <v>1669</v>
      </c>
      <c r="C500" s="91" t="s">
        <v>1670</v>
      </c>
      <c r="D500" s="91" t="s">
        <v>100</v>
      </c>
      <c r="E500" s="91" t="s">
        <v>123</v>
      </c>
      <c r="F500" s="91" t="s">
        <v>1667</v>
      </c>
      <c r="G500" s="91" t="s">
        <v>132</v>
      </c>
      <c r="H500" s="91" t="s">
        <v>253</v>
      </c>
      <c r="I500" s="91" t="s">
        <v>913</v>
      </c>
      <c r="J500" s="91" t="s">
        <v>1159</v>
      </c>
      <c r="K500" s="92">
        <v>3.84</v>
      </c>
      <c r="L500" s="91" t="s">
        <v>102</v>
      </c>
      <c r="M500" s="90">
        <v>3.6499999999999998E-2</v>
      </c>
      <c r="N500" s="90">
        <v>5.7700000000000001E-2</v>
      </c>
      <c r="O500" s="92">
        <v>8083046</v>
      </c>
      <c r="P500" s="92">
        <v>93.74</v>
      </c>
      <c r="Q500" s="92">
        <v>0</v>
      </c>
      <c r="R500" s="92">
        <v>7577.0473204</v>
      </c>
      <c r="S500" s="90">
        <v>5.4999999999999997E-3</v>
      </c>
      <c r="T500" s="90">
        <v>2.5999999999999999E-3</v>
      </c>
      <c r="U500" s="90">
        <v>4.0000000000000002E-4</v>
      </c>
    </row>
    <row r="501" spans="2:21" s="87" customFormat="1">
      <c r="B501" s="91" t="s">
        <v>1671</v>
      </c>
      <c r="C501" s="91" t="s">
        <v>1672</v>
      </c>
      <c r="D501" s="91" t="s">
        <v>100</v>
      </c>
      <c r="E501" s="91" t="s">
        <v>123</v>
      </c>
      <c r="F501" s="91" t="s">
        <v>1673</v>
      </c>
      <c r="G501" s="91" t="s">
        <v>731</v>
      </c>
      <c r="H501" s="91" t="s">
        <v>253</v>
      </c>
      <c r="I501" s="91" t="s">
        <v>913</v>
      </c>
      <c r="J501" s="91" t="s">
        <v>1674</v>
      </c>
      <c r="K501" s="92">
        <v>0</v>
      </c>
      <c r="L501" s="91" t="s">
        <v>102</v>
      </c>
      <c r="M501" s="90">
        <v>9.8500000000000004E-2</v>
      </c>
      <c r="N501" s="90">
        <v>0</v>
      </c>
      <c r="O501" s="92">
        <v>590661.75</v>
      </c>
      <c r="P501" s="92">
        <v>9.43</v>
      </c>
      <c r="Q501" s="92">
        <v>0</v>
      </c>
      <c r="R501" s="92">
        <v>55.699403025000002</v>
      </c>
      <c r="S501" s="90">
        <v>9.2999999999999992E-3</v>
      </c>
      <c r="T501" s="90">
        <v>0</v>
      </c>
      <c r="U501" s="90">
        <v>0</v>
      </c>
    </row>
    <row r="502" spans="2:21" s="87" customFormat="1">
      <c r="B502" s="91" t="s">
        <v>1676</v>
      </c>
      <c r="C502" s="91">
        <v>11583690</v>
      </c>
      <c r="D502" s="91" t="s">
        <v>100</v>
      </c>
      <c r="E502" s="91" t="s">
        <v>123</v>
      </c>
      <c r="F502" s="91" t="s">
        <v>1675</v>
      </c>
      <c r="G502" s="91" t="s">
        <v>1321</v>
      </c>
      <c r="H502" s="91" t="s">
        <v>253</v>
      </c>
      <c r="I502" s="91" t="s">
        <v>913</v>
      </c>
      <c r="J502" s="91" t="s">
        <v>1514</v>
      </c>
      <c r="K502" s="92">
        <v>1.64</v>
      </c>
      <c r="L502" s="91" t="s">
        <v>102</v>
      </c>
      <c r="M502" s="90">
        <v>5.6000000000000001E-2</v>
      </c>
      <c r="N502" s="90">
        <v>5.4899999999999997E-2</v>
      </c>
      <c r="O502" s="92">
        <v>1300000</v>
      </c>
      <c r="P502" s="92">
        <f>R502*1000/O502*100</f>
        <v>100.6660655737705</v>
      </c>
      <c r="Q502" s="92">
        <v>0</v>
      </c>
      <c r="R502" s="92">
        <f>1322.1-13.4411475409836</f>
        <v>1308.6588524590163</v>
      </c>
      <c r="S502" s="90">
        <v>2.3599999999999999E-2</v>
      </c>
      <c r="T502" s="90">
        <f>R502/$R$11</f>
        <v>4.5553111567484716E-4</v>
      </c>
      <c r="U502" s="90">
        <f>R502/'סכום נכסי הקרן'!$C$42</f>
        <v>6.2141034413711911E-5</v>
      </c>
    </row>
    <row r="503" spans="2:21" s="87" customFormat="1">
      <c r="B503" s="91" t="s">
        <v>1677</v>
      </c>
      <c r="C503" s="91">
        <v>77102390</v>
      </c>
      <c r="D503" s="91" t="s">
        <v>100</v>
      </c>
      <c r="E503" s="91" t="s">
        <v>123</v>
      </c>
      <c r="F503" s="91" t="s">
        <v>1678</v>
      </c>
      <c r="G503" s="91" t="s">
        <v>731</v>
      </c>
      <c r="H503" s="91" t="s">
        <v>253</v>
      </c>
      <c r="I503" s="91" t="s">
        <v>913</v>
      </c>
      <c r="J503" s="91" t="s">
        <v>1679</v>
      </c>
      <c r="K503" s="92">
        <v>3.27</v>
      </c>
      <c r="L503" s="91" t="s">
        <v>102</v>
      </c>
      <c r="M503" s="90">
        <v>3.8699999999999998E-2</v>
      </c>
      <c r="N503" s="90">
        <v>5.4300000000000001E-2</v>
      </c>
      <c r="O503" s="92">
        <v>700000</v>
      </c>
      <c r="P503" s="92">
        <f>R503*1000/O503*100</f>
        <v>95.818196721311423</v>
      </c>
      <c r="Q503" s="92">
        <v>0</v>
      </c>
      <c r="R503" s="92">
        <f>670727.37704918/1000</f>
        <v>670.72737704917995</v>
      </c>
      <c r="S503" s="90">
        <v>5.7999999999999996E-3</v>
      </c>
      <c r="T503" s="90">
        <f>R503/$R$11</f>
        <v>2.3347352123646403E-4</v>
      </c>
      <c r="U503" s="90">
        <f>R503/'סכום נכסי הקרן'!$C$42</f>
        <v>3.1849165992431259E-5</v>
      </c>
    </row>
    <row r="504" spans="2:21" s="87" customFormat="1">
      <c r="B504" s="91" t="s">
        <v>1677</v>
      </c>
      <c r="C504" s="91">
        <v>7710239</v>
      </c>
      <c r="D504" s="91" t="s">
        <v>100</v>
      </c>
      <c r="E504" s="91" t="s">
        <v>123</v>
      </c>
      <c r="F504" s="91" t="s">
        <v>1678</v>
      </c>
      <c r="G504" s="91" t="s">
        <v>731</v>
      </c>
      <c r="H504" s="91" t="s">
        <v>253</v>
      </c>
      <c r="I504" s="91" t="s">
        <v>913</v>
      </c>
      <c r="J504" s="91" t="s">
        <v>573</v>
      </c>
      <c r="K504" s="92">
        <v>0</v>
      </c>
      <c r="L504" s="91" t="s">
        <v>102</v>
      </c>
      <c r="M504" s="90">
        <v>0</v>
      </c>
      <c r="N504" s="90">
        <v>0</v>
      </c>
      <c r="O504" s="92">
        <v>1174973.57</v>
      </c>
      <c r="P504" s="92">
        <f>R504*1000/O504*100</f>
        <v>96.27</v>
      </c>
      <c r="Q504" s="92">
        <v>0</v>
      </c>
      <c r="R504" s="92">
        <f>1131147.055839/1000</f>
        <v>1131.1470558390001</v>
      </c>
      <c r="S504" s="90">
        <v>0</v>
      </c>
      <c r="T504" s="90">
        <f>R504/$R$11</f>
        <v>3.9374102683097486E-4</v>
      </c>
      <c r="U504" s="90">
        <f>R504/'סכום נכסי הקרן'!$C$42</f>
        <v>5.371197236910261E-5</v>
      </c>
    </row>
    <row r="505" spans="2:21" s="87" customFormat="1">
      <c r="B505" s="91" t="s">
        <v>1680</v>
      </c>
      <c r="C505" s="91" t="s">
        <v>1681</v>
      </c>
      <c r="D505" s="91" t="s">
        <v>100</v>
      </c>
      <c r="E505" s="91" t="s">
        <v>123</v>
      </c>
      <c r="F505" s="91" t="s">
        <v>1628</v>
      </c>
      <c r="G505" s="91" t="s">
        <v>1062</v>
      </c>
      <c r="H505" s="91" t="s">
        <v>253</v>
      </c>
      <c r="I505" s="91" t="s">
        <v>913</v>
      </c>
      <c r="J505" s="91" t="s">
        <v>644</v>
      </c>
      <c r="K505" s="92">
        <v>3.26</v>
      </c>
      <c r="L505" s="91" t="s">
        <v>102</v>
      </c>
      <c r="M505" s="90">
        <v>7.1999999999999995E-2</v>
      </c>
      <c r="N505" s="90">
        <v>6.3600000000000004E-2</v>
      </c>
      <c r="O505" s="92">
        <v>2117200</v>
      </c>
      <c r="P505" s="92">
        <v>104.84</v>
      </c>
      <c r="Q505" s="92">
        <v>0</v>
      </c>
      <c r="R505" s="92">
        <v>2219.6724800000002</v>
      </c>
      <c r="S505" s="90">
        <v>2.5000000000000001E-3</v>
      </c>
      <c r="T505" s="90">
        <v>8.0000000000000004E-4</v>
      </c>
      <c r="U505" s="90">
        <v>1E-4</v>
      </c>
    </row>
    <row r="506" spans="2:21" s="87" customFormat="1">
      <c r="B506" s="91" t="s">
        <v>1682</v>
      </c>
      <c r="C506" s="91" t="s">
        <v>1683</v>
      </c>
      <c r="D506" s="91" t="s">
        <v>100</v>
      </c>
      <c r="E506" s="91" t="s">
        <v>123</v>
      </c>
      <c r="F506" s="91" t="s">
        <v>1628</v>
      </c>
      <c r="G506" s="91" t="s">
        <v>1062</v>
      </c>
      <c r="H506" s="91" t="s">
        <v>253</v>
      </c>
      <c r="I506" s="91" t="s">
        <v>913</v>
      </c>
      <c r="J506" s="91" t="s">
        <v>1684</v>
      </c>
      <c r="K506" s="92">
        <v>3.53</v>
      </c>
      <c r="L506" s="91" t="s">
        <v>102</v>
      </c>
      <c r="M506" s="90">
        <v>6.2E-2</v>
      </c>
      <c r="N506" s="90">
        <v>6.2799999999999995E-2</v>
      </c>
      <c r="O506" s="92">
        <v>2650000</v>
      </c>
      <c r="P506" s="92">
        <v>102.61</v>
      </c>
      <c r="Q506" s="92">
        <v>0</v>
      </c>
      <c r="R506" s="92">
        <v>2719.165</v>
      </c>
      <c r="S506" s="90">
        <v>6.1999999999999998E-3</v>
      </c>
      <c r="T506" s="90">
        <v>8.9999999999999998E-4</v>
      </c>
      <c r="U506" s="90">
        <v>1E-4</v>
      </c>
    </row>
    <row r="507" spans="2:21" s="87" customFormat="1">
      <c r="B507" s="91" t="s">
        <v>1685</v>
      </c>
      <c r="C507" s="91" t="s">
        <v>1686</v>
      </c>
      <c r="D507" s="91" t="s">
        <v>100</v>
      </c>
      <c r="E507" s="91" t="s">
        <v>123</v>
      </c>
      <c r="F507" s="91" t="s">
        <v>1687</v>
      </c>
      <c r="G507" s="91" t="s">
        <v>731</v>
      </c>
      <c r="H507" s="91" t="s">
        <v>253</v>
      </c>
      <c r="I507" s="91" t="s">
        <v>913</v>
      </c>
      <c r="J507" s="91" t="s">
        <v>460</v>
      </c>
      <c r="K507" s="92">
        <v>1.71</v>
      </c>
      <c r="L507" s="91" t="s">
        <v>102</v>
      </c>
      <c r="M507" s="90">
        <v>6.9000000000000006E-2</v>
      </c>
      <c r="N507" s="90">
        <v>4.6600000000000003E-2</v>
      </c>
      <c r="O507" s="92">
        <v>1018000</v>
      </c>
      <c r="P507" s="92">
        <v>105.71</v>
      </c>
      <c r="Q507" s="92">
        <v>0</v>
      </c>
      <c r="R507" s="92">
        <v>1076.1278</v>
      </c>
      <c r="S507" s="90">
        <v>5.0000000000000001E-3</v>
      </c>
      <c r="T507" s="90">
        <v>4.0000000000000002E-4</v>
      </c>
      <c r="U507" s="90">
        <v>1E-4</v>
      </c>
    </row>
    <row r="508" spans="2:21" s="87" customFormat="1">
      <c r="B508" s="91" t="s">
        <v>1688</v>
      </c>
      <c r="C508" s="91" t="s">
        <v>1689</v>
      </c>
      <c r="D508" s="91" t="s">
        <v>100</v>
      </c>
      <c r="E508" s="91" t="s">
        <v>123</v>
      </c>
      <c r="F508" s="91" t="s">
        <v>899</v>
      </c>
      <c r="G508" s="91" t="s">
        <v>731</v>
      </c>
      <c r="H508" s="91" t="s">
        <v>253</v>
      </c>
      <c r="I508" s="91" t="s">
        <v>913</v>
      </c>
      <c r="J508" s="91" t="s">
        <v>819</v>
      </c>
      <c r="K508" s="92">
        <v>2.27</v>
      </c>
      <c r="L508" s="91" t="s">
        <v>102</v>
      </c>
      <c r="M508" s="90">
        <v>5.62E-2</v>
      </c>
      <c r="N508" s="90">
        <v>5.8099999999999999E-2</v>
      </c>
      <c r="O508" s="92">
        <v>1757000</v>
      </c>
      <c r="P508" s="92">
        <v>99.79</v>
      </c>
      <c r="Q508" s="92">
        <v>0</v>
      </c>
      <c r="R508" s="92">
        <v>1753.3103000000001</v>
      </c>
      <c r="S508" s="90">
        <v>8.5000000000000006E-3</v>
      </c>
      <c r="T508" s="90">
        <v>5.9999999999999995E-4</v>
      </c>
      <c r="U508" s="90">
        <v>1E-4</v>
      </c>
    </row>
    <row r="509" spans="2:21" s="87" customFormat="1">
      <c r="B509" s="91" t="s">
        <v>1690</v>
      </c>
      <c r="C509" s="91" t="s">
        <v>1691</v>
      </c>
      <c r="D509" s="91" t="s">
        <v>100</v>
      </c>
      <c r="E509" s="91" t="s">
        <v>123</v>
      </c>
      <c r="F509" s="91" t="s">
        <v>927</v>
      </c>
      <c r="G509" s="91" t="s">
        <v>731</v>
      </c>
      <c r="H509" s="91" t="s">
        <v>253</v>
      </c>
      <c r="I509" s="91" t="s">
        <v>913</v>
      </c>
      <c r="J509" s="91" t="s">
        <v>624</v>
      </c>
      <c r="K509" s="92">
        <v>3.1</v>
      </c>
      <c r="L509" s="91" t="s">
        <v>102</v>
      </c>
      <c r="M509" s="90">
        <v>3.9E-2</v>
      </c>
      <c r="N509" s="90">
        <v>5.7500000000000002E-2</v>
      </c>
      <c r="O509" s="92">
        <v>2311818</v>
      </c>
      <c r="P509" s="92">
        <v>95.7</v>
      </c>
      <c r="Q509" s="92">
        <v>0</v>
      </c>
      <c r="R509" s="92">
        <v>2212.4098260000001</v>
      </c>
      <c r="S509" s="90">
        <v>1.3599999999999999E-2</v>
      </c>
      <c r="T509" s="90">
        <v>8.0000000000000004E-4</v>
      </c>
      <c r="U509" s="90">
        <v>1E-4</v>
      </c>
    </row>
    <row r="510" spans="2:21" s="87" customFormat="1">
      <c r="B510" s="91" t="s">
        <v>1692</v>
      </c>
      <c r="C510" s="91" t="s">
        <v>1693</v>
      </c>
      <c r="D510" s="91" t="s">
        <v>100</v>
      </c>
      <c r="E510" s="91" t="s">
        <v>123</v>
      </c>
      <c r="F510" s="91" t="s">
        <v>927</v>
      </c>
      <c r="G510" s="91" t="s">
        <v>731</v>
      </c>
      <c r="H510" s="91" t="s">
        <v>253</v>
      </c>
      <c r="I510" s="91" t="s">
        <v>913</v>
      </c>
      <c r="J510" s="91" t="s">
        <v>678</v>
      </c>
      <c r="K510" s="92">
        <v>2.58</v>
      </c>
      <c r="L510" s="91" t="s">
        <v>102</v>
      </c>
      <c r="M510" s="90">
        <v>4.9000000000000002E-2</v>
      </c>
      <c r="N510" s="90">
        <v>7.6100000000000001E-2</v>
      </c>
      <c r="O510" s="92">
        <v>1414000</v>
      </c>
      <c r="P510" s="92">
        <v>94.87</v>
      </c>
      <c r="Q510" s="92">
        <v>0</v>
      </c>
      <c r="R510" s="92">
        <v>1341.4618</v>
      </c>
      <c r="S510" s="90">
        <v>1.1299999999999999E-2</v>
      </c>
      <c r="T510" s="90">
        <v>5.0000000000000001E-4</v>
      </c>
      <c r="U510" s="90">
        <v>1E-4</v>
      </c>
    </row>
    <row r="511" spans="2:21" s="87" customFormat="1">
      <c r="B511" s="91" t="s">
        <v>1694</v>
      </c>
      <c r="C511" s="91" t="s">
        <v>1695</v>
      </c>
      <c r="D511" s="91" t="s">
        <v>100</v>
      </c>
      <c r="E511" s="91" t="s">
        <v>123</v>
      </c>
      <c r="F511" s="91" t="s">
        <v>1696</v>
      </c>
      <c r="G511" s="91" t="s">
        <v>731</v>
      </c>
      <c r="H511" s="91" t="s">
        <v>253</v>
      </c>
      <c r="I511" s="91" t="s">
        <v>913</v>
      </c>
      <c r="J511" s="91" t="s">
        <v>1679</v>
      </c>
      <c r="K511" s="92">
        <v>3.49</v>
      </c>
      <c r="L511" s="91" t="s">
        <v>102</v>
      </c>
      <c r="M511" s="90">
        <v>3.95E-2</v>
      </c>
      <c r="N511" s="90">
        <v>6.9800000000000001E-2</v>
      </c>
      <c r="O511" s="92">
        <v>6600000</v>
      </c>
      <c r="P511" s="92">
        <v>91.44</v>
      </c>
      <c r="Q511" s="92">
        <v>0</v>
      </c>
      <c r="R511" s="92">
        <v>6035.04</v>
      </c>
      <c r="S511" s="90">
        <v>7.9000000000000008E-3</v>
      </c>
      <c r="T511" s="90">
        <v>2.0999999999999999E-3</v>
      </c>
      <c r="U511" s="90">
        <v>2.9999999999999997E-4</v>
      </c>
    </row>
    <row r="512" spans="2:21" s="87" customFormat="1">
      <c r="B512" s="91" t="s">
        <v>1697</v>
      </c>
      <c r="C512" s="91" t="s">
        <v>1698</v>
      </c>
      <c r="D512" s="91" t="s">
        <v>100</v>
      </c>
      <c r="E512" s="91" t="s">
        <v>123</v>
      </c>
      <c r="F512" s="91" t="s">
        <v>1699</v>
      </c>
      <c r="G512" s="91" t="s">
        <v>731</v>
      </c>
      <c r="H512" s="91" t="s">
        <v>253</v>
      </c>
      <c r="I512" s="91" t="s">
        <v>913</v>
      </c>
      <c r="J512" s="91" t="s">
        <v>1700</v>
      </c>
      <c r="K512" s="92">
        <v>3</v>
      </c>
      <c r="L512" s="91" t="s">
        <v>102</v>
      </c>
      <c r="M512" s="90">
        <v>7.0000000000000007E-2</v>
      </c>
      <c r="N512" s="90">
        <v>7.3300000000000004E-2</v>
      </c>
      <c r="O512" s="92">
        <v>1490189</v>
      </c>
      <c r="P512" s="92">
        <v>99.4</v>
      </c>
      <c r="Q512" s="92">
        <v>0</v>
      </c>
      <c r="R512" s="92">
        <v>1481.2478659999999</v>
      </c>
      <c r="S512" s="90">
        <v>1.8200000000000001E-2</v>
      </c>
      <c r="T512" s="90">
        <v>5.0000000000000001E-4</v>
      </c>
      <c r="U512" s="90">
        <v>1E-4</v>
      </c>
    </row>
    <row r="513" spans="2:21" s="87" customFormat="1">
      <c r="B513" s="91" t="s">
        <v>1701</v>
      </c>
      <c r="C513" s="91" t="s">
        <v>1702</v>
      </c>
      <c r="D513" s="91" t="s">
        <v>100</v>
      </c>
      <c r="E513" s="91" t="s">
        <v>123</v>
      </c>
      <c r="F513" s="91" t="s">
        <v>949</v>
      </c>
      <c r="G513" s="91" t="s">
        <v>731</v>
      </c>
      <c r="H513" s="91" t="s">
        <v>253</v>
      </c>
      <c r="I513" s="91" t="s">
        <v>913</v>
      </c>
      <c r="J513" s="91" t="s">
        <v>1703</v>
      </c>
      <c r="K513" s="92">
        <v>0.79</v>
      </c>
      <c r="L513" s="91" t="s">
        <v>102</v>
      </c>
      <c r="M513" s="90">
        <v>4.6800000000000001E-2</v>
      </c>
      <c r="N513" s="90">
        <v>5.1999999999999998E-2</v>
      </c>
      <c r="O513" s="92">
        <v>1200000</v>
      </c>
      <c r="P513" s="92">
        <v>101.2</v>
      </c>
      <c r="Q513" s="92">
        <v>0</v>
      </c>
      <c r="R513" s="92">
        <v>1214.4000000000001</v>
      </c>
      <c r="S513" s="90">
        <v>1.2E-2</v>
      </c>
      <c r="T513" s="90">
        <v>4.0000000000000002E-4</v>
      </c>
      <c r="U513" s="90">
        <v>1E-4</v>
      </c>
    </row>
    <row r="514" spans="2:21" s="87" customFormat="1">
      <c r="B514" s="91" t="s">
        <v>1704</v>
      </c>
      <c r="C514" s="91" t="s">
        <v>1705</v>
      </c>
      <c r="D514" s="91" t="s">
        <v>100</v>
      </c>
      <c r="E514" s="91" t="s">
        <v>123</v>
      </c>
      <c r="F514" s="91" t="s">
        <v>949</v>
      </c>
      <c r="G514" s="91" t="s">
        <v>731</v>
      </c>
      <c r="H514" s="91" t="s">
        <v>253</v>
      </c>
      <c r="I514" s="91" t="s">
        <v>913</v>
      </c>
      <c r="J514" s="91" t="s">
        <v>725</v>
      </c>
      <c r="K514" s="92">
        <v>2.42</v>
      </c>
      <c r="L514" s="91" t="s">
        <v>102</v>
      </c>
      <c r="M514" s="90">
        <v>4.53E-2</v>
      </c>
      <c r="N514" s="90">
        <v>5.6099999999999997E-2</v>
      </c>
      <c r="O514" s="92">
        <v>835478</v>
      </c>
      <c r="P514" s="92">
        <v>98.39</v>
      </c>
      <c r="Q514" s="92">
        <v>0</v>
      </c>
      <c r="R514" s="92">
        <v>822.02680420000002</v>
      </c>
      <c r="S514" s="90">
        <v>4.1999999999999997E-3</v>
      </c>
      <c r="T514" s="90">
        <v>2.9999999999999997E-4</v>
      </c>
      <c r="U514" s="90">
        <v>0</v>
      </c>
    </row>
    <row r="515" spans="2:21" s="87" customFormat="1">
      <c r="B515" s="91" t="s">
        <v>1706</v>
      </c>
      <c r="C515" s="91" t="s">
        <v>1707</v>
      </c>
      <c r="D515" s="91" t="s">
        <v>100</v>
      </c>
      <c r="E515" s="91" t="s">
        <v>123</v>
      </c>
      <c r="F515" s="91" t="s">
        <v>949</v>
      </c>
      <c r="G515" s="91" t="s">
        <v>731</v>
      </c>
      <c r="H515" s="91" t="s">
        <v>253</v>
      </c>
      <c r="I515" s="91" t="s">
        <v>913</v>
      </c>
      <c r="J515" s="91" t="s">
        <v>298</v>
      </c>
      <c r="K515" s="92">
        <v>3.51</v>
      </c>
      <c r="L515" s="91" t="s">
        <v>102</v>
      </c>
      <c r="M515" s="90">
        <v>4.4999999999999998E-2</v>
      </c>
      <c r="N515" s="90">
        <v>7.5600000000000001E-2</v>
      </c>
      <c r="O515" s="92">
        <v>1432000</v>
      </c>
      <c r="P515" s="92">
        <v>90.94</v>
      </c>
      <c r="Q515" s="92">
        <v>0</v>
      </c>
      <c r="R515" s="92">
        <v>1302.2608</v>
      </c>
      <c r="S515" s="90">
        <v>1.2999999999999999E-2</v>
      </c>
      <c r="T515" s="90">
        <v>5.0000000000000001E-4</v>
      </c>
      <c r="U515" s="90">
        <v>1E-4</v>
      </c>
    </row>
    <row r="516" spans="2:21" s="87" customFormat="1">
      <c r="B516" s="91" t="s">
        <v>1708</v>
      </c>
      <c r="C516" s="91" t="s">
        <v>1709</v>
      </c>
      <c r="D516" s="91" t="s">
        <v>100</v>
      </c>
      <c r="E516" s="91" t="s">
        <v>123</v>
      </c>
      <c r="F516" s="91" t="s">
        <v>1710</v>
      </c>
      <c r="G516" s="91" t="s">
        <v>527</v>
      </c>
      <c r="H516" s="91" t="s">
        <v>253</v>
      </c>
      <c r="I516" s="91" t="s">
        <v>913</v>
      </c>
      <c r="J516" s="91" t="s">
        <v>1703</v>
      </c>
      <c r="K516" s="92">
        <v>2.11</v>
      </c>
      <c r="L516" s="91" t="s">
        <v>102</v>
      </c>
      <c r="M516" s="90">
        <v>0.06</v>
      </c>
      <c r="N516" s="90">
        <v>7.4899999999999994E-2</v>
      </c>
      <c r="O516" s="92">
        <v>3524471.2</v>
      </c>
      <c r="P516" s="92">
        <v>98.49</v>
      </c>
      <c r="Q516" s="92">
        <v>0</v>
      </c>
      <c r="R516" s="92">
        <v>3471.2516848800001</v>
      </c>
      <c r="S516" s="90">
        <v>1.9400000000000001E-2</v>
      </c>
      <c r="T516" s="90">
        <v>1.1999999999999999E-3</v>
      </c>
      <c r="U516" s="90">
        <v>2.0000000000000001E-4</v>
      </c>
    </row>
    <row r="517" spans="2:21" s="87" customFormat="1">
      <c r="B517" s="91" t="s">
        <v>1711</v>
      </c>
      <c r="C517" s="91">
        <v>11880440</v>
      </c>
      <c r="D517" s="91" t="s">
        <v>100</v>
      </c>
      <c r="E517" s="91" t="s">
        <v>123</v>
      </c>
      <c r="F517" s="91" t="s">
        <v>1712</v>
      </c>
      <c r="G517" s="91" t="s">
        <v>731</v>
      </c>
      <c r="H517" s="91" t="s">
        <v>253</v>
      </c>
      <c r="I517" s="91" t="s">
        <v>913</v>
      </c>
      <c r="J517" s="91" t="s">
        <v>1713</v>
      </c>
      <c r="K517" s="92">
        <v>2.67</v>
      </c>
      <c r="L517" s="91" t="s">
        <v>102</v>
      </c>
      <c r="M517" s="90">
        <v>0.06</v>
      </c>
      <c r="N517" s="90">
        <v>6.25E-2</v>
      </c>
      <c r="O517" s="92">
        <v>1954000</v>
      </c>
      <c r="P517" s="92">
        <f>R517*1000/O517*100</f>
        <v>97.272767644903809</v>
      </c>
      <c r="Q517" s="92">
        <v>0</v>
      </c>
      <c r="R517" s="92">
        <f>1965.724-65.0141202185793</f>
        <v>1900.7098797814206</v>
      </c>
      <c r="S517" s="90">
        <v>7.7999999999999996E-3</v>
      </c>
      <c r="T517" s="90">
        <f>R517/$R$11</f>
        <v>6.6161818298489719E-4</v>
      </c>
      <c r="U517" s="90">
        <f>R517/'סכום נכסי הקרן'!$C$42</f>
        <v>9.025429188672259E-5</v>
      </c>
    </row>
    <row r="518" spans="2:21" s="87" customFormat="1">
      <c r="B518" s="91" t="s">
        <v>1714</v>
      </c>
      <c r="C518" s="91" t="s">
        <v>1715</v>
      </c>
      <c r="D518" s="91" t="s">
        <v>100</v>
      </c>
      <c r="E518" s="91" t="s">
        <v>123</v>
      </c>
      <c r="F518" s="91" t="s">
        <v>1716</v>
      </c>
      <c r="G518" s="91" t="s">
        <v>1566</v>
      </c>
      <c r="H518" s="91" t="s">
        <v>253</v>
      </c>
      <c r="I518" s="91" t="s">
        <v>913</v>
      </c>
      <c r="J518" s="91" t="s">
        <v>946</v>
      </c>
      <c r="K518" s="92">
        <v>3.76</v>
      </c>
      <c r="L518" s="91" t="s">
        <v>102</v>
      </c>
      <c r="M518" s="90">
        <v>5.2999999999999999E-2</v>
      </c>
      <c r="N518" s="90">
        <v>7.1499999999999994E-2</v>
      </c>
      <c r="O518" s="92">
        <v>2494000</v>
      </c>
      <c r="P518" s="92">
        <v>95.11</v>
      </c>
      <c r="Q518" s="92">
        <v>0</v>
      </c>
      <c r="R518" s="92">
        <v>2372.0434</v>
      </c>
      <c r="S518" s="90">
        <v>1.24E-2</v>
      </c>
      <c r="T518" s="90">
        <v>8.0000000000000004E-4</v>
      </c>
      <c r="U518" s="90">
        <v>1E-4</v>
      </c>
    </row>
    <row r="519" spans="2:21" s="87" customFormat="1">
      <c r="B519" s="91" t="s">
        <v>1717</v>
      </c>
      <c r="C519" s="91" t="s">
        <v>1718</v>
      </c>
      <c r="D519" s="91" t="s">
        <v>100</v>
      </c>
      <c r="E519" s="91" t="s">
        <v>123</v>
      </c>
      <c r="F519" s="91" t="s">
        <v>1719</v>
      </c>
      <c r="G519" s="91" t="s">
        <v>482</v>
      </c>
      <c r="H519" s="91" t="s">
        <v>253</v>
      </c>
      <c r="I519" s="91" t="s">
        <v>913</v>
      </c>
      <c r="J519" s="91" t="s">
        <v>1720</v>
      </c>
      <c r="K519" s="92">
        <v>4.58</v>
      </c>
      <c r="L519" s="91" t="s">
        <v>102</v>
      </c>
      <c r="M519" s="90">
        <v>7.4999999999999997E-2</v>
      </c>
      <c r="N519" s="90">
        <v>9.5100000000000004E-2</v>
      </c>
      <c r="O519" s="92">
        <v>3459000</v>
      </c>
      <c r="P519" s="92">
        <v>92.17</v>
      </c>
      <c r="Q519" s="92">
        <v>0</v>
      </c>
      <c r="R519" s="92">
        <v>3188.1603</v>
      </c>
      <c r="S519" s="90">
        <v>6.4999999999999997E-3</v>
      </c>
      <c r="T519" s="90">
        <v>1.1000000000000001E-3</v>
      </c>
      <c r="U519" s="90">
        <v>2.0000000000000001E-4</v>
      </c>
    </row>
    <row r="520" spans="2:21" s="87" customFormat="1">
      <c r="B520" s="91" t="s">
        <v>1214</v>
      </c>
      <c r="C520" s="91">
        <v>1163062</v>
      </c>
      <c r="D520" s="91" t="s">
        <v>100</v>
      </c>
      <c r="E520" s="91" t="s">
        <v>123</v>
      </c>
      <c r="F520" s="91" t="s">
        <v>1215</v>
      </c>
      <c r="G520" s="91" t="s">
        <v>527</v>
      </c>
      <c r="H520" s="91" t="s">
        <v>637</v>
      </c>
      <c r="I520" s="91" t="s">
        <v>211</v>
      </c>
      <c r="J520" s="91" t="s">
        <v>457</v>
      </c>
      <c r="K520" s="92">
        <v>0</v>
      </c>
      <c r="L520" s="91" t="s">
        <v>102</v>
      </c>
      <c r="M520" s="90">
        <v>0</v>
      </c>
      <c r="N520" s="90">
        <v>0</v>
      </c>
      <c r="O520" s="92">
        <v>2020262</v>
      </c>
      <c r="P520" s="92">
        <f>R520*1000/O520*100</f>
        <v>94.399999999999991</v>
      </c>
      <c r="Q520" s="92">
        <v>0</v>
      </c>
      <c r="R520" s="92">
        <f>1907127.328/1000</f>
        <v>1907.127328</v>
      </c>
      <c r="S520" s="90">
        <v>0</v>
      </c>
      <c r="T520" s="90">
        <f>R520/$R$11</f>
        <v>6.6385203280855604E-4</v>
      </c>
      <c r="U520" s="90">
        <f>R520/'סכום נכסי הקרן'!$C$42</f>
        <v>9.0559021320103653E-5</v>
      </c>
    </row>
    <row r="521" spans="2:21" s="87" customFormat="1">
      <c r="B521" s="91" t="s">
        <v>1721</v>
      </c>
      <c r="C521" s="91" t="s">
        <v>1722</v>
      </c>
      <c r="D521" s="91" t="s">
        <v>100</v>
      </c>
      <c r="E521" s="91" t="s">
        <v>123</v>
      </c>
      <c r="F521" s="91" t="s">
        <v>1723</v>
      </c>
      <c r="G521" s="91" t="s">
        <v>1054</v>
      </c>
      <c r="H521" s="91" t="s">
        <v>253</v>
      </c>
      <c r="I521" s="91" t="s">
        <v>913</v>
      </c>
      <c r="J521" s="91" t="s">
        <v>1724</v>
      </c>
      <c r="K521" s="92">
        <v>3.15</v>
      </c>
      <c r="L521" s="91" t="s">
        <v>102</v>
      </c>
      <c r="M521" s="90">
        <v>1.9900000000000001E-2</v>
      </c>
      <c r="N521" s="90">
        <v>5.1400000000000001E-2</v>
      </c>
      <c r="O521" s="92">
        <v>1295000</v>
      </c>
      <c r="P521" s="92">
        <v>91.34</v>
      </c>
      <c r="Q521" s="92">
        <v>0</v>
      </c>
      <c r="R521" s="92">
        <v>1182.8530000000001</v>
      </c>
      <c r="S521" s="90">
        <v>8.6E-3</v>
      </c>
      <c r="T521" s="90">
        <v>4.0000000000000002E-4</v>
      </c>
      <c r="U521" s="90">
        <v>1E-4</v>
      </c>
    </row>
    <row r="522" spans="2:21" s="87" customFormat="1">
      <c r="B522" s="91" t="s">
        <v>1725</v>
      </c>
      <c r="C522" s="91" t="s">
        <v>1726</v>
      </c>
      <c r="D522" s="91" t="s">
        <v>100</v>
      </c>
      <c r="E522" s="91" t="s">
        <v>123</v>
      </c>
      <c r="F522" s="91" t="s">
        <v>1727</v>
      </c>
      <c r="G522" s="91" t="s">
        <v>636</v>
      </c>
      <c r="H522" s="91" t="s">
        <v>253</v>
      </c>
      <c r="I522" s="91" t="s">
        <v>913</v>
      </c>
      <c r="J522" s="91" t="s">
        <v>1728</v>
      </c>
      <c r="K522" s="92">
        <v>0.25</v>
      </c>
      <c r="L522" s="91" t="s">
        <v>102</v>
      </c>
      <c r="M522" s="90">
        <v>2.9000000000000001E-2</v>
      </c>
      <c r="N522" s="90">
        <v>6.7699999999999996E-2</v>
      </c>
      <c r="O522" s="92">
        <v>1265951.7</v>
      </c>
      <c r="P522" s="92">
        <v>99.79</v>
      </c>
      <c r="Q522" s="92">
        <v>0</v>
      </c>
      <c r="R522" s="92">
        <v>1263.29320143</v>
      </c>
      <c r="S522" s="90">
        <v>3.9100000000000003E-2</v>
      </c>
      <c r="T522" s="90">
        <v>4.0000000000000002E-4</v>
      </c>
      <c r="U522" s="90">
        <v>1E-4</v>
      </c>
    </row>
    <row r="523" spans="2:21" s="87" customFormat="1">
      <c r="B523" s="91" t="s">
        <v>1729</v>
      </c>
      <c r="C523" s="91" t="s">
        <v>1730</v>
      </c>
      <c r="D523" s="91" t="s">
        <v>100</v>
      </c>
      <c r="E523" s="91" t="s">
        <v>123</v>
      </c>
      <c r="F523" s="91" t="s">
        <v>1731</v>
      </c>
      <c r="G523" s="91" t="s">
        <v>731</v>
      </c>
      <c r="H523" s="91" t="s">
        <v>253</v>
      </c>
      <c r="I523" s="91" t="s">
        <v>913</v>
      </c>
      <c r="J523" s="91" t="s">
        <v>1732</v>
      </c>
      <c r="K523" s="92">
        <v>1.71</v>
      </c>
      <c r="L523" s="91" t="s">
        <v>102</v>
      </c>
      <c r="M523" s="90">
        <v>3.56E-2</v>
      </c>
      <c r="N523" s="90">
        <v>5.7000000000000002E-2</v>
      </c>
      <c r="O523" s="92">
        <v>316903.5</v>
      </c>
      <c r="P523" s="92">
        <v>97.33</v>
      </c>
      <c r="Q523" s="92">
        <v>0</v>
      </c>
      <c r="R523" s="92">
        <v>308.44217655</v>
      </c>
      <c r="S523" s="90">
        <v>3.5000000000000001E-3</v>
      </c>
      <c r="T523" s="90">
        <v>1E-4</v>
      </c>
      <c r="U523" s="90">
        <v>0</v>
      </c>
    </row>
    <row r="524" spans="2:21" s="87" customFormat="1">
      <c r="B524" s="91" t="s">
        <v>1734</v>
      </c>
      <c r="C524" s="91">
        <v>5390273</v>
      </c>
      <c r="D524" s="91" t="s">
        <v>100</v>
      </c>
      <c r="E524" s="91" t="s">
        <v>123</v>
      </c>
      <c r="F524" s="91" t="s">
        <v>1731</v>
      </c>
      <c r="G524" s="91" t="s">
        <v>731</v>
      </c>
      <c r="H524" s="91" t="s">
        <v>253</v>
      </c>
      <c r="I524" s="91" t="s">
        <v>913</v>
      </c>
      <c r="J524" s="91" t="s">
        <v>1733</v>
      </c>
      <c r="K524" s="92">
        <v>0</v>
      </c>
      <c r="L524" s="91" t="s">
        <v>102</v>
      </c>
      <c r="M524" s="90">
        <v>0</v>
      </c>
      <c r="N524" s="90">
        <v>0</v>
      </c>
      <c r="O524" s="92">
        <v>143999</v>
      </c>
      <c r="P524" s="92">
        <f t="shared" ref="P524:P525" si="4">R524*1000/O524*100</f>
        <v>98</v>
      </c>
      <c r="Q524" s="92">
        <v>0</v>
      </c>
      <c r="R524" s="92">
        <f>141119.02/1000</f>
        <v>141.11901999999998</v>
      </c>
      <c r="S524" s="90">
        <v>0</v>
      </c>
      <c r="T524" s="90">
        <f t="shared" ref="T524:T525" si="5">R524/$R$11</f>
        <v>4.912212568061489E-5</v>
      </c>
      <c r="U524" s="90">
        <f>R524/'סכום נכסי הקרן'!$C$42</f>
        <v>6.7009685998543522E-6</v>
      </c>
    </row>
    <row r="525" spans="2:21" s="87" customFormat="1">
      <c r="B525" s="91" t="s">
        <v>1734</v>
      </c>
      <c r="C525" s="91">
        <v>53902730</v>
      </c>
      <c r="D525" s="91" t="s">
        <v>100</v>
      </c>
      <c r="E525" s="91" t="s">
        <v>123</v>
      </c>
      <c r="F525" s="91" t="s">
        <v>1731</v>
      </c>
      <c r="G525" s="91" t="s">
        <v>731</v>
      </c>
      <c r="H525" s="91" t="s">
        <v>253</v>
      </c>
      <c r="I525" s="91" t="s">
        <v>913</v>
      </c>
      <c r="J525" s="91" t="s">
        <v>1733</v>
      </c>
      <c r="K525" s="92">
        <v>2.57</v>
      </c>
      <c r="L525" s="91" t="s">
        <v>102</v>
      </c>
      <c r="M525" s="90">
        <v>4.48E-2</v>
      </c>
      <c r="N525" s="90">
        <v>5.74E-2</v>
      </c>
      <c r="O525" s="92">
        <v>1000000</v>
      </c>
      <c r="P525" s="92">
        <f t="shared" si="4"/>
        <v>96.483606557377101</v>
      </c>
      <c r="Q525" s="92">
        <v>0</v>
      </c>
      <c r="R525" s="92">
        <f>964836.065573771/1000</f>
        <v>964.83606557377107</v>
      </c>
      <c r="S525" s="90">
        <v>7.6E-3</v>
      </c>
      <c r="T525" s="90">
        <f t="shared" si="5"/>
        <v>3.3584982714806818E-4</v>
      </c>
      <c r="U525" s="90">
        <f>R525/'סכום נכסי הקרן'!$C$42</f>
        <v>4.5814775211852067E-5</v>
      </c>
    </row>
    <row r="526" spans="2:21" s="87" customFormat="1">
      <c r="B526" s="91" t="s">
        <v>1735</v>
      </c>
      <c r="C526" s="91" t="s">
        <v>1736</v>
      </c>
      <c r="D526" s="91" t="s">
        <v>100</v>
      </c>
      <c r="E526" s="91" t="s">
        <v>123</v>
      </c>
      <c r="F526" s="91" t="s">
        <v>1737</v>
      </c>
      <c r="G526" s="91" t="s">
        <v>731</v>
      </c>
      <c r="H526" s="91" t="s">
        <v>253</v>
      </c>
      <c r="I526" s="91" t="s">
        <v>913</v>
      </c>
      <c r="J526" s="91" t="s">
        <v>1738</v>
      </c>
      <c r="K526" s="92">
        <v>1.58</v>
      </c>
      <c r="L526" s="91" t="s">
        <v>102</v>
      </c>
      <c r="M526" s="90">
        <v>4.4900000000000002E-2</v>
      </c>
      <c r="N526" s="90">
        <v>4.9299999999999997E-2</v>
      </c>
      <c r="O526" s="92">
        <v>3816463.56</v>
      </c>
      <c r="P526" s="92">
        <v>100.53</v>
      </c>
      <c r="Q526" s="92">
        <v>0</v>
      </c>
      <c r="R526" s="92">
        <v>3836.6908168680002</v>
      </c>
      <c r="S526" s="90">
        <v>3.1399999999999997E-2</v>
      </c>
      <c r="T526" s="90">
        <v>1.2999999999999999E-3</v>
      </c>
      <c r="U526" s="90">
        <v>2.0000000000000001E-4</v>
      </c>
    </row>
    <row r="527" spans="2:21" s="87" customFormat="1">
      <c r="B527" s="91" t="s">
        <v>1739</v>
      </c>
      <c r="C527" s="91" t="s">
        <v>1740</v>
      </c>
      <c r="D527" s="91" t="s">
        <v>100</v>
      </c>
      <c r="E527" s="91" t="s">
        <v>123</v>
      </c>
      <c r="F527" s="91" t="s">
        <v>1741</v>
      </c>
      <c r="G527" s="91" t="s">
        <v>1062</v>
      </c>
      <c r="H527" s="91" t="s">
        <v>253</v>
      </c>
      <c r="I527" s="91" t="s">
        <v>913</v>
      </c>
      <c r="J527" s="91" t="s">
        <v>771</v>
      </c>
      <c r="K527" s="92">
        <v>0.92</v>
      </c>
      <c r="L527" s="91" t="s">
        <v>102</v>
      </c>
      <c r="M527" s="90">
        <v>0.02</v>
      </c>
      <c r="N527" s="90">
        <v>-0.1172</v>
      </c>
      <c r="O527" s="92">
        <v>42915.93</v>
      </c>
      <c r="P527" s="92">
        <v>114.36</v>
      </c>
      <c r="Q527" s="92">
        <v>0</v>
      </c>
      <c r="R527" s="92">
        <v>49.078657548000002</v>
      </c>
      <c r="S527" s="90">
        <v>2.0000000000000001E-4</v>
      </c>
      <c r="T527" s="90">
        <v>0</v>
      </c>
      <c r="U527" s="90">
        <v>0</v>
      </c>
    </row>
    <row r="528" spans="2:21" s="87" customFormat="1" ht="17.25" customHeight="1">
      <c r="B528" s="93" t="s">
        <v>388</v>
      </c>
      <c r="K528" s="94">
        <v>2.2000000000000002</v>
      </c>
      <c r="N528" s="95">
        <v>7.0199999999999999E-2</v>
      </c>
      <c r="O528" s="94">
        <v>132350563.48999999</v>
      </c>
      <c r="Q528" s="94">
        <v>0</v>
      </c>
      <c r="R528" s="94">
        <v>122346.901625723</v>
      </c>
      <c r="T528" s="95">
        <v>4.2599999999999999E-2</v>
      </c>
      <c r="U528" s="95">
        <v>5.7999999999999996E-3</v>
      </c>
    </row>
    <row r="529" spans="2:21" s="87" customFormat="1">
      <c r="B529" s="91" t="s">
        <v>1742</v>
      </c>
      <c r="C529" s="91" t="s">
        <v>1743</v>
      </c>
      <c r="D529" s="91" t="s">
        <v>100</v>
      </c>
      <c r="E529" s="91" t="s">
        <v>123</v>
      </c>
      <c r="F529" s="91" t="s">
        <v>393</v>
      </c>
      <c r="G529" s="91" t="s">
        <v>394</v>
      </c>
      <c r="H529" s="91" t="s">
        <v>210</v>
      </c>
      <c r="I529" s="91" t="s">
        <v>211</v>
      </c>
      <c r="J529" s="91" t="s">
        <v>265</v>
      </c>
      <c r="K529" s="92">
        <v>0.89</v>
      </c>
      <c r="L529" s="91" t="s">
        <v>102</v>
      </c>
      <c r="M529" s="90">
        <v>2.9000000000000001E-2</v>
      </c>
      <c r="N529" s="90">
        <v>0.06</v>
      </c>
      <c r="O529" s="92">
        <v>26172762</v>
      </c>
      <c r="P529" s="92">
        <v>95.54</v>
      </c>
      <c r="Q529" s="92">
        <v>0</v>
      </c>
      <c r="R529" s="92">
        <v>25005.4568148</v>
      </c>
      <c r="S529" s="90">
        <v>2.2700000000000001E-2</v>
      </c>
      <c r="T529" s="90">
        <v>8.6999999999999994E-3</v>
      </c>
      <c r="U529" s="90">
        <v>1.1999999999999999E-3</v>
      </c>
    </row>
    <row r="530" spans="2:21" s="87" customFormat="1">
      <c r="B530" s="91" t="s">
        <v>1744</v>
      </c>
      <c r="C530" s="91" t="s">
        <v>1745</v>
      </c>
      <c r="D530" s="91" t="s">
        <v>100</v>
      </c>
      <c r="E530" s="91" t="s">
        <v>123</v>
      </c>
      <c r="F530" s="91" t="s">
        <v>393</v>
      </c>
      <c r="G530" s="91" t="s">
        <v>394</v>
      </c>
      <c r="H530" s="91" t="s">
        <v>210</v>
      </c>
      <c r="I530" s="91" t="s">
        <v>211</v>
      </c>
      <c r="J530" s="91" t="s">
        <v>1746</v>
      </c>
      <c r="K530" s="92">
        <v>3.38</v>
      </c>
      <c r="L530" s="91" t="s">
        <v>102</v>
      </c>
      <c r="M530" s="90">
        <v>2.47E-2</v>
      </c>
      <c r="N530" s="90">
        <v>4.4600000000000001E-2</v>
      </c>
      <c r="O530" s="92">
        <v>5000000</v>
      </c>
      <c r="P530" s="92">
        <v>96.55</v>
      </c>
      <c r="Q530" s="92">
        <v>0</v>
      </c>
      <c r="R530" s="92">
        <v>4827.5</v>
      </c>
      <c r="S530" s="90">
        <v>1.77E-2</v>
      </c>
      <c r="T530" s="90">
        <v>1.6999999999999999E-3</v>
      </c>
      <c r="U530" s="90">
        <v>2.0000000000000001E-4</v>
      </c>
    </row>
    <row r="531" spans="2:21" s="87" customFormat="1">
      <c r="B531" s="91" t="s">
        <v>1747</v>
      </c>
      <c r="C531" s="91" t="s">
        <v>1748</v>
      </c>
      <c r="D531" s="91" t="s">
        <v>100</v>
      </c>
      <c r="E531" s="91" t="s">
        <v>123</v>
      </c>
      <c r="F531" s="91" t="s">
        <v>1025</v>
      </c>
      <c r="G531" s="91" t="s">
        <v>1019</v>
      </c>
      <c r="H531" s="91" t="s">
        <v>528</v>
      </c>
      <c r="I531" s="91" t="s">
        <v>211</v>
      </c>
      <c r="J531" s="91" t="s">
        <v>1749</v>
      </c>
      <c r="K531" s="92">
        <v>5.62</v>
      </c>
      <c r="L531" s="91" t="s">
        <v>102</v>
      </c>
      <c r="M531" s="90">
        <v>2.6700000000000002E-2</v>
      </c>
      <c r="N531" s="90">
        <v>5.8500000000000003E-2</v>
      </c>
      <c r="O531" s="92">
        <v>3555609.4</v>
      </c>
      <c r="P531" s="92">
        <v>91.31</v>
      </c>
      <c r="Q531" s="92">
        <v>0</v>
      </c>
      <c r="R531" s="92">
        <v>3246.6269431400001</v>
      </c>
      <c r="S531" s="90">
        <v>1.9099999999999999E-2</v>
      </c>
      <c r="T531" s="90">
        <v>1.1000000000000001E-3</v>
      </c>
      <c r="U531" s="90">
        <v>2.0000000000000001E-4</v>
      </c>
    </row>
    <row r="532" spans="2:21" s="87" customFormat="1">
      <c r="B532" s="91" t="s">
        <v>1750</v>
      </c>
      <c r="C532" s="91" t="s">
        <v>1751</v>
      </c>
      <c r="D532" s="91" t="s">
        <v>100</v>
      </c>
      <c r="E532" s="91" t="s">
        <v>123</v>
      </c>
      <c r="F532" s="91" t="s">
        <v>1061</v>
      </c>
      <c r="G532" s="91" t="s">
        <v>1062</v>
      </c>
      <c r="H532" s="91" t="s">
        <v>528</v>
      </c>
      <c r="I532" s="91" t="s">
        <v>211</v>
      </c>
      <c r="J532" s="91" t="s">
        <v>771</v>
      </c>
      <c r="K532" s="92">
        <v>4.07</v>
      </c>
      <c r="L532" s="91" t="s">
        <v>102</v>
      </c>
      <c r="M532" s="90">
        <v>3.7699999999999997E-2</v>
      </c>
      <c r="N532" s="90">
        <v>7.1099999999999997E-2</v>
      </c>
      <c r="O532" s="92">
        <v>655436.56000000006</v>
      </c>
      <c r="P532" s="92">
        <v>92.92</v>
      </c>
      <c r="Q532" s="92">
        <v>0</v>
      </c>
      <c r="R532" s="92">
        <v>609.03165155199997</v>
      </c>
      <c r="S532" s="90">
        <v>5.1999999999999998E-3</v>
      </c>
      <c r="T532" s="90">
        <v>2.0000000000000001E-4</v>
      </c>
      <c r="U532" s="90">
        <v>0</v>
      </c>
    </row>
    <row r="533" spans="2:21" s="87" customFormat="1">
      <c r="B533" s="91" t="s">
        <v>1752</v>
      </c>
      <c r="C533" s="91" t="s">
        <v>1753</v>
      </c>
      <c r="D533" s="91" t="s">
        <v>100</v>
      </c>
      <c r="E533" s="91" t="s">
        <v>123</v>
      </c>
      <c r="F533" s="91" t="s">
        <v>1061</v>
      </c>
      <c r="G533" s="91" t="s">
        <v>1062</v>
      </c>
      <c r="H533" s="91" t="s">
        <v>528</v>
      </c>
      <c r="I533" s="91" t="s">
        <v>211</v>
      </c>
      <c r="J533" s="91" t="s">
        <v>295</v>
      </c>
      <c r="K533" s="92">
        <v>1.43</v>
      </c>
      <c r="L533" s="91" t="s">
        <v>102</v>
      </c>
      <c r="M533" s="90">
        <v>3.49E-2</v>
      </c>
      <c r="N533" s="90">
        <v>6.3799999999999996E-2</v>
      </c>
      <c r="O533" s="92">
        <v>24063466.370000001</v>
      </c>
      <c r="P533" s="92">
        <v>95.9</v>
      </c>
      <c r="Q533" s="92">
        <v>0</v>
      </c>
      <c r="R533" s="92">
        <v>23076.864248829999</v>
      </c>
      <c r="S533" s="90">
        <v>2.0500000000000001E-2</v>
      </c>
      <c r="T533" s="90">
        <v>8.0000000000000002E-3</v>
      </c>
      <c r="U533" s="90">
        <v>1.1000000000000001E-3</v>
      </c>
    </row>
    <row r="534" spans="2:21" s="87" customFormat="1">
      <c r="B534" s="91" t="s">
        <v>1754</v>
      </c>
      <c r="C534" s="91" t="s">
        <v>1755</v>
      </c>
      <c r="D534" s="91" t="s">
        <v>100</v>
      </c>
      <c r="E534" s="91" t="s">
        <v>123</v>
      </c>
      <c r="F534" s="91" t="s">
        <v>1756</v>
      </c>
      <c r="G534" s="91" t="s">
        <v>1062</v>
      </c>
      <c r="H534" s="91" t="s">
        <v>658</v>
      </c>
      <c r="I534" s="91" t="s">
        <v>150</v>
      </c>
      <c r="J534" s="91" t="s">
        <v>405</v>
      </c>
      <c r="K534" s="92">
        <v>3.68</v>
      </c>
      <c r="L534" s="91" t="s">
        <v>102</v>
      </c>
      <c r="M534" s="90">
        <v>5.4800000000000001E-2</v>
      </c>
      <c r="N534" s="90">
        <v>7.0000000000000007E-2</v>
      </c>
      <c r="O534" s="92">
        <v>1466229.96</v>
      </c>
      <c r="P534" s="92">
        <v>95.07</v>
      </c>
      <c r="Q534" s="92">
        <v>0</v>
      </c>
      <c r="R534" s="92">
        <v>1393.9448229720001</v>
      </c>
      <c r="S534" s="90">
        <v>6.4999999999999997E-3</v>
      </c>
      <c r="T534" s="90">
        <v>5.0000000000000001E-4</v>
      </c>
      <c r="U534" s="90">
        <v>1E-4</v>
      </c>
    </row>
    <row r="535" spans="2:21" s="87" customFormat="1">
      <c r="B535" s="91" t="s">
        <v>1757</v>
      </c>
      <c r="C535" s="91" t="s">
        <v>1758</v>
      </c>
      <c r="D535" s="91" t="s">
        <v>100</v>
      </c>
      <c r="E535" s="91" t="s">
        <v>123</v>
      </c>
      <c r="F535" s="91" t="s">
        <v>1759</v>
      </c>
      <c r="G535" s="91" t="s">
        <v>129</v>
      </c>
      <c r="H535" s="91" t="s">
        <v>637</v>
      </c>
      <c r="I535" s="91" t="s">
        <v>211</v>
      </c>
      <c r="J535" s="91" t="s">
        <v>1760</v>
      </c>
      <c r="K535" s="92">
        <v>1.65</v>
      </c>
      <c r="L535" s="91" t="s">
        <v>102</v>
      </c>
      <c r="M535" s="90">
        <v>3.3700000000000001E-2</v>
      </c>
      <c r="N535" s="90">
        <v>6.7199999999999996E-2</v>
      </c>
      <c r="O535" s="92">
        <v>6033936.5300000003</v>
      </c>
      <c r="P535" s="92">
        <v>96.2</v>
      </c>
      <c r="Q535" s="92">
        <v>0</v>
      </c>
      <c r="R535" s="92">
        <v>5804.64694186</v>
      </c>
      <c r="S535" s="90">
        <v>2.1499999999999998E-2</v>
      </c>
      <c r="T535" s="90">
        <v>2E-3</v>
      </c>
      <c r="U535" s="90">
        <v>2.9999999999999997E-4</v>
      </c>
    </row>
    <row r="536" spans="2:21" s="87" customFormat="1">
      <c r="B536" s="91" t="s">
        <v>1761</v>
      </c>
      <c r="C536" s="91" t="s">
        <v>1762</v>
      </c>
      <c r="D536" s="91" t="s">
        <v>100</v>
      </c>
      <c r="E536" s="91" t="s">
        <v>123</v>
      </c>
      <c r="F536" s="91" t="s">
        <v>1763</v>
      </c>
      <c r="G536" s="91" t="s">
        <v>527</v>
      </c>
      <c r="H536" s="91" t="s">
        <v>658</v>
      </c>
      <c r="I536" s="91" t="s">
        <v>150</v>
      </c>
      <c r="J536" s="91" t="s">
        <v>1764</v>
      </c>
      <c r="K536" s="92">
        <v>3.92</v>
      </c>
      <c r="L536" s="91" t="s">
        <v>102</v>
      </c>
      <c r="M536" s="90">
        <v>4.2999999999999997E-2</v>
      </c>
      <c r="N536" s="90">
        <v>0.1164</v>
      </c>
      <c r="O536" s="92">
        <v>19610834.559999999</v>
      </c>
      <c r="P536" s="92">
        <v>76.760000000000005</v>
      </c>
      <c r="Q536" s="92">
        <v>0</v>
      </c>
      <c r="R536" s="92">
        <v>15053.276608255999</v>
      </c>
      <c r="S536" s="90">
        <v>1.55E-2</v>
      </c>
      <c r="T536" s="90">
        <v>5.1999999999999998E-3</v>
      </c>
      <c r="U536" s="90">
        <v>6.9999999999999999E-4</v>
      </c>
    </row>
    <row r="537" spans="2:21" s="87" customFormat="1">
      <c r="B537" s="91" t="s">
        <v>1765</v>
      </c>
      <c r="C537" s="91" t="s">
        <v>1766</v>
      </c>
      <c r="D537" s="91" t="s">
        <v>100</v>
      </c>
      <c r="E537" s="91" t="s">
        <v>123</v>
      </c>
      <c r="F537" s="91" t="s">
        <v>1230</v>
      </c>
      <c r="G537" s="91" t="s">
        <v>1231</v>
      </c>
      <c r="H537" s="91" t="s">
        <v>738</v>
      </c>
      <c r="I537" s="91" t="s">
        <v>211</v>
      </c>
      <c r="J537" s="91" t="s">
        <v>405</v>
      </c>
      <c r="K537" s="92">
        <v>1.64</v>
      </c>
      <c r="L537" s="91" t="s">
        <v>102</v>
      </c>
      <c r="M537" s="90">
        <v>3.9E-2</v>
      </c>
      <c r="N537" s="90">
        <v>6.7100000000000007E-2</v>
      </c>
      <c r="O537" s="92">
        <v>597115.19999999995</v>
      </c>
      <c r="P537" s="92">
        <v>93.66</v>
      </c>
      <c r="Q537" s="92">
        <v>0</v>
      </c>
      <c r="R537" s="92">
        <v>559.25809632000005</v>
      </c>
      <c r="S537" s="90">
        <v>3.8E-3</v>
      </c>
      <c r="T537" s="90">
        <v>2.0000000000000001E-4</v>
      </c>
      <c r="U537" s="90">
        <v>0</v>
      </c>
    </row>
    <row r="538" spans="2:21" s="87" customFormat="1">
      <c r="B538" s="91" t="s">
        <v>1767</v>
      </c>
      <c r="C538" s="91" t="s">
        <v>1768</v>
      </c>
      <c r="D538" s="91" t="s">
        <v>100</v>
      </c>
      <c r="E538" s="91" t="s">
        <v>123</v>
      </c>
      <c r="F538" s="91" t="s">
        <v>1248</v>
      </c>
      <c r="G538" s="91" t="s">
        <v>101</v>
      </c>
      <c r="H538" s="91" t="s">
        <v>732</v>
      </c>
      <c r="I538" s="91" t="s">
        <v>150</v>
      </c>
      <c r="J538" s="91" t="s">
        <v>405</v>
      </c>
      <c r="K538" s="92">
        <v>2.08</v>
      </c>
      <c r="L538" s="91" t="s">
        <v>102</v>
      </c>
      <c r="M538" s="90">
        <v>3.85E-2</v>
      </c>
      <c r="N538" s="90">
        <v>6.2700000000000006E-2</v>
      </c>
      <c r="O538" s="92">
        <v>442012.33</v>
      </c>
      <c r="P538" s="92">
        <v>94.25</v>
      </c>
      <c r="Q538" s="92">
        <v>0</v>
      </c>
      <c r="R538" s="92">
        <v>416.59662102499999</v>
      </c>
      <c r="S538" s="90">
        <v>1.6000000000000001E-3</v>
      </c>
      <c r="T538" s="90">
        <v>1E-4</v>
      </c>
      <c r="U538" s="90">
        <v>0</v>
      </c>
    </row>
    <row r="539" spans="2:21" s="87" customFormat="1">
      <c r="B539" s="91" t="s">
        <v>1769</v>
      </c>
      <c r="C539" s="91" t="s">
        <v>1770</v>
      </c>
      <c r="D539" s="91" t="s">
        <v>100</v>
      </c>
      <c r="E539" s="91" t="s">
        <v>123</v>
      </c>
      <c r="F539" s="91" t="s">
        <v>1771</v>
      </c>
      <c r="G539" s="91" t="s">
        <v>1062</v>
      </c>
      <c r="H539" s="91" t="s">
        <v>732</v>
      </c>
      <c r="I539" s="91" t="s">
        <v>150</v>
      </c>
      <c r="J539" s="91" t="s">
        <v>1772</v>
      </c>
      <c r="K539" s="92">
        <v>4.04</v>
      </c>
      <c r="L539" s="91" t="s">
        <v>102</v>
      </c>
      <c r="M539" s="90">
        <v>4.6899999999999997E-2</v>
      </c>
      <c r="N539" s="90">
        <v>7.4399999999999994E-2</v>
      </c>
      <c r="O539" s="92">
        <v>15151076.779999999</v>
      </c>
      <c r="P539" s="92">
        <v>91</v>
      </c>
      <c r="Q539" s="92">
        <v>0</v>
      </c>
      <c r="R539" s="92">
        <v>13787.4798698</v>
      </c>
      <c r="S539" s="90">
        <v>9.7000000000000003E-3</v>
      </c>
      <c r="T539" s="90">
        <v>4.7999999999999996E-3</v>
      </c>
      <c r="U539" s="90">
        <v>6.9999999999999999E-4</v>
      </c>
    </row>
    <row r="540" spans="2:21" s="87" customFormat="1">
      <c r="B540" s="91" t="s">
        <v>1773</v>
      </c>
      <c r="C540" s="91" t="s">
        <v>1774</v>
      </c>
      <c r="D540" s="91" t="s">
        <v>100</v>
      </c>
      <c r="E540" s="91" t="s">
        <v>123</v>
      </c>
      <c r="F540" s="91" t="s">
        <v>1771</v>
      </c>
      <c r="G540" s="91" t="s">
        <v>1062</v>
      </c>
      <c r="H540" s="91" t="s">
        <v>732</v>
      </c>
      <c r="I540" s="91" t="s">
        <v>150</v>
      </c>
      <c r="J540" s="91" t="s">
        <v>405</v>
      </c>
      <c r="K540" s="92">
        <v>4.22</v>
      </c>
      <c r="L540" s="91" t="s">
        <v>102</v>
      </c>
      <c r="M540" s="90">
        <v>4.6899999999999997E-2</v>
      </c>
      <c r="N540" s="90">
        <v>7.0499999999999993E-2</v>
      </c>
      <c r="O540" s="92">
        <v>241228.43</v>
      </c>
      <c r="P540" s="92">
        <v>93.59</v>
      </c>
      <c r="Q540" s="92">
        <v>0</v>
      </c>
      <c r="R540" s="92">
        <v>225.76568763700001</v>
      </c>
      <c r="S540" s="90">
        <v>2.0000000000000001E-4</v>
      </c>
      <c r="T540" s="90">
        <v>1E-4</v>
      </c>
      <c r="U540" s="90">
        <v>0</v>
      </c>
    </row>
    <row r="541" spans="2:21" s="87" customFormat="1">
      <c r="B541" s="91" t="s">
        <v>1775</v>
      </c>
      <c r="C541" s="91" t="s">
        <v>1776</v>
      </c>
      <c r="D541" s="91" t="s">
        <v>100</v>
      </c>
      <c r="E541" s="91" t="s">
        <v>123</v>
      </c>
      <c r="F541" s="91" t="s">
        <v>1384</v>
      </c>
      <c r="G541" s="91" t="s">
        <v>482</v>
      </c>
      <c r="H541" s="91" t="s">
        <v>814</v>
      </c>
      <c r="I541" s="91" t="s">
        <v>211</v>
      </c>
      <c r="J541" s="91" t="s">
        <v>405</v>
      </c>
      <c r="K541" s="92">
        <v>2.04</v>
      </c>
      <c r="L541" s="91" t="s">
        <v>102</v>
      </c>
      <c r="M541" s="90">
        <v>4.7E-2</v>
      </c>
      <c r="N541" s="90">
        <v>7.1300000000000002E-2</v>
      </c>
      <c r="O541" s="92">
        <v>6993123.8499999996</v>
      </c>
      <c r="P541" s="92">
        <v>92.75</v>
      </c>
      <c r="Q541" s="92">
        <v>0</v>
      </c>
      <c r="R541" s="92">
        <v>6486.1223708750003</v>
      </c>
      <c r="S541" s="90">
        <v>1.32E-2</v>
      </c>
      <c r="T541" s="90">
        <v>2.3E-3</v>
      </c>
      <c r="U541" s="90">
        <v>2.9999999999999997E-4</v>
      </c>
    </row>
    <row r="542" spans="2:21" s="87" customFormat="1">
      <c r="B542" s="91" t="s">
        <v>1777</v>
      </c>
      <c r="C542" s="91" t="s">
        <v>1778</v>
      </c>
      <c r="D542" s="91" t="s">
        <v>100</v>
      </c>
      <c r="E542" s="91" t="s">
        <v>123</v>
      </c>
      <c r="F542" s="91" t="s">
        <v>1384</v>
      </c>
      <c r="G542" s="91" t="s">
        <v>482</v>
      </c>
      <c r="H542" s="91" t="s">
        <v>814</v>
      </c>
      <c r="I542" s="91" t="s">
        <v>211</v>
      </c>
      <c r="J542" s="91" t="s">
        <v>1779</v>
      </c>
      <c r="K542" s="92">
        <v>0.73</v>
      </c>
      <c r="L542" s="91" t="s">
        <v>102</v>
      </c>
      <c r="M542" s="90">
        <v>6.7000000000000004E-2</v>
      </c>
      <c r="N542" s="90">
        <v>6.3700000000000007E-2</v>
      </c>
      <c r="O542" s="92">
        <v>2322818.5699999998</v>
      </c>
      <c r="P542" s="92">
        <v>93.22</v>
      </c>
      <c r="Q542" s="92">
        <v>0</v>
      </c>
      <c r="R542" s="92">
        <v>2165.331470954</v>
      </c>
      <c r="S542" s="90">
        <v>5.4999999999999997E-3</v>
      </c>
      <c r="T542" s="90">
        <v>8.0000000000000004E-4</v>
      </c>
      <c r="U542" s="90">
        <v>1E-4</v>
      </c>
    </row>
    <row r="543" spans="2:21" s="87" customFormat="1">
      <c r="B543" s="91" t="s">
        <v>1780</v>
      </c>
      <c r="C543" s="91" t="s">
        <v>1781</v>
      </c>
      <c r="D543" s="91" t="s">
        <v>100</v>
      </c>
      <c r="E543" s="91" t="s">
        <v>123</v>
      </c>
      <c r="F543" s="91" t="s">
        <v>1423</v>
      </c>
      <c r="G543" s="91" t="s">
        <v>737</v>
      </c>
      <c r="H543" s="91" t="s">
        <v>814</v>
      </c>
      <c r="I543" s="91" t="s">
        <v>211</v>
      </c>
      <c r="J543" s="91" t="s">
        <v>934</v>
      </c>
      <c r="K543" s="92">
        <v>1.18</v>
      </c>
      <c r="L543" s="91" t="s">
        <v>102</v>
      </c>
      <c r="M543" s="90">
        <v>5.2499999999999998E-2</v>
      </c>
      <c r="N543" s="90">
        <v>5.33E-2</v>
      </c>
      <c r="O543" s="92">
        <v>6613633.8700000001</v>
      </c>
      <c r="P543" s="92">
        <v>93.5</v>
      </c>
      <c r="Q543" s="92">
        <v>0</v>
      </c>
      <c r="R543" s="92">
        <v>6183.7476684499998</v>
      </c>
      <c r="S543" s="90">
        <v>1.1299999999999999E-2</v>
      </c>
      <c r="T543" s="90">
        <v>2.2000000000000001E-3</v>
      </c>
      <c r="U543" s="90">
        <v>2.9999999999999997E-4</v>
      </c>
    </row>
    <row r="544" spans="2:21" s="87" customFormat="1">
      <c r="B544" s="91" t="s">
        <v>1782</v>
      </c>
      <c r="C544" s="91" t="s">
        <v>1783</v>
      </c>
      <c r="D544" s="91" t="s">
        <v>100</v>
      </c>
      <c r="E544" s="91" t="s">
        <v>123</v>
      </c>
      <c r="F544" s="91" t="s">
        <v>1423</v>
      </c>
      <c r="G544" s="91" t="s">
        <v>737</v>
      </c>
      <c r="H544" s="91" t="s">
        <v>814</v>
      </c>
      <c r="I544" s="91" t="s">
        <v>211</v>
      </c>
      <c r="J544" s="91" t="s">
        <v>704</v>
      </c>
      <c r="K544" s="92">
        <v>2.38</v>
      </c>
      <c r="L544" s="91" t="s">
        <v>102</v>
      </c>
      <c r="M544" s="90">
        <v>5.6000000000000001E-2</v>
      </c>
      <c r="N544" s="90">
        <v>5.8400000000000001E-2</v>
      </c>
      <c r="O544" s="92">
        <v>2059687.72</v>
      </c>
      <c r="P544" s="92">
        <v>101.1</v>
      </c>
      <c r="Q544" s="92">
        <v>0</v>
      </c>
      <c r="R544" s="92">
        <v>2082.3442849200001</v>
      </c>
      <c r="S544" s="90">
        <v>9.9000000000000008E-3</v>
      </c>
      <c r="T544" s="90">
        <v>6.9999999999999999E-4</v>
      </c>
      <c r="U544" s="90">
        <v>1E-4</v>
      </c>
    </row>
    <row r="545" spans="2:21" s="87" customFormat="1">
      <c r="B545" s="91" t="s">
        <v>1784</v>
      </c>
      <c r="C545" s="91" t="s">
        <v>1785</v>
      </c>
      <c r="D545" s="91" t="s">
        <v>100</v>
      </c>
      <c r="E545" s="91" t="s">
        <v>123</v>
      </c>
      <c r="F545" s="91" t="s">
        <v>1786</v>
      </c>
      <c r="G545" s="91" t="s">
        <v>784</v>
      </c>
      <c r="H545" s="91" t="s">
        <v>864</v>
      </c>
      <c r="I545" s="91" t="s">
        <v>211</v>
      </c>
      <c r="J545" s="91" t="s">
        <v>523</v>
      </c>
      <c r="K545" s="92">
        <v>0.97</v>
      </c>
      <c r="L545" s="91" t="s">
        <v>102</v>
      </c>
      <c r="M545" s="90">
        <v>3.8300000000000001E-2</v>
      </c>
      <c r="N545" s="90">
        <v>5.8400000000000001E-2</v>
      </c>
      <c r="O545" s="92">
        <v>8225390.04</v>
      </c>
      <c r="P545" s="92">
        <v>99.8</v>
      </c>
      <c r="Q545" s="92">
        <v>0</v>
      </c>
      <c r="R545" s="92">
        <v>8208.93925992</v>
      </c>
      <c r="S545" s="90">
        <v>2.41E-2</v>
      </c>
      <c r="T545" s="90">
        <v>2.8999999999999998E-3</v>
      </c>
      <c r="U545" s="90">
        <v>4.0000000000000002E-4</v>
      </c>
    </row>
    <row r="546" spans="2:21" s="87" customFormat="1">
      <c r="B546" s="91" t="s">
        <v>1787</v>
      </c>
      <c r="C546" s="91" t="s">
        <v>1788</v>
      </c>
      <c r="D546" s="91" t="s">
        <v>100</v>
      </c>
      <c r="E546" s="91" t="s">
        <v>123</v>
      </c>
      <c r="F546" s="91" t="s">
        <v>923</v>
      </c>
      <c r="G546" s="91" t="s">
        <v>132</v>
      </c>
      <c r="H546" s="91" t="s">
        <v>253</v>
      </c>
      <c r="I546" s="91" t="s">
        <v>913</v>
      </c>
      <c r="J546" s="91" t="s">
        <v>1789</v>
      </c>
      <c r="K546" s="92">
        <v>1.21</v>
      </c>
      <c r="L546" s="91" t="s">
        <v>102</v>
      </c>
      <c r="M546" s="90">
        <v>5.5E-2</v>
      </c>
      <c r="N546" s="90">
        <v>0.27739999999999998</v>
      </c>
      <c r="O546" s="92">
        <v>290892</v>
      </c>
      <c r="P546" s="92">
        <v>80.5</v>
      </c>
      <c r="Q546" s="92">
        <v>0</v>
      </c>
      <c r="R546" s="92">
        <v>234.16806</v>
      </c>
      <c r="S546" s="90">
        <v>1.5E-3</v>
      </c>
      <c r="T546" s="90">
        <v>1E-4</v>
      </c>
      <c r="U546" s="90">
        <v>0</v>
      </c>
    </row>
    <row r="547" spans="2:21" s="87" customFormat="1">
      <c r="B547" s="91" t="s">
        <v>1790</v>
      </c>
      <c r="C547" s="91" t="s">
        <v>1791</v>
      </c>
      <c r="D547" s="91" t="s">
        <v>100</v>
      </c>
      <c r="E547" s="91" t="s">
        <v>123</v>
      </c>
      <c r="F547" s="91" t="s">
        <v>923</v>
      </c>
      <c r="G547" s="91" t="s">
        <v>132</v>
      </c>
      <c r="H547" s="91" t="s">
        <v>253</v>
      </c>
      <c r="I547" s="91" t="s">
        <v>913</v>
      </c>
      <c r="J547" s="91" t="s">
        <v>1792</v>
      </c>
      <c r="K547" s="92">
        <v>1.43</v>
      </c>
      <c r="L547" s="91" t="s">
        <v>102</v>
      </c>
      <c r="M547" s="90">
        <v>5.9499999999999997E-2</v>
      </c>
      <c r="N547" s="90">
        <v>0.1908</v>
      </c>
      <c r="O547" s="92">
        <v>798807.6</v>
      </c>
      <c r="P547" s="92">
        <v>79.650000000000006</v>
      </c>
      <c r="Q547" s="92">
        <v>0</v>
      </c>
      <c r="R547" s="92">
        <v>636.25025340000002</v>
      </c>
      <c r="S547" s="90">
        <v>1E-3</v>
      </c>
      <c r="T547" s="90">
        <v>2.0000000000000001E-4</v>
      </c>
      <c r="U547" s="90">
        <v>0</v>
      </c>
    </row>
    <row r="548" spans="2:21" s="87" customFormat="1">
      <c r="B548" s="91" t="s">
        <v>1793</v>
      </c>
      <c r="C548" s="91" t="s">
        <v>1794</v>
      </c>
      <c r="D548" s="91" t="s">
        <v>100</v>
      </c>
      <c r="E548" s="91" t="s">
        <v>123</v>
      </c>
      <c r="F548" s="91" t="s">
        <v>1558</v>
      </c>
      <c r="G548" s="91" t="s">
        <v>1062</v>
      </c>
      <c r="H548" s="91" t="s">
        <v>253</v>
      </c>
      <c r="I548" s="91" t="s">
        <v>913</v>
      </c>
      <c r="J548" s="91" t="s">
        <v>1795</v>
      </c>
      <c r="K548" s="92">
        <v>3.84</v>
      </c>
      <c r="L548" s="91" t="s">
        <v>102</v>
      </c>
      <c r="M548" s="90">
        <v>0.05</v>
      </c>
      <c r="N548" s="90">
        <v>4.8500000000000001E-2</v>
      </c>
      <c r="O548" s="92">
        <v>1600000</v>
      </c>
      <c r="P548" s="92">
        <v>116.5</v>
      </c>
      <c r="Q548" s="92">
        <v>0</v>
      </c>
      <c r="R548" s="92">
        <v>1864</v>
      </c>
      <c r="S548" s="90">
        <v>1.03E-2</v>
      </c>
      <c r="T548" s="90">
        <v>5.9999999999999995E-4</v>
      </c>
      <c r="U548" s="90">
        <v>1E-4</v>
      </c>
    </row>
    <row r="549" spans="2:21" s="87" customFormat="1">
      <c r="B549" s="91" t="s">
        <v>1796</v>
      </c>
      <c r="C549" s="91" t="s">
        <v>1797</v>
      </c>
      <c r="D549" s="91" t="s">
        <v>100</v>
      </c>
      <c r="E549" s="91" t="s">
        <v>123</v>
      </c>
      <c r="F549" s="91" t="s">
        <v>1741</v>
      </c>
      <c r="G549" s="91" t="s">
        <v>1062</v>
      </c>
      <c r="H549" s="91" t="s">
        <v>253</v>
      </c>
      <c r="I549" s="91" t="s">
        <v>913</v>
      </c>
      <c r="J549" s="91" t="s">
        <v>1159</v>
      </c>
      <c r="K549" s="92">
        <v>0.92</v>
      </c>
      <c r="L549" s="91" t="s">
        <v>102</v>
      </c>
      <c r="M549" s="90">
        <v>0.02</v>
      </c>
      <c r="N549" s="90">
        <v>-1.4800000000000001E-2</v>
      </c>
      <c r="O549" s="92">
        <v>218501.72</v>
      </c>
      <c r="P549" s="92">
        <v>104.71</v>
      </c>
      <c r="Q549" s="92">
        <v>0</v>
      </c>
      <c r="R549" s="92">
        <v>228.79315101200001</v>
      </c>
      <c r="S549" s="90">
        <v>1E-3</v>
      </c>
      <c r="T549" s="90">
        <v>1E-4</v>
      </c>
      <c r="U549" s="90">
        <v>0</v>
      </c>
    </row>
    <row r="550" spans="2:21" s="87" customFormat="1">
      <c r="B550" s="91" t="s">
        <v>1798</v>
      </c>
      <c r="C550" s="91" t="s">
        <v>1799</v>
      </c>
      <c r="D550" s="91" t="s">
        <v>100</v>
      </c>
      <c r="E550" s="91" t="s">
        <v>123</v>
      </c>
      <c r="F550" s="91" t="s">
        <v>1741</v>
      </c>
      <c r="G550" s="91" t="s">
        <v>1062</v>
      </c>
      <c r="H550" s="91" t="s">
        <v>253</v>
      </c>
      <c r="I550" s="91" t="s">
        <v>913</v>
      </c>
      <c r="J550" s="91" t="s">
        <v>1800</v>
      </c>
      <c r="K550" s="92">
        <v>3.72</v>
      </c>
      <c r="L550" s="91" t="s">
        <v>102</v>
      </c>
      <c r="M550" s="90">
        <v>5.7000000000000002E-2</v>
      </c>
      <c r="N550" s="90">
        <v>7.3200000000000001E-2</v>
      </c>
      <c r="O550" s="92">
        <v>238000</v>
      </c>
      <c r="P550" s="92">
        <v>105.36</v>
      </c>
      <c r="Q550" s="92">
        <v>0</v>
      </c>
      <c r="R550" s="92">
        <v>250.7568</v>
      </c>
      <c r="S550" s="90">
        <v>8.0000000000000004E-4</v>
      </c>
      <c r="T550" s="90">
        <v>1E-4</v>
      </c>
      <c r="U550" s="90">
        <v>0</v>
      </c>
    </row>
    <row r="551" spans="2:21" s="87" customFormat="1">
      <c r="B551" s="93" t="s">
        <v>1801</v>
      </c>
      <c r="K551" s="94">
        <v>0</v>
      </c>
      <c r="N551" s="95">
        <v>0</v>
      </c>
      <c r="O551" s="94">
        <v>0</v>
      </c>
      <c r="Q551" s="94">
        <v>0</v>
      </c>
      <c r="R551" s="94">
        <v>0</v>
      </c>
      <c r="T551" s="95">
        <v>0</v>
      </c>
      <c r="U551" s="95">
        <v>0</v>
      </c>
    </row>
    <row r="552" spans="2:21" s="87" customFormat="1">
      <c r="B552" s="91" t="s">
        <v>253</v>
      </c>
      <c r="C552" s="91" t="s">
        <v>253</v>
      </c>
      <c r="G552" s="91" t="s">
        <v>253</v>
      </c>
      <c r="H552" s="91" t="s">
        <v>253</v>
      </c>
      <c r="K552" s="92">
        <v>0</v>
      </c>
      <c r="L552" s="91" t="s">
        <v>253</v>
      </c>
      <c r="M552" s="90">
        <v>0</v>
      </c>
      <c r="N552" s="90">
        <v>0</v>
      </c>
      <c r="O552" s="92">
        <v>0</v>
      </c>
      <c r="P552" s="92">
        <v>0</v>
      </c>
      <c r="R552" s="92">
        <v>0</v>
      </c>
      <c r="S552" s="90">
        <v>0</v>
      </c>
      <c r="T552" s="90">
        <v>0</v>
      </c>
      <c r="U552" s="90">
        <v>0</v>
      </c>
    </row>
    <row r="553" spans="2:21" s="87" customFormat="1">
      <c r="B553" s="93" t="s">
        <v>257</v>
      </c>
      <c r="K553" s="94">
        <v>4.54</v>
      </c>
      <c r="N553" s="95">
        <v>8.9599999999999999E-2</v>
      </c>
      <c r="O553" s="94">
        <v>69965428</v>
      </c>
      <c r="Q553" s="94">
        <v>49.159125000000003</v>
      </c>
      <c r="R553" s="94">
        <v>208647.96916012408</v>
      </c>
      <c r="T553" s="95">
        <v>7.2599999999999998E-2</v>
      </c>
      <c r="U553" s="95">
        <v>9.9000000000000008E-3</v>
      </c>
    </row>
    <row r="554" spans="2:21" s="87" customFormat="1">
      <c r="B554" s="93" t="s">
        <v>389</v>
      </c>
      <c r="K554" s="94">
        <v>6.77</v>
      </c>
      <c r="N554" s="95">
        <v>7.1900000000000006E-2</v>
      </c>
      <c r="O554" s="94">
        <v>22566000</v>
      </c>
      <c r="Q554" s="94">
        <v>0</v>
      </c>
      <c r="R554" s="94">
        <v>63448.451518171503</v>
      </c>
      <c r="T554" s="95">
        <v>2.2100000000000002E-2</v>
      </c>
      <c r="U554" s="95">
        <v>3.0000000000000001E-3</v>
      </c>
    </row>
    <row r="555" spans="2:21" s="87" customFormat="1">
      <c r="B555" s="91" t="s">
        <v>1802</v>
      </c>
      <c r="C555" s="91" t="s">
        <v>1803</v>
      </c>
      <c r="D555" s="91" t="s">
        <v>100</v>
      </c>
      <c r="E555" s="91" t="s">
        <v>1804</v>
      </c>
      <c r="F555" s="91" t="s">
        <v>414</v>
      </c>
      <c r="G555" s="91" t="s">
        <v>1805</v>
      </c>
      <c r="H555" s="91" t="s">
        <v>846</v>
      </c>
      <c r="I555" s="91" t="s">
        <v>847</v>
      </c>
      <c r="J555" s="91" t="s">
        <v>774</v>
      </c>
      <c r="K555" s="92">
        <v>4.2300000000000004</v>
      </c>
      <c r="L555" s="91" t="s">
        <v>106</v>
      </c>
      <c r="M555" s="90">
        <v>5.1299999999999998E-2</v>
      </c>
      <c r="N555" s="90">
        <v>5.74E-2</v>
      </c>
      <c r="O555" s="92">
        <v>1500000</v>
      </c>
      <c r="P555" s="92">
        <v>98.72311114285715</v>
      </c>
      <c r="Q555" s="92">
        <v>0</v>
      </c>
      <c r="R555" s="92">
        <v>5246.6397401181002</v>
      </c>
      <c r="S555" s="90">
        <v>3.0000000000000001E-3</v>
      </c>
      <c r="T555" s="90">
        <v>1.8E-3</v>
      </c>
      <c r="U555" s="90">
        <v>2.0000000000000001E-4</v>
      </c>
    </row>
    <row r="556" spans="2:21" s="87" customFormat="1">
      <c r="B556" s="91" t="s">
        <v>1806</v>
      </c>
      <c r="C556" s="91" t="s">
        <v>1807</v>
      </c>
      <c r="D556" s="91" t="s">
        <v>123</v>
      </c>
      <c r="E556" s="91" t="s">
        <v>1804</v>
      </c>
      <c r="F556" s="91" t="s">
        <v>1808</v>
      </c>
      <c r="G556" s="91" t="s">
        <v>1809</v>
      </c>
      <c r="H556" s="91" t="s">
        <v>1810</v>
      </c>
      <c r="I556" s="91" t="s">
        <v>847</v>
      </c>
      <c r="J556" s="91" t="s">
        <v>1811</v>
      </c>
      <c r="K556" s="92">
        <v>2</v>
      </c>
      <c r="L556" s="91" t="s">
        <v>106</v>
      </c>
      <c r="M556" s="90">
        <v>0.05</v>
      </c>
      <c r="N556" s="90">
        <v>6.4100000000000004E-2</v>
      </c>
      <c r="O556" s="92">
        <v>1000000</v>
      </c>
      <c r="P556" s="92">
        <v>99.333666669999999</v>
      </c>
      <c r="Q556" s="92">
        <v>0</v>
      </c>
      <c r="R556" s="92">
        <v>3519.3918101180998</v>
      </c>
      <c r="S556" s="90">
        <v>8.0000000000000004E-4</v>
      </c>
      <c r="T556" s="90">
        <v>1.1999999999999999E-3</v>
      </c>
      <c r="U556" s="90">
        <v>2.0000000000000001E-4</v>
      </c>
    </row>
    <row r="557" spans="2:21" s="87" customFormat="1">
      <c r="B557" s="91" t="s">
        <v>1812</v>
      </c>
      <c r="C557" s="91" t="s">
        <v>1813</v>
      </c>
      <c r="D557" s="91" t="s">
        <v>123</v>
      </c>
      <c r="E557" s="91" t="s">
        <v>1804</v>
      </c>
      <c r="F557" s="91" t="s">
        <v>1814</v>
      </c>
      <c r="G557" s="91" t="s">
        <v>1815</v>
      </c>
      <c r="H557" s="91" t="s">
        <v>1816</v>
      </c>
      <c r="I557" s="91" t="s">
        <v>847</v>
      </c>
      <c r="J557" s="91" t="s">
        <v>1817</v>
      </c>
      <c r="K557" s="92">
        <v>2.5299999999999998</v>
      </c>
      <c r="L557" s="91" t="s">
        <v>106</v>
      </c>
      <c r="M557" s="90">
        <v>6.13E-2</v>
      </c>
      <c r="N557" s="90">
        <v>8.8099999999999998E-2</v>
      </c>
      <c r="O557" s="92">
        <v>200000</v>
      </c>
      <c r="P557" s="92">
        <v>95.495249999999999</v>
      </c>
      <c r="Q557" s="92">
        <v>0</v>
      </c>
      <c r="R557" s="92">
        <v>676.67934149999996</v>
      </c>
      <c r="S557" s="90">
        <v>2.9999999999999997E-4</v>
      </c>
      <c r="T557" s="90">
        <v>2.0000000000000001E-4</v>
      </c>
      <c r="U557" s="90">
        <v>0</v>
      </c>
    </row>
    <row r="558" spans="2:21" s="87" customFormat="1">
      <c r="B558" s="91" t="s">
        <v>1818</v>
      </c>
      <c r="C558" s="91" t="s">
        <v>1819</v>
      </c>
      <c r="D558" s="91" t="s">
        <v>123</v>
      </c>
      <c r="E558" s="91" t="s">
        <v>1804</v>
      </c>
      <c r="F558" s="91" t="s">
        <v>1820</v>
      </c>
      <c r="G558" s="91" t="s">
        <v>1821</v>
      </c>
      <c r="H558" s="91" t="s">
        <v>1816</v>
      </c>
      <c r="I558" s="91" t="s">
        <v>847</v>
      </c>
      <c r="J558" s="91" t="s">
        <v>1822</v>
      </c>
      <c r="K558" s="92">
        <v>4.0599999999999996</v>
      </c>
      <c r="L558" s="91" t="s">
        <v>106</v>
      </c>
      <c r="M558" s="90">
        <v>4.7500000000000001E-2</v>
      </c>
      <c r="N558" s="90">
        <v>9.1300000000000006E-2</v>
      </c>
      <c r="O558" s="92">
        <v>500000</v>
      </c>
      <c r="P558" s="92">
        <v>86.328416666666669</v>
      </c>
      <c r="Q558" s="92">
        <v>0</v>
      </c>
      <c r="R558" s="92">
        <v>1529.3079011319001</v>
      </c>
      <c r="S558" s="90">
        <v>5.0000000000000001E-4</v>
      </c>
      <c r="T558" s="90">
        <v>5.0000000000000001E-4</v>
      </c>
      <c r="U558" s="90">
        <v>1E-4</v>
      </c>
    </row>
    <row r="559" spans="2:21" s="87" customFormat="1">
      <c r="B559" s="91" t="s">
        <v>1823</v>
      </c>
      <c r="C559" s="91" t="s">
        <v>1824</v>
      </c>
      <c r="D559" s="91" t="s">
        <v>123</v>
      </c>
      <c r="E559" s="91" t="s">
        <v>1804</v>
      </c>
      <c r="F559" s="91" t="s">
        <v>1820</v>
      </c>
      <c r="G559" s="91" t="s">
        <v>1821</v>
      </c>
      <c r="H559" s="91" t="s">
        <v>1816</v>
      </c>
      <c r="I559" s="91" t="s">
        <v>847</v>
      </c>
      <c r="J559" s="91" t="s">
        <v>1822</v>
      </c>
      <c r="K559" s="92">
        <v>5.44</v>
      </c>
      <c r="L559" s="91" t="s">
        <v>106</v>
      </c>
      <c r="M559" s="90">
        <v>5.1299999999999998E-2</v>
      </c>
      <c r="N559" s="90">
        <v>8.9599999999999999E-2</v>
      </c>
      <c r="O559" s="92">
        <v>500000</v>
      </c>
      <c r="P559" s="92">
        <v>83.99529166666666</v>
      </c>
      <c r="Q559" s="92">
        <v>0</v>
      </c>
      <c r="R559" s="92">
        <v>1487.9765917569</v>
      </c>
      <c r="S559" s="90">
        <v>5.0000000000000001E-4</v>
      </c>
      <c r="T559" s="90">
        <v>5.0000000000000001E-4</v>
      </c>
      <c r="U559" s="90">
        <v>1E-4</v>
      </c>
    </row>
    <row r="560" spans="2:21" s="87" customFormat="1">
      <c r="B560" s="91" t="s">
        <v>1825</v>
      </c>
      <c r="C560" s="91" t="s">
        <v>1826</v>
      </c>
      <c r="D560" s="91" t="s">
        <v>123</v>
      </c>
      <c r="E560" s="91" t="s">
        <v>1804</v>
      </c>
      <c r="F560" s="91" t="s">
        <v>1820</v>
      </c>
      <c r="G560" s="91" t="s">
        <v>1821</v>
      </c>
      <c r="H560" s="91" t="s">
        <v>1816</v>
      </c>
      <c r="I560" s="91" t="s">
        <v>847</v>
      </c>
      <c r="J560" s="91" t="s">
        <v>1827</v>
      </c>
      <c r="K560" s="92">
        <v>6.48</v>
      </c>
      <c r="L560" s="91" t="s">
        <v>110</v>
      </c>
      <c r="M560" s="90">
        <v>3.7499999999999999E-2</v>
      </c>
      <c r="N560" s="90">
        <v>6.5100000000000005E-2</v>
      </c>
      <c r="O560" s="92">
        <v>1700000</v>
      </c>
      <c r="P560" s="92">
        <v>85.633750000000006</v>
      </c>
      <c r="Q560" s="92">
        <v>0</v>
      </c>
      <c r="R560" s="92">
        <v>5074.5361377500003</v>
      </c>
      <c r="S560" s="90">
        <v>1.5E-3</v>
      </c>
      <c r="T560" s="90">
        <v>1.8E-3</v>
      </c>
      <c r="U560" s="90">
        <v>2.0000000000000001E-4</v>
      </c>
    </row>
    <row r="561" spans="2:21" s="87" customFormat="1">
      <c r="B561" s="91" t="s">
        <v>1828</v>
      </c>
      <c r="C561" s="91" t="s">
        <v>1829</v>
      </c>
      <c r="D561" s="91" t="s">
        <v>370</v>
      </c>
      <c r="E561" s="91" t="s">
        <v>1804</v>
      </c>
      <c r="F561" s="91" t="s">
        <v>1820</v>
      </c>
      <c r="G561" s="91" t="s">
        <v>1821</v>
      </c>
      <c r="H561" s="91" t="s">
        <v>1816</v>
      </c>
      <c r="I561" s="91" t="s">
        <v>847</v>
      </c>
      <c r="J561" s="91" t="s">
        <v>1830</v>
      </c>
      <c r="K561" s="92">
        <v>12.35</v>
      </c>
      <c r="L561" s="91" t="s">
        <v>106</v>
      </c>
      <c r="M561" s="90">
        <v>4.1000000000000002E-2</v>
      </c>
      <c r="N561" s="90">
        <v>8.0100000000000005E-2</v>
      </c>
      <c r="O561" s="92">
        <v>9050000</v>
      </c>
      <c r="P561" s="92">
        <v>61.729611111111112</v>
      </c>
      <c r="Q561" s="92">
        <v>0</v>
      </c>
      <c r="R561" s="92">
        <v>19793.0751012408</v>
      </c>
      <c r="S561" s="90">
        <v>4.4999999999999997E-3</v>
      </c>
      <c r="T561" s="90">
        <v>6.8999999999999999E-3</v>
      </c>
      <c r="U561" s="90">
        <v>8.9999999999999998E-4</v>
      </c>
    </row>
    <row r="562" spans="2:21" s="87" customFormat="1">
      <c r="B562" s="91" t="s">
        <v>1831</v>
      </c>
      <c r="C562" s="91" t="s">
        <v>1832</v>
      </c>
      <c r="D562" s="91" t="s">
        <v>123</v>
      </c>
      <c r="E562" s="91" t="s">
        <v>1804</v>
      </c>
      <c r="F562" s="91" t="s">
        <v>1820</v>
      </c>
      <c r="G562" s="91" t="s">
        <v>1821</v>
      </c>
      <c r="H562" s="91" t="s">
        <v>1816</v>
      </c>
      <c r="I562" s="91" t="s">
        <v>847</v>
      </c>
      <c r="J562" s="91" t="s">
        <v>1827</v>
      </c>
      <c r="K562" s="92">
        <v>6.26</v>
      </c>
      <c r="L562" s="91" t="s">
        <v>110</v>
      </c>
      <c r="M562" s="90">
        <v>4.3799999999999999E-2</v>
      </c>
      <c r="N562" s="90">
        <v>8.3500000000000005E-2</v>
      </c>
      <c r="O562" s="92">
        <v>1600000</v>
      </c>
      <c r="P562" s="92">
        <v>80.439541500000004</v>
      </c>
      <c r="Q562" s="92">
        <v>0</v>
      </c>
      <c r="R562" s="92">
        <v>4486.3384688857004</v>
      </c>
      <c r="S562" s="90">
        <v>1.1000000000000001E-3</v>
      </c>
      <c r="T562" s="90">
        <v>1.6000000000000001E-3</v>
      </c>
      <c r="U562" s="90">
        <v>2.0000000000000001E-4</v>
      </c>
    </row>
    <row r="563" spans="2:21" s="87" customFormat="1">
      <c r="B563" s="91" t="s">
        <v>1833</v>
      </c>
      <c r="C563" s="91" t="s">
        <v>1834</v>
      </c>
      <c r="D563" s="91" t="s">
        <v>370</v>
      </c>
      <c r="E563" s="91" t="s">
        <v>1804</v>
      </c>
      <c r="F563" s="91" t="s">
        <v>1820</v>
      </c>
      <c r="G563" s="91" t="s">
        <v>1821</v>
      </c>
      <c r="H563" s="91" t="s">
        <v>1816</v>
      </c>
      <c r="I563" s="91" t="s">
        <v>847</v>
      </c>
      <c r="J563" s="91" t="s">
        <v>1514</v>
      </c>
      <c r="K563" s="92">
        <v>4.5599999999999996</v>
      </c>
      <c r="L563" s="91" t="s">
        <v>106</v>
      </c>
      <c r="M563" s="90">
        <v>6.7500000000000004E-2</v>
      </c>
      <c r="N563" s="90">
        <v>8.9399999999999993E-2</v>
      </c>
      <c r="O563" s="92">
        <v>3304000</v>
      </c>
      <c r="P563" s="92">
        <v>92.020750000000007</v>
      </c>
      <c r="Q563" s="92">
        <v>0</v>
      </c>
      <c r="R563" s="92">
        <v>10772.015249939999</v>
      </c>
      <c r="S563" s="90">
        <v>2.5999999999999999E-3</v>
      </c>
      <c r="T563" s="90">
        <v>3.7000000000000002E-3</v>
      </c>
      <c r="U563" s="90">
        <v>5.0000000000000001E-4</v>
      </c>
    </row>
    <row r="564" spans="2:21" s="87" customFormat="1">
      <c r="B564" s="91" t="s">
        <v>1835</v>
      </c>
      <c r="C564" s="91" t="s">
        <v>1836</v>
      </c>
      <c r="D564" s="91" t="s">
        <v>123</v>
      </c>
      <c r="E564" s="91" t="s">
        <v>1804</v>
      </c>
      <c r="F564" s="91" t="s">
        <v>1837</v>
      </c>
      <c r="G564" s="91" t="s">
        <v>1815</v>
      </c>
      <c r="H564" s="91" t="s">
        <v>1838</v>
      </c>
      <c r="I564" s="91" t="s">
        <v>380</v>
      </c>
      <c r="J564" s="91" t="s">
        <v>1839</v>
      </c>
      <c r="K564" s="92">
        <v>1.2</v>
      </c>
      <c r="L564" s="91" t="s">
        <v>106</v>
      </c>
      <c r="M564" s="90">
        <v>7.4899999999999994E-2</v>
      </c>
      <c r="N564" s="90">
        <v>8.2500000000000004E-2</v>
      </c>
      <c r="O564" s="92">
        <v>1162000</v>
      </c>
      <c r="P564" s="92">
        <v>101.16549999999999</v>
      </c>
      <c r="Q564" s="92">
        <v>0</v>
      </c>
      <c r="R564" s="92">
        <v>4164.9492387299997</v>
      </c>
      <c r="S564" s="90">
        <v>6.4999999999999997E-3</v>
      </c>
      <c r="T564" s="90">
        <v>1.4E-3</v>
      </c>
      <c r="U564" s="90">
        <v>2.0000000000000001E-4</v>
      </c>
    </row>
    <row r="565" spans="2:21" s="87" customFormat="1">
      <c r="B565" s="91" t="s">
        <v>1840</v>
      </c>
      <c r="C565" s="91" t="s">
        <v>1841</v>
      </c>
      <c r="D565" s="91" t="s">
        <v>123</v>
      </c>
      <c r="E565" s="91" t="s">
        <v>1804</v>
      </c>
      <c r="F565" s="91" t="s">
        <v>1842</v>
      </c>
      <c r="G565" s="91" t="s">
        <v>1843</v>
      </c>
      <c r="H565" s="91" t="s">
        <v>253</v>
      </c>
      <c r="I565" s="91" t="s">
        <v>913</v>
      </c>
      <c r="J565" s="91" t="s">
        <v>785</v>
      </c>
      <c r="K565" s="92">
        <v>4.05</v>
      </c>
      <c r="L565" s="91" t="s">
        <v>106</v>
      </c>
      <c r="M565" s="90">
        <v>0</v>
      </c>
      <c r="N565" s="90">
        <v>5.0999999999999997E-2</v>
      </c>
      <c r="O565" s="92">
        <v>1000000</v>
      </c>
      <c r="P565" s="92">
        <v>82.75</v>
      </c>
      <c r="Q565" s="92">
        <v>0</v>
      </c>
      <c r="R565" s="92">
        <v>2931.8325</v>
      </c>
      <c r="S565" s="90">
        <v>5.0000000000000001E-3</v>
      </c>
      <c r="T565" s="90">
        <v>1E-3</v>
      </c>
      <c r="U565" s="90">
        <v>1E-4</v>
      </c>
    </row>
    <row r="566" spans="2:21" s="87" customFormat="1">
      <c r="B566" s="91" t="s">
        <v>1844</v>
      </c>
      <c r="C566" s="91" t="s">
        <v>1845</v>
      </c>
      <c r="D566" s="91" t="s">
        <v>123</v>
      </c>
      <c r="E566" s="91" t="s">
        <v>1804</v>
      </c>
      <c r="F566" s="91" t="s">
        <v>1846</v>
      </c>
      <c r="G566" s="91" t="s">
        <v>1847</v>
      </c>
      <c r="H566" s="91" t="s">
        <v>253</v>
      </c>
      <c r="I566" s="91" t="s">
        <v>913</v>
      </c>
      <c r="J566" s="91" t="s">
        <v>1848</v>
      </c>
      <c r="K566" s="92">
        <v>2.96</v>
      </c>
      <c r="L566" s="91" t="s">
        <v>106</v>
      </c>
      <c r="M566" s="90">
        <v>0</v>
      </c>
      <c r="N566" s="90">
        <v>7.7799999999999994E-2</v>
      </c>
      <c r="O566" s="92">
        <v>550000</v>
      </c>
      <c r="P566" s="92">
        <v>78.337999999999994</v>
      </c>
      <c r="Q566" s="92">
        <v>0</v>
      </c>
      <c r="R566" s="92">
        <v>1526.533437</v>
      </c>
      <c r="S566" s="90">
        <v>1.1999999999999999E-3</v>
      </c>
      <c r="T566" s="90">
        <v>5.0000000000000001E-4</v>
      </c>
      <c r="U566" s="90">
        <v>1E-4</v>
      </c>
    </row>
    <row r="567" spans="2:21" s="87" customFormat="1">
      <c r="B567" s="91" t="s">
        <v>1849</v>
      </c>
      <c r="C567" s="91" t="s">
        <v>1850</v>
      </c>
      <c r="D567" s="91" t="s">
        <v>123</v>
      </c>
      <c r="E567" s="91" t="s">
        <v>1804</v>
      </c>
      <c r="F567" s="91" t="s">
        <v>1851</v>
      </c>
      <c r="G567" s="91" t="s">
        <v>1852</v>
      </c>
      <c r="H567" s="91" t="s">
        <v>253</v>
      </c>
      <c r="I567" s="91" t="s">
        <v>913</v>
      </c>
      <c r="J567" s="91" t="s">
        <v>1853</v>
      </c>
      <c r="K567" s="92">
        <v>3.82</v>
      </c>
      <c r="L567" s="91" t="s">
        <v>106</v>
      </c>
      <c r="M567" s="90">
        <v>0</v>
      </c>
      <c r="N567" s="90">
        <v>-7.17E-2</v>
      </c>
      <c r="O567" s="92">
        <v>500000</v>
      </c>
      <c r="P567" s="92">
        <v>126.4</v>
      </c>
      <c r="Q567" s="92">
        <v>0</v>
      </c>
      <c r="R567" s="92">
        <v>2239.1759999999999</v>
      </c>
      <c r="S567" s="90">
        <v>2.5000000000000001E-3</v>
      </c>
      <c r="T567" s="90">
        <v>8.0000000000000004E-4</v>
      </c>
      <c r="U567" s="90">
        <v>1E-4</v>
      </c>
    </row>
    <row r="568" spans="2:21" s="87" customFormat="1">
      <c r="B568" s="93" t="s">
        <v>390</v>
      </c>
      <c r="K568" s="94">
        <v>3.56</v>
      </c>
      <c r="N568" s="95">
        <v>9.74E-2</v>
      </c>
      <c r="O568" s="94">
        <v>47399428</v>
      </c>
      <c r="Q568" s="94">
        <v>49.159125000000003</v>
      </c>
      <c r="R568" s="94">
        <v>145199.51764195258</v>
      </c>
      <c r="T568" s="95">
        <v>5.0500000000000003E-2</v>
      </c>
      <c r="U568" s="95">
        <v>6.8999999999999999E-3</v>
      </c>
    </row>
    <row r="569" spans="2:21" s="87" customFormat="1">
      <c r="B569" s="91" t="s">
        <v>1854</v>
      </c>
      <c r="C569" s="91" t="s">
        <v>1855</v>
      </c>
      <c r="D569" s="91" t="s">
        <v>123</v>
      </c>
      <c r="E569" s="91" t="s">
        <v>1804</v>
      </c>
      <c r="F569" s="91" t="s">
        <v>1856</v>
      </c>
      <c r="G569" s="91" t="s">
        <v>1852</v>
      </c>
      <c r="H569" s="91" t="s">
        <v>1857</v>
      </c>
      <c r="I569" s="91" t="s">
        <v>847</v>
      </c>
      <c r="J569" s="91" t="s">
        <v>1858</v>
      </c>
      <c r="K569" s="92">
        <v>1.33</v>
      </c>
      <c r="L569" s="91" t="s">
        <v>106</v>
      </c>
      <c r="M569" s="90">
        <v>2.8799999999999999E-2</v>
      </c>
      <c r="N569" s="90">
        <v>4.5199999999999997E-2</v>
      </c>
      <c r="O569" s="92">
        <v>200000</v>
      </c>
      <c r="P569" s="92">
        <v>98.349249999999998</v>
      </c>
      <c r="Q569" s="92">
        <v>0</v>
      </c>
      <c r="R569" s="92">
        <v>696.90278550000005</v>
      </c>
      <c r="S569" s="90">
        <v>1E-4</v>
      </c>
      <c r="T569" s="90">
        <v>2.0000000000000001E-4</v>
      </c>
      <c r="U569" s="90">
        <v>0</v>
      </c>
    </row>
    <row r="570" spans="2:21" s="87" customFormat="1">
      <c r="B570" s="91" t="s">
        <v>1859</v>
      </c>
      <c r="C570" s="91" t="s">
        <v>1860</v>
      </c>
      <c r="D570" s="91" t="s">
        <v>123</v>
      </c>
      <c r="E570" s="91" t="s">
        <v>1804</v>
      </c>
      <c r="F570" s="91" t="s">
        <v>1861</v>
      </c>
      <c r="G570" s="91" t="s">
        <v>1852</v>
      </c>
      <c r="H570" s="91" t="s">
        <v>1862</v>
      </c>
      <c r="I570" s="91" t="s">
        <v>847</v>
      </c>
      <c r="J570" s="91" t="s">
        <v>1863</v>
      </c>
      <c r="K570" s="92">
        <v>0.4</v>
      </c>
      <c r="L570" s="91" t="s">
        <v>106</v>
      </c>
      <c r="M570" s="90">
        <v>2.8500000000000001E-2</v>
      </c>
      <c r="N570" s="90">
        <v>4.1000000000000002E-2</v>
      </c>
      <c r="O570" s="92">
        <v>73000</v>
      </c>
      <c r="P570" s="92">
        <v>99.807916712328762</v>
      </c>
      <c r="Q570" s="92">
        <v>0</v>
      </c>
      <c r="R570" s="92">
        <v>258.14219770559998</v>
      </c>
      <c r="S570" s="90">
        <v>0</v>
      </c>
      <c r="T570" s="90">
        <v>1E-4</v>
      </c>
      <c r="U570" s="90">
        <v>0</v>
      </c>
    </row>
    <row r="571" spans="2:21" s="87" customFormat="1">
      <c r="B571" s="91" t="s">
        <v>1864</v>
      </c>
      <c r="C571" s="91" t="s">
        <v>1865</v>
      </c>
      <c r="D571" s="91" t="s">
        <v>123</v>
      </c>
      <c r="E571" s="91" t="s">
        <v>1804</v>
      </c>
      <c r="F571" s="91" t="s">
        <v>1866</v>
      </c>
      <c r="G571" s="91" t="s">
        <v>1867</v>
      </c>
      <c r="H571" s="91" t="s">
        <v>1868</v>
      </c>
      <c r="I571" s="91" t="s">
        <v>847</v>
      </c>
      <c r="J571" s="91" t="s">
        <v>1869</v>
      </c>
      <c r="K571" s="92">
        <v>3.29</v>
      </c>
      <c r="L571" s="91" t="s">
        <v>106</v>
      </c>
      <c r="M571" s="90">
        <v>3.1300000000000001E-2</v>
      </c>
      <c r="N571" s="90">
        <v>4.8300000000000003E-2</v>
      </c>
      <c r="O571" s="92">
        <v>240000</v>
      </c>
      <c r="P571" s="92">
        <v>94.937208333333331</v>
      </c>
      <c r="Q571" s="92">
        <v>0</v>
      </c>
      <c r="R571" s="92">
        <v>807.27006989999995</v>
      </c>
      <c r="S571" s="90">
        <v>1E-4</v>
      </c>
      <c r="T571" s="90">
        <v>2.9999999999999997E-4</v>
      </c>
      <c r="U571" s="90">
        <v>0</v>
      </c>
    </row>
    <row r="572" spans="2:21" s="87" customFormat="1">
      <c r="B572" s="91" t="s">
        <v>1870</v>
      </c>
      <c r="C572" s="91" t="s">
        <v>1871</v>
      </c>
      <c r="D572" s="91" t="s">
        <v>123</v>
      </c>
      <c r="E572" s="91" t="s">
        <v>1804</v>
      </c>
      <c r="F572" s="91" t="s">
        <v>1872</v>
      </c>
      <c r="G572" s="91" t="s">
        <v>1873</v>
      </c>
      <c r="H572" s="91" t="s">
        <v>1874</v>
      </c>
      <c r="I572" s="91" t="s">
        <v>847</v>
      </c>
      <c r="J572" s="91" t="s">
        <v>1869</v>
      </c>
      <c r="K572" s="92">
        <v>2.86</v>
      </c>
      <c r="L572" s="91" t="s">
        <v>106</v>
      </c>
      <c r="M572" s="90">
        <v>3.5000000000000003E-2</v>
      </c>
      <c r="N572" s="90">
        <v>4.7699999999999999E-2</v>
      </c>
      <c r="O572" s="92">
        <v>240000</v>
      </c>
      <c r="P572" s="92">
        <v>96.697333333333333</v>
      </c>
      <c r="Q572" s="92">
        <v>0</v>
      </c>
      <c r="R572" s="92">
        <v>822.23676479999995</v>
      </c>
      <c r="S572" s="90">
        <v>2.9999999999999997E-4</v>
      </c>
      <c r="T572" s="90">
        <v>2.9999999999999997E-4</v>
      </c>
      <c r="U572" s="90">
        <v>0</v>
      </c>
    </row>
    <row r="573" spans="2:21" s="87" customFormat="1">
      <c r="B573" s="91" t="s">
        <v>1875</v>
      </c>
      <c r="C573" s="91" t="s">
        <v>1876</v>
      </c>
      <c r="D573" s="91" t="s">
        <v>123</v>
      </c>
      <c r="E573" s="91" t="s">
        <v>1804</v>
      </c>
      <c r="F573" s="91" t="s">
        <v>1877</v>
      </c>
      <c r="G573" s="91" t="s">
        <v>1852</v>
      </c>
      <c r="H573" s="91" t="s">
        <v>1874</v>
      </c>
      <c r="I573" s="91" t="s">
        <v>847</v>
      </c>
      <c r="J573" s="91" t="s">
        <v>808</v>
      </c>
      <c r="K573" s="92">
        <v>4.28</v>
      </c>
      <c r="L573" s="91" t="s">
        <v>106</v>
      </c>
      <c r="M573" s="90">
        <v>4.3799999999999999E-2</v>
      </c>
      <c r="N573" s="90">
        <v>5.2200000000000003E-2</v>
      </c>
      <c r="O573" s="92">
        <v>200000</v>
      </c>
      <c r="P573" s="92">
        <v>97.644999999999996</v>
      </c>
      <c r="Q573" s="92">
        <v>0</v>
      </c>
      <c r="R573" s="92">
        <v>691.91246999999998</v>
      </c>
      <c r="S573" s="90">
        <v>5.0000000000000001E-4</v>
      </c>
      <c r="T573" s="90">
        <v>2.0000000000000001E-4</v>
      </c>
      <c r="U573" s="90">
        <v>0</v>
      </c>
    </row>
    <row r="574" spans="2:21" s="87" customFormat="1">
      <c r="B574" s="91" t="s">
        <v>1878</v>
      </c>
      <c r="C574" s="91" t="s">
        <v>1879</v>
      </c>
      <c r="D574" s="91" t="s">
        <v>123</v>
      </c>
      <c r="E574" s="91" t="s">
        <v>1804</v>
      </c>
      <c r="F574" s="91" t="s">
        <v>1880</v>
      </c>
      <c r="G574" s="91" t="s">
        <v>1847</v>
      </c>
      <c r="H574" s="91" t="s">
        <v>1874</v>
      </c>
      <c r="I574" s="91" t="s">
        <v>847</v>
      </c>
      <c r="J574" s="91" t="s">
        <v>1881</v>
      </c>
      <c r="K574" s="92">
        <v>7.94</v>
      </c>
      <c r="L574" s="91" t="s">
        <v>106</v>
      </c>
      <c r="M574" s="90">
        <v>1.0999999999999999E-2</v>
      </c>
      <c r="N574" s="90">
        <v>4.8800000000000003E-2</v>
      </c>
      <c r="O574" s="92">
        <v>250000</v>
      </c>
      <c r="P574" s="92">
        <v>74.701499999999996</v>
      </c>
      <c r="Q574" s="92">
        <v>0</v>
      </c>
      <c r="R574" s="92">
        <v>661.66853624999999</v>
      </c>
      <c r="S574" s="90">
        <v>2.9999999999999997E-4</v>
      </c>
      <c r="T574" s="90">
        <v>2.0000000000000001E-4</v>
      </c>
      <c r="U574" s="90">
        <v>0</v>
      </c>
    </row>
    <row r="575" spans="2:21" s="87" customFormat="1">
      <c r="B575" s="91" t="s">
        <v>1882</v>
      </c>
      <c r="C575" s="91" t="s">
        <v>1883</v>
      </c>
      <c r="D575" s="91" t="s">
        <v>123</v>
      </c>
      <c r="E575" s="91" t="s">
        <v>1804</v>
      </c>
      <c r="F575" s="91" t="s">
        <v>1880</v>
      </c>
      <c r="G575" s="91" t="s">
        <v>1847</v>
      </c>
      <c r="H575" s="91" t="s">
        <v>1874</v>
      </c>
      <c r="I575" s="91" t="s">
        <v>847</v>
      </c>
      <c r="J575" s="91" t="s">
        <v>1884</v>
      </c>
      <c r="K575" s="92">
        <v>0.21</v>
      </c>
      <c r="L575" s="91" t="s">
        <v>106</v>
      </c>
      <c r="M575" s="90">
        <v>2.8000000000000001E-2</v>
      </c>
      <c r="N575" s="90">
        <v>4.1000000000000002E-2</v>
      </c>
      <c r="O575" s="92">
        <v>234000</v>
      </c>
      <c r="P575" s="92">
        <v>100.56644444444444</v>
      </c>
      <c r="Q575" s="92">
        <v>0</v>
      </c>
      <c r="R575" s="92">
        <v>833.75817563999999</v>
      </c>
      <c r="S575" s="90">
        <v>1E-4</v>
      </c>
      <c r="T575" s="90">
        <v>2.9999999999999997E-4</v>
      </c>
      <c r="U575" s="90">
        <v>0</v>
      </c>
    </row>
    <row r="576" spans="2:21" s="87" customFormat="1">
      <c r="B576" s="91" t="s">
        <v>1885</v>
      </c>
      <c r="C576" s="91" t="s">
        <v>1886</v>
      </c>
      <c r="D576" s="91" t="s">
        <v>123</v>
      </c>
      <c r="E576" s="91" t="s">
        <v>1804</v>
      </c>
      <c r="F576" s="91" t="s">
        <v>1887</v>
      </c>
      <c r="G576" s="91" t="s">
        <v>1815</v>
      </c>
      <c r="H576" s="91" t="s">
        <v>1874</v>
      </c>
      <c r="I576" s="91" t="s">
        <v>847</v>
      </c>
      <c r="J576" s="91" t="s">
        <v>1858</v>
      </c>
      <c r="K576" s="92">
        <v>2.37</v>
      </c>
      <c r="L576" s="91" t="s">
        <v>106</v>
      </c>
      <c r="M576" s="90">
        <v>2.7099999999999999E-2</v>
      </c>
      <c r="N576" s="90">
        <v>4.8099999999999997E-2</v>
      </c>
      <c r="O576" s="92">
        <v>203000</v>
      </c>
      <c r="P576" s="92">
        <v>95.543599999999998</v>
      </c>
      <c r="Q576" s="92">
        <v>0</v>
      </c>
      <c r="R576" s="92">
        <v>687.17727884400006</v>
      </c>
      <c r="S576" s="90">
        <v>1E-4</v>
      </c>
      <c r="T576" s="90">
        <v>2.0000000000000001E-4</v>
      </c>
      <c r="U576" s="90">
        <v>0</v>
      </c>
    </row>
    <row r="577" spans="2:21" s="87" customFormat="1">
      <c r="B577" s="91" t="s">
        <v>1888</v>
      </c>
      <c r="C577" s="91" t="s">
        <v>1889</v>
      </c>
      <c r="D577" s="91" t="s">
        <v>123</v>
      </c>
      <c r="E577" s="91" t="s">
        <v>1804</v>
      </c>
      <c r="F577" s="91" t="s">
        <v>1890</v>
      </c>
      <c r="G577" s="91" t="s">
        <v>1891</v>
      </c>
      <c r="H577" s="91" t="s">
        <v>846</v>
      </c>
      <c r="I577" s="91" t="s">
        <v>847</v>
      </c>
      <c r="J577" s="91" t="s">
        <v>1892</v>
      </c>
      <c r="K577" s="92">
        <v>10.210000000000001</v>
      </c>
      <c r="L577" s="91" t="s">
        <v>106</v>
      </c>
      <c r="M577" s="90">
        <v>2.9000000000000001E-2</v>
      </c>
      <c r="N577" s="90">
        <v>5.0900000000000001E-2</v>
      </c>
      <c r="O577" s="92">
        <v>100000</v>
      </c>
      <c r="P577" s="92">
        <v>80.769632999999999</v>
      </c>
      <c r="Q577" s="92">
        <v>0</v>
      </c>
      <c r="R577" s="92">
        <v>286.16681078189998</v>
      </c>
      <c r="S577" s="90">
        <v>2.0000000000000001E-4</v>
      </c>
      <c r="T577" s="90">
        <v>1E-4</v>
      </c>
      <c r="U577" s="90">
        <v>0</v>
      </c>
    </row>
    <row r="578" spans="2:21" s="87" customFormat="1">
      <c r="B578" s="91" t="s">
        <v>1893</v>
      </c>
      <c r="C578" s="91" t="s">
        <v>1894</v>
      </c>
      <c r="D578" s="91" t="s">
        <v>123</v>
      </c>
      <c r="E578" s="91" t="s">
        <v>1804</v>
      </c>
      <c r="F578" s="91" t="s">
        <v>1895</v>
      </c>
      <c r="G578" s="91" t="s">
        <v>1821</v>
      </c>
      <c r="H578" s="91" t="s">
        <v>1896</v>
      </c>
      <c r="I578" s="91" t="s">
        <v>372</v>
      </c>
      <c r="J578" s="91" t="s">
        <v>1897</v>
      </c>
      <c r="K578" s="92">
        <v>1.44</v>
      </c>
      <c r="L578" s="91" t="s">
        <v>106</v>
      </c>
      <c r="M578" s="90">
        <v>2.9499999999999998E-2</v>
      </c>
      <c r="N578" s="90">
        <v>4.6100000000000002E-2</v>
      </c>
      <c r="O578" s="92">
        <v>164000</v>
      </c>
      <c r="P578" s="92">
        <v>97.875916646341466</v>
      </c>
      <c r="Q578" s="92">
        <v>0</v>
      </c>
      <c r="R578" s="92">
        <v>568.70997119189997</v>
      </c>
      <c r="S578" s="90">
        <v>2.0000000000000001E-4</v>
      </c>
      <c r="T578" s="90">
        <v>2.0000000000000001E-4</v>
      </c>
      <c r="U578" s="90">
        <v>0</v>
      </c>
    </row>
    <row r="579" spans="2:21" s="87" customFormat="1">
      <c r="B579" s="91" t="s">
        <v>1898</v>
      </c>
      <c r="C579" s="91" t="s">
        <v>1899</v>
      </c>
      <c r="D579" s="91" t="s">
        <v>370</v>
      </c>
      <c r="E579" s="91" t="s">
        <v>1804</v>
      </c>
      <c r="F579" s="91" t="s">
        <v>1900</v>
      </c>
      <c r="G579" s="91" t="s">
        <v>1901</v>
      </c>
      <c r="H579" s="91" t="s">
        <v>1902</v>
      </c>
      <c r="I579" s="91" t="s">
        <v>372</v>
      </c>
      <c r="J579" s="91" t="s">
        <v>1903</v>
      </c>
      <c r="K579" s="92">
        <v>7.55</v>
      </c>
      <c r="L579" s="91" t="s">
        <v>106</v>
      </c>
      <c r="M579" s="90">
        <v>1.2500000000000001E-2</v>
      </c>
      <c r="N579" s="90">
        <v>5.2699999999999997E-2</v>
      </c>
      <c r="O579" s="92">
        <v>250000</v>
      </c>
      <c r="P579" s="92">
        <v>74.826916679999997</v>
      </c>
      <c r="Q579" s="92">
        <v>0</v>
      </c>
      <c r="R579" s="92">
        <v>662.77941449310003</v>
      </c>
      <c r="S579" s="90">
        <v>2.9999999999999997E-4</v>
      </c>
      <c r="T579" s="90">
        <v>2.0000000000000001E-4</v>
      </c>
      <c r="U579" s="90">
        <v>0</v>
      </c>
    </row>
    <row r="580" spans="2:21" s="87" customFormat="1">
      <c r="B580" s="91" t="s">
        <v>1904</v>
      </c>
      <c r="C580" s="91" t="s">
        <v>1905</v>
      </c>
      <c r="D580" s="91" t="s">
        <v>123</v>
      </c>
      <c r="E580" s="91" t="s">
        <v>1804</v>
      </c>
      <c r="F580" s="91" t="s">
        <v>1906</v>
      </c>
      <c r="G580" s="91" t="s">
        <v>1907</v>
      </c>
      <c r="H580" s="91" t="s">
        <v>1810</v>
      </c>
      <c r="I580" s="91" t="s">
        <v>847</v>
      </c>
      <c r="J580" s="91" t="s">
        <v>1908</v>
      </c>
      <c r="K580" s="92">
        <v>6.7</v>
      </c>
      <c r="L580" s="91" t="s">
        <v>106</v>
      </c>
      <c r="M580" s="90">
        <v>2.7E-2</v>
      </c>
      <c r="N580" s="90">
        <v>5.9299999999999999E-2</v>
      </c>
      <c r="O580" s="92">
        <v>400000</v>
      </c>
      <c r="P580" s="92">
        <v>81.386499999999998</v>
      </c>
      <c r="Q580" s="92">
        <v>0</v>
      </c>
      <c r="R580" s="92">
        <v>1153.409478</v>
      </c>
      <c r="S580" s="90">
        <v>4.0000000000000002E-4</v>
      </c>
      <c r="T580" s="90">
        <v>4.0000000000000002E-4</v>
      </c>
      <c r="U580" s="90">
        <v>1E-4</v>
      </c>
    </row>
    <row r="581" spans="2:21" s="87" customFormat="1">
      <c r="B581" s="91" t="s">
        <v>1909</v>
      </c>
      <c r="C581" s="91" t="s">
        <v>1910</v>
      </c>
      <c r="D581" s="91" t="s">
        <v>123</v>
      </c>
      <c r="E581" s="91" t="s">
        <v>1804</v>
      </c>
      <c r="F581" s="91" t="s">
        <v>1911</v>
      </c>
      <c r="G581" s="91" t="s">
        <v>1821</v>
      </c>
      <c r="H581" s="91" t="s">
        <v>1810</v>
      </c>
      <c r="I581" s="91" t="s">
        <v>847</v>
      </c>
      <c r="J581" s="91" t="s">
        <v>1912</v>
      </c>
      <c r="K581" s="92">
        <v>7.41</v>
      </c>
      <c r="L581" s="91" t="s">
        <v>106</v>
      </c>
      <c r="M581" s="90">
        <v>1.6500000000000001E-2</v>
      </c>
      <c r="N581" s="90">
        <v>5.5199999999999999E-2</v>
      </c>
      <c r="O581" s="92">
        <v>500000</v>
      </c>
      <c r="P581" s="92">
        <v>76.271000000000001</v>
      </c>
      <c r="Q581" s="92">
        <v>14.614875</v>
      </c>
      <c r="R581" s="92">
        <v>1365.7556400000001</v>
      </c>
      <c r="S581" s="90">
        <v>5.0000000000000001E-4</v>
      </c>
      <c r="T581" s="90">
        <v>5.0000000000000001E-4</v>
      </c>
      <c r="U581" s="90">
        <v>1E-4</v>
      </c>
    </row>
    <row r="582" spans="2:21" s="87" customFormat="1">
      <c r="B582" s="91" t="s">
        <v>1913</v>
      </c>
      <c r="C582" s="91" t="s">
        <v>1914</v>
      </c>
      <c r="D582" s="91" t="s">
        <v>123</v>
      </c>
      <c r="E582" s="91" t="s">
        <v>1804</v>
      </c>
      <c r="F582" s="91" t="s">
        <v>1915</v>
      </c>
      <c r="G582" s="91" t="s">
        <v>1873</v>
      </c>
      <c r="H582" s="91" t="s">
        <v>1810</v>
      </c>
      <c r="I582" s="91" t="s">
        <v>847</v>
      </c>
      <c r="J582" s="91" t="s">
        <v>1916</v>
      </c>
      <c r="K582" s="92">
        <v>6.69</v>
      </c>
      <c r="L582" s="91" t="s">
        <v>106</v>
      </c>
      <c r="M582" s="90">
        <v>3.5999999999999997E-2</v>
      </c>
      <c r="N582" s="90">
        <v>5.3499999999999999E-2</v>
      </c>
      <c r="O582" s="92">
        <v>400000</v>
      </c>
      <c r="P582" s="92">
        <v>90.635000000000005</v>
      </c>
      <c r="Q582" s="92">
        <v>0</v>
      </c>
      <c r="R582" s="92">
        <v>1284.4792199999999</v>
      </c>
      <c r="S582" s="90">
        <v>4.0000000000000002E-4</v>
      </c>
      <c r="T582" s="90">
        <v>4.0000000000000002E-4</v>
      </c>
      <c r="U582" s="90">
        <v>1E-4</v>
      </c>
    </row>
    <row r="583" spans="2:21" s="87" customFormat="1">
      <c r="B583" s="91" t="s">
        <v>1917</v>
      </c>
      <c r="C583" s="91" t="s">
        <v>1918</v>
      </c>
      <c r="D583" s="91" t="s">
        <v>123</v>
      </c>
      <c r="E583" s="91" t="s">
        <v>1804</v>
      </c>
      <c r="F583" s="91" t="s">
        <v>1919</v>
      </c>
      <c r="G583" s="91" t="s">
        <v>1920</v>
      </c>
      <c r="H583" s="91" t="s">
        <v>1810</v>
      </c>
      <c r="I583" s="91" t="s">
        <v>847</v>
      </c>
      <c r="J583" s="91" t="s">
        <v>957</v>
      </c>
      <c r="K583" s="92">
        <v>6.17</v>
      </c>
      <c r="L583" s="91" t="s">
        <v>106</v>
      </c>
      <c r="M583" s="90">
        <v>4.02E-2</v>
      </c>
      <c r="N583" s="90">
        <v>5.74E-2</v>
      </c>
      <c r="O583" s="92">
        <v>400000</v>
      </c>
      <c r="P583" s="92">
        <v>91.672200000000004</v>
      </c>
      <c r="Q583" s="92">
        <v>0</v>
      </c>
      <c r="R583" s="92">
        <v>1299.1784184000001</v>
      </c>
      <c r="S583" s="90">
        <v>1E-4</v>
      </c>
      <c r="T583" s="90">
        <v>5.0000000000000001E-4</v>
      </c>
      <c r="U583" s="90">
        <v>1E-4</v>
      </c>
    </row>
    <row r="584" spans="2:21" s="87" customFormat="1">
      <c r="B584" s="91" t="s">
        <v>1921</v>
      </c>
      <c r="C584" s="91" t="s">
        <v>1922</v>
      </c>
      <c r="D584" s="91" t="s">
        <v>370</v>
      </c>
      <c r="E584" s="91" t="s">
        <v>1804</v>
      </c>
      <c r="F584" s="91" t="s">
        <v>1923</v>
      </c>
      <c r="G584" s="91" t="s">
        <v>1805</v>
      </c>
      <c r="H584" s="91" t="s">
        <v>1810</v>
      </c>
      <c r="I584" s="91" t="s">
        <v>847</v>
      </c>
      <c r="J584" s="91" t="s">
        <v>1924</v>
      </c>
      <c r="K584" s="92">
        <v>5.26</v>
      </c>
      <c r="L584" s="91" t="s">
        <v>106</v>
      </c>
      <c r="M584" s="90">
        <v>2.3900000000000001E-2</v>
      </c>
      <c r="N584" s="90">
        <v>5.4600000000000003E-2</v>
      </c>
      <c r="O584" s="92">
        <v>400000</v>
      </c>
      <c r="P584" s="92">
        <v>86.310372224999995</v>
      </c>
      <c r="Q584" s="92">
        <v>0</v>
      </c>
      <c r="R584" s="92">
        <v>1223.1905951726999</v>
      </c>
      <c r="S584" s="90">
        <v>1E-4</v>
      </c>
      <c r="T584" s="90">
        <v>4.0000000000000002E-4</v>
      </c>
      <c r="U584" s="90">
        <v>1E-4</v>
      </c>
    </row>
    <row r="585" spans="2:21" s="87" customFormat="1">
      <c r="B585" s="91" t="s">
        <v>1925</v>
      </c>
      <c r="C585" s="91" t="s">
        <v>1926</v>
      </c>
      <c r="D585" s="91" t="s">
        <v>123</v>
      </c>
      <c r="E585" s="91" t="s">
        <v>1804</v>
      </c>
      <c r="F585" s="91" t="s">
        <v>1927</v>
      </c>
      <c r="G585" s="91" t="s">
        <v>1805</v>
      </c>
      <c r="H585" s="91" t="s">
        <v>1928</v>
      </c>
      <c r="I585" s="91" t="s">
        <v>847</v>
      </c>
      <c r="J585" s="91" t="s">
        <v>1929</v>
      </c>
      <c r="K585" s="92">
        <v>1.58</v>
      </c>
      <c r="L585" s="91" t="s">
        <v>106</v>
      </c>
      <c r="M585" s="90">
        <v>3.6999999999999998E-2</v>
      </c>
      <c r="N585" s="90">
        <v>4.2599999999999999E-2</v>
      </c>
      <c r="O585" s="92">
        <v>380000</v>
      </c>
      <c r="P585" s="92">
        <v>99.664560263157895</v>
      </c>
      <c r="Q585" s="92">
        <v>0</v>
      </c>
      <c r="R585" s="92">
        <v>1341.823840647</v>
      </c>
      <c r="S585" s="90">
        <v>2.9999999999999997E-4</v>
      </c>
      <c r="T585" s="90">
        <v>5.0000000000000001E-4</v>
      </c>
      <c r="U585" s="90">
        <v>1E-4</v>
      </c>
    </row>
    <row r="586" spans="2:21" s="87" customFormat="1">
      <c r="B586" s="91" t="s">
        <v>1930</v>
      </c>
      <c r="C586" s="91" t="s">
        <v>1931</v>
      </c>
      <c r="D586" s="91" t="s">
        <v>123</v>
      </c>
      <c r="E586" s="91" t="s">
        <v>1804</v>
      </c>
      <c r="F586" s="91" t="s">
        <v>1932</v>
      </c>
      <c r="G586" s="91" t="s">
        <v>1821</v>
      </c>
      <c r="H586" s="91" t="s">
        <v>1928</v>
      </c>
      <c r="I586" s="91" t="s">
        <v>847</v>
      </c>
      <c r="J586" s="91" t="s">
        <v>957</v>
      </c>
      <c r="K586" s="92">
        <v>5.39</v>
      </c>
      <c r="L586" s="91" t="s">
        <v>106</v>
      </c>
      <c r="M586" s="90">
        <v>4.3799999999999999E-2</v>
      </c>
      <c r="N586" s="90">
        <v>6.2399999999999997E-2</v>
      </c>
      <c r="O586" s="92">
        <v>400000</v>
      </c>
      <c r="P586" s="92">
        <v>92.240041599999998</v>
      </c>
      <c r="Q586" s="92">
        <v>0</v>
      </c>
      <c r="R586" s="92">
        <v>1307.2258706181001</v>
      </c>
      <c r="S586" s="90">
        <v>1E-4</v>
      </c>
      <c r="T586" s="90">
        <v>5.0000000000000001E-4</v>
      </c>
      <c r="U586" s="90">
        <v>1E-4</v>
      </c>
    </row>
    <row r="587" spans="2:21" s="87" customFormat="1">
      <c r="B587" s="91" t="s">
        <v>1933</v>
      </c>
      <c r="C587" s="91" t="s">
        <v>1934</v>
      </c>
      <c r="D587" s="91" t="s">
        <v>123</v>
      </c>
      <c r="E587" s="91" t="s">
        <v>1804</v>
      </c>
      <c r="F587" s="91" t="s">
        <v>1935</v>
      </c>
      <c r="G587" s="91" t="s">
        <v>1852</v>
      </c>
      <c r="H587" s="91" t="s">
        <v>1928</v>
      </c>
      <c r="I587" s="91" t="s">
        <v>847</v>
      </c>
      <c r="J587" s="91" t="s">
        <v>1936</v>
      </c>
      <c r="K587" s="92">
        <v>6.88</v>
      </c>
      <c r="L587" s="91" t="s">
        <v>106</v>
      </c>
      <c r="M587" s="90">
        <v>2.5399999999999999E-2</v>
      </c>
      <c r="N587" s="90">
        <v>6.0999999999999999E-2</v>
      </c>
      <c r="O587" s="92">
        <v>100000</v>
      </c>
      <c r="P587" s="92">
        <v>79.561250000000001</v>
      </c>
      <c r="Q587" s="92">
        <v>0</v>
      </c>
      <c r="R587" s="92">
        <v>281.88550874999999</v>
      </c>
      <c r="S587" s="90">
        <v>2.0000000000000001E-4</v>
      </c>
      <c r="T587" s="90">
        <v>1E-4</v>
      </c>
      <c r="U587" s="90">
        <v>0</v>
      </c>
    </row>
    <row r="588" spans="2:21" s="87" customFormat="1">
      <c r="B588" s="91" t="s">
        <v>1937</v>
      </c>
      <c r="C588" s="91" t="s">
        <v>1938</v>
      </c>
      <c r="D588" s="91" t="s">
        <v>123</v>
      </c>
      <c r="E588" s="91" t="s">
        <v>1804</v>
      </c>
      <c r="F588" s="91" t="s">
        <v>1939</v>
      </c>
      <c r="G588" s="91" t="s">
        <v>1940</v>
      </c>
      <c r="H588" s="91" t="s">
        <v>1928</v>
      </c>
      <c r="I588" s="91" t="s">
        <v>847</v>
      </c>
      <c r="J588" s="91" t="s">
        <v>957</v>
      </c>
      <c r="K588" s="92">
        <v>6.42</v>
      </c>
      <c r="L588" s="91" t="s">
        <v>106</v>
      </c>
      <c r="M588" s="90">
        <v>4.2500000000000003E-2</v>
      </c>
      <c r="N588" s="90">
        <v>5.9200000000000003E-2</v>
      </c>
      <c r="O588" s="92">
        <v>400000</v>
      </c>
      <c r="P588" s="92">
        <v>91.944749999999999</v>
      </c>
      <c r="Q588" s="92">
        <v>0</v>
      </c>
      <c r="R588" s="92">
        <v>1303.0409970000001</v>
      </c>
      <c r="S588" s="90">
        <v>5.0000000000000001E-4</v>
      </c>
      <c r="T588" s="90">
        <v>5.0000000000000001E-4</v>
      </c>
      <c r="U588" s="90">
        <v>1E-4</v>
      </c>
    </row>
    <row r="589" spans="2:21" s="87" customFormat="1">
      <c r="B589" s="91" t="s">
        <v>1941</v>
      </c>
      <c r="C589" s="91" t="s">
        <v>1942</v>
      </c>
      <c r="D589" s="91" t="s">
        <v>1943</v>
      </c>
      <c r="E589" s="91" t="s">
        <v>1804</v>
      </c>
      <c r="F589" s="91" t="s">
        <v>1944</v>
      </c>
      <c r="G589" s="91" t="s">
        <v>1867</v>
      </c>
      <c r="H589" s="91" t="s">
        <v>1945</v>
      </c>
      <c r="I589" s="91" t="s">
        <v>372</v>
      </c>
      <c r="J589" s="91" t="s">
        <v>1946</v>
      </c>
      <c r="K589" s="92">
        <v>5.88</v>
      </c>
      <c r="L589" s="91" t="s">
        <v>110</v>
      </c>
      <c r="M589" s="90">
        <v>1.7500000000000002E-2</v>
      </c>
      <c r="N589" s="90">
        <v>4.7300000000000002E-2</v>
      </c>
      <c r="O589" s="92">
        <v>1660000</v>
      </c>
      <c r="P589" s="92">
        <v>85.245166664285719</v>
      </c>
      <c r="Q589" s="92">
        <v>0</v>
      </c>
      <c r="R589" s="92">
        <v>4932.6501924142804</v>
      </c>
      <c r="S589" s="90">
        <v>2.8E-3</v>
      </c>
      <c r="T589" s="90">
        <v>1.6999999999999999E-3</v>
      </c>
      <c r="U589" s="90">
        <v>2.0000000000000001E-4</v>
      </c>
    </row>
    <row r="590" spans="2:21" s="87" customFormat="1">
      <c r="B590" s="91" t="s">
        <v>1947</v>
      </c>
      <c r="C590" s="91" t="s">
        <v>1948</v>
      </c>
      <c r="D590" s="91" t="s">
        <v>123</v>
      </c>
      <c r="E590" s="91" t="s">
        <v>1804</v>
      </c>
      <c r="F590" s="91" t="s">
        <v>1949</v>
      </c>
      <c r="G590" s="91" t="s">
        <v>1950</v>
      </c>
      <c r="H590" s="91" t="s">
        <v>1928</v>
      </c>
      <c r="I590" s="91" t="s">
        <v>847</v>
      </c>
      <c r="J590" s="91" t="s">
        <v>1916</v>
      </c>
      <c r="K590" s="92">
        <v>4.67</v>
      </c>
      <c r="L590" s="91" t="s">
        <v>106</v>
      </c>
      <c r="M590" s="90">
        <v>3.2500000000000001E-2</v>
      </c>
      <c r="N590" s="90">
        <v>5.9400000000000001E-2</v>
      </c>
      <c r="O590" s="92">
        <v>400000</v>
      </c>
      <c r="P590" s="92">
        <v>89.825749999999999</v>
      </c>
      <c r="Q590" s="92">
        <v>0</v>
      </c>
      <c r="R590" s="92">
        <v>1273.0105289999999</v>
      </c>
      <c r="S590" s="90">
        <v>1E-4</v>
      </c>
      <c r="T590" s="90">
        <v>4.0000000000000002E-4</v>
      </c>
      <c r="U590" s="90">
        <v>1E-4</v>
      </c>
    </row>
    <row r="591" spans="2:21" s="87" customFormat="1">
      <c r="B591" s="91" t="s">
        <v>1951</v>
      </c>
      <c r="C591" s="91" t="s">
        <v>1952</v>
      </c>
      <c r="D591" s="91" t="s">
        <v>123</v>
      </c>
      <c r="E591" s="91" t="s">
        <v>1804</v>
      </c>
      <c r="F591" s="91" t="s">
        <v>1953</v>
      </c>
      <c r="G591" s="91" t="s">
        <v>1867</v>
      </c>
      <c r="H591" s="91" t="s">
        <v>1954</v>
      </c>
      <c r="I591" s="91" t="s">
        <v>372</v>
      </c>
      <c r="J591" s="91" t="s">
        <v>1955</v>
      </c>
      <c r="K591" s="92">
        <v>3.11</v>
      </c>
      <c r="L591" s="91" t="s">
        <v>106</v>
      </c>
      <c r="M591" s="90">
        <v>3.4000000000000002E-2</v>
      </c>
      <c r="N591" s="90">
        <v>7.6799999999999993E-2</v>
      </c>
      <c r="O591" s="92">
        <v>800000</v>
      </c>
      <c r="P591" s="92">
        <v>88.816333337499998</v>
      </c>
      <c r="Q591" s="92">
        <v>0</v>
      </c>
      <c r="R591" s="92">
        <v>2517.4101521181001</v>
      </c>
      <c r="S591" s="90">
        <v>8.0000000000000004E-4</v>
      </c>
      <c r="T591" s="90">
        <v>8.9999999999999998E-4</v>
      </c>
      <c r="U591" s="90">
        <v>1E-4</v>
      </c>
    </row>
    <row r="592" spans="2:21" s="87" customFormat="1">
      <c r="B592" s="91" t="s">
        <v>1956</v>
      </c>
      <c r="C592" s="91" t="s">
        <v>1957</v>
      </c>
      <c r="D592" s="91" t="s">
        <v>370</v>
      </c>
      <c r="E592" s="91" t="s">
        <v>1804</v>
      </c>
      <c r="F592" s="91" t="s">
        <v>1953</v>
      </c>
      <c r="G592" s="91" t="s">
        <v>1867</v>
      </c>
      <c r="H592" s="91" t="s">
        <v>1958</v>
      </c>
      <c r="I592" s="91" t="s">
        <v>380</v>
      </c>
      <c r="J592" s="91" t="s">
        <v>1959</v>
      </c>
      <c r="K592" s="92">
        <v>1.72</v>
      </c>
      <c r="L592" s="91" t="s">
        <v>106</v>
      </c>
      <c r="M592" s="90">
        <v>4.6300000000000001E-2</v>
      </c>
      <c r="N592" s="90">
        <v>6.4399999999999999E-2</v>
      </c>
      <c r="O592" s="92">
        <v>2500000</v>
      </c>
      <c r="P592" s="92">
        <v>98.09054166</v>
      </c>
      <c r="Q592" s="92">
        <v>0</v>
      </c>
      <c r="R592" s="92">
        <v>8688.3697278887994</v>
      </c>
      <c r="S592" s="90">
        <v>6.3E-3</v>
      </c>
      <c r="T592" s="90">
        <v>3.0000000000000001E-3</v>
      </c>
      <c r="U592" s="90">
        <v>4.0000000000000002E-4</v>
      </c>
    </row>
    <row r="593" spans="2:21" s="87" customFormat="1">
      <c r="B593" s="91" t="s">
        <v>1960</v>
      </c>
      <c r="C593" s="91" t="s">
        <v>1961</v>
      </c>
      <c r="D593" s="91" t="s">
        <v>123</v>
      </c>
      <c r="E593" s="91" t="s">
        <v>1804</v>
      </c>
      <c r="F593" s="91" t="s">
        <v>1962</v>
      </c>
      <c r="G593" s="91" t="s">
        <v>1867</v>
      </c>
      <c r="H593" s="91" t="s">
        <v>1954</v>
      </c>
      <c r="I593" s="91" t="s">
        <v>372</v>
      </c>
      <c r="J593" s="91" t="s">
        <v>1963</v>
      </c>
      <c r="K593" s="92">
        <v>2.27</v>
      </c>
      <c r="L593" s="91" t="s">
        <v>106</v>
      </c>
      <c r="M593" s="90">
        <v>3.7499999999999999E-2</v>
      </c>
      <c r="N593" s="90">
        <v>5.7299999999999997E-2</v>
      </c>
      <c r="O593" s="92">
        <v>1550000</v>
      </c>
      <c r="P593" s="92">
        <v>96.34183333079848</v>
      </c>
      <c r="Q593" s="92">
        <v>0</v>
      </c>
      <c r="R593" s="92">
        <v>5290.7562900138</v>
      </c>
      <c r="S593" s="90">
        <v>4.3E-3</v>
      </c>
      <c r="T593" s="90">
        <v>1.8E-3</v>
      </c>
      <c r="U593" s="90">
        <v>2.9999999999999997E-4</v>
      </c>
    </row>
    <row r="594" spans="2:21" s="87" customFormat="1">
      <c r="B594" s="91" t="s">
        <v>1964</v>
      </c>
      <c r="C594" s="91" t="s">
        <v>1965</v>
      </c>
      <c r="D594" s="91" t="s">
        <v>1943</v>
      </c>
      <c r="E594" s="91" t="s">
        <v>1804</v>
      </c>
      <c r="F594" s="91" t="s">
        <v>1966</v>
      </c>
      <c r="G594" s="91" t="s">
        <v>1901</v>
      </c>
      <c r="H594" s="91" t="s">
        <v>1958</v>
      </c>
      <c r="I594" s="91" t="s">
        <v>847</v>
      </c>
      <c r="J594" s="91" t="s">
        <v>1967</v>
      </c>
      <c r="K594" s="92">
        <v>0.81</v>
      </c>
      <c r="L594" s="91" t="s">
        <v>106</v>
      </c>
      <c r="M594" s="90">
        <v>5.2499999999999998E-2</v>
      </c>
      <c r="N594" s="90">
        <v>0.31280000000000002</v>
      </c>
      <c r="O594" s="92">
        <v>250000</v>
      </c>
      <c r="P594" s="92">
        <v>84.53125</v>
      </c>
      <c r="Q594" s="92">
        <v>0</v>
      </c>
      <c r="R594" s="92">
        <v>748.73554687499995</v>
      </c>
      <c r="S594" s="90">
        <v>4.0000000000000002E-4</v>
      </c>
      <c r="T594" s="90">
        <v>2.9999999999999997E-4</v>
      </c>
      <c r="U594" s="90">
        <v>0</v>
      </c>
    </row>
    <row r="595" spans="2:21" s="87" customFormat="1">
      <c r="B595" s="91" t="s">
        <v>1968</v>
      </c>
      <c r="C595" s="91" t="s">
        <v>1969</v>
      </c>
      <c r="D595" s="91" t="s">
        <v>123</v>
      </c>
      <c r="E595" s="91" t="s">
        <v>1804</v>
      </c>
      <c r="F595" s="91" t="s">
        <v>1970</v>
      </c>
      <c r="G595" s="91" t="s">
        <v>1867</v>
      </c>
      <c r="H595" s="91" t="s">
        <v>1958</v>
      </c>
      <c r="I595" s="91" t="s">
        <v>847</v>
      </c>
      <c r="J595" s="91" t="s">
        <v>376</v>
      </c>
      <c r="K595" s="92">
        <v>2.67</v>
      </c>
      <c r="L595" s="91" t="s">
        <v>106</v>
      </c>
      <c r="M595" s="90">
        <v>3.2500000000000001E-2</v>
      </c>
      <c r="N595" s="90">
        <v>6.9099999999999995E-2</v>
      </c>
      <c r="O595" s="92">
        <v>1585000</v>
      </c>
      <c r="P595" s="92">
        <v>91.802083335999995</v>
      </c>
      <c r="Q595" s="92">
        <v>0</v>
      </c>
      <c r="R595" s="92">
        <v>5155.2882830486997</v>
      </c>
      <c r="S595" s="90">
        <v>1.2999999999999999E-3</v>
      </c>
      <c r="T595" s="90">
        <v>1.8E-3</v>
      </c>
      <c r="U595" s="90">
        <v>2.0000000000000001E-4</v>
      </c>
    </row>
    <row r="596" spans="2:21" s="87" customFormat="1">
      <c r="B596" s="91" t="s">
        <v>1971</v>
      </c>
      <c r="C596" s="91" t="s">
        <v>1972</v>
      </c>
      <c r="D596" s="91" t="s">
        <v>123</v>
      </c>
      <c r="E596" s="91" t="s">
        <v>1804</v>
      </c>
      <c r="F596" s="91" t="s">
        <v>1973</v>
      </c>
      <c r="G596" s="91" t="s">
        <v>1920</v>
      </c>
      <c r="H596" s="91" t="s">
        <v>1958</v>
      </c>
      <c r="I596" s="91" t="s">
        <v>847</v>
      </c>
      <c r="J596" s="91" t="s">
        <v>1974</v>
      </c>
      <c r="K596" s="92">
        <v>7.45</v>
      </c>
      <c r="L596" s="91" t="s">
        <v>106</v>
      </c>
      <c r="M596" s="90">
        <v>2.4500000000000001E-2</v>
      </c>
      <c r="N596" s="90">
        <v>6.4000000000000001E-2</v>
      </c>
      <c r="O596" s="92">
        <v>150000</v>
      </c>
      <c r="P596" s="92">
        <v>75.497249999999994</v>
      </c>
      <c r="Q596" s="92">
        <v>0</v>
      </c>
      <c r="R596" s="92">
        <v>401.230135125</v>
      </c>
      <c r="S596" s="90">
        <v>1E-4</v>
      </c>
      <c r="T596" s="90">
        <v>1E-4</v>
      </c>
      <c r="U596" s="90">
        <v>0</v>
      </c>
    </row>
    <row r="597" spans="2:21" s="87" customFormat="1">
      <c r="B597" s="91" t="s">
        <v>1975</v>
      </c>
      <c r="C597" s="91" t="s">
        <v>1976</v>
      </c>
      <c r="D597" s="91" t="s">
        <v>1977</v>
      </c>
      <c r="E597" s="91" t="s">
        <v>1804</v>
      </c>
      <c r="F597" s="91" t="s">
        <v>1978</v>
      </c>
      <c r="G597" s="91" t="s">
        <v>1901</v>
      </c>
      <c r="H597" s="91" t="s">
        <v>1958</v>
      </c>
      <c r="I597" s="91" t="s">
        <v>847</v>
      </c>
      <c r="J597" s="91" t="s">
        <v>1979</v>
      </c>
      <c r="K597" s="92">
        <v>5.17</v>
      </c>
      <c r="L597" s="91" t="s">
        <v>110</v>
      </c>
      <c r="M597" s="90">
        <v>1.6299999999999999E-2</v>
      </c>
      <c r="N597" s="90">
        <v>7.4499999999999997E-2</v>
      </c>
      <c r="O597" s="92">
        <v>300000</v>
      </c>
      <c r="P597" s="92">
        <v>75.544777999999994</v>
      </c>
      <c r="Q597" s="92">
        <v>0</v>
      </c>
      <c r="R597" s="92">
        <v>790.00195936572004</v>
      </c>
      <c r="S597" s="90">
        <v>8.9999999999999998E-4</v>
      </c>
      <c r="T597" s="90">
        <v>2.9999999999999997E-4</v>
      </c>
      <c r="U597" s="90">
        <v>0</v>
      </c>
    </row>
    <row r="598" spans="2:21" s="87" customFormat="1">
      <c r="B598" s="91" t="s">
        <v>1980</v>
      </c>
      <c r="C598" s="91" t="s">
        <v>1981</v>
      </c>
      <c r="D598" s="91" t="s">
        <v>123</v>
      </c>
      <c r="E598" s="91" t="s">
        <v>1804</v>
      </c>
      <c r="F598" s="91" t="s">
        <v>1982</v>
      </c>
      <c r="G598" s="91" t="s">
        <v>1815</v>
      </c>
      <c r="H598" s="91" t="s">
        <v>1958</v>
      </c>
      <c r="I598" s="91" t="s">
        <v>847</v>
      </c>
      <c r="J598" s="91" t="s">
        <v>1983</v>
      </c>
      <c r="K598" s="92">
        <v>6.5</v>
      </c>
      <c r="L598" s="91" t="s">
        <v>106</v>
      </c>
      <c r="M598" s="90">
        <v>4.4999999999999998E-2</v>
      </c>
      <c r="N598" s="90">
        <v>7.7499999999999999E-2</v>
      </c>
      <c r="O598" s="92">
        <v>100000</v>
      </c>
      <c r="P598" s="92">
        <v>83.522999999999996</v>
      </c>
      <c r="Q598" s="92">
        <v>7.9717500000000001</v>
      </c>
      <c r="R598" s="92">
        <v>303.89373899999998</v>
      </c>
      <c r="S598" s="90">
        <v>2.9999999999999997E-4</v>
      </c>
      <c r="T598" s="90">
        <v>1E-4</v>
      </c>
      <c r="U598" s="90">
        <v>0</v>
      </c>
    </row>
    <row r="599" spans="2:21" s="87" customFormat="1">
      <c r="B599" s="91" t="s">
        <v>1984</v>
      </c>
      <c r="C599" s="91" t="s">
        <v>1985</v>
      </c>
      <c r="D599" s="91" t="s">
        <v>123</v>
      </c>
      <c r="E599" s="91" t="s">
        <v>1804</v>
      </c>
      <c r="F599" s="91" t="s">
        <v>1953</v>
      </c>
      <c r="G599" s="91" t="s">
        <v>1867</v>
      </c>
      <c r="H599" s="91" t="s">
        <v>1954</v>
      </c>
      <c r="I599" s="91" t="s">
        <v>372</v>
      </c>
      <c r="J599" s="91" t="s">
        <v>1986</v>
      </c>
      <c r="K599" s="92">
        <v>5.36</v>
      </c>
      <c r="L599" s="91" t="s">
        <v>106</v>
      </c>
      <c r="M599" s="90">
        <v>3.1300000000000001E-2</v>
      </c>
      <c r="N599" s="90">
        <v>8.2400000000000001E-2</v>
      </c>
      <c r="O599" s="92">
        <v>600000</v>
      </c>
      <c r="P599" s="92">
        <v>78.139333250000007</v>
      </c>
      <c r="Q599" s="92">
        <v>0</v>
      </c>
      <c r="R599" s="92">
        <v>1661.0859479999999</v>
      </c>
      <c r="S599" s="90">
        <v>8.0000000000000004E-4</v>
      </c>
      <c r="T599" s="90">
        <v>5.9999999999999995E-4</v>
      </c>
      <c r="U599" s="90">
        <v>1E-4</v>
      </c>
    </row>
    <row r="600" spans="2:21" s="87" customFormat="1">
      <c r="B600" s="91" t="s">
        <v>1987</v>
      </c>
      <c r="C600" s="91" t="s">
        <v>1988</v>
      </c>
      <c r="D600" s="91" t="s">
        <v>123</v>
      </c>
      <c r="E600" s="91" t="s">
        <v>1804</v>
      </c>
      <c r="F600" s="91" t="s">
        <v>1953</v>
      </c>
      <c r="G600" s="91" t="s">
        <v>1867</v>
      </c>
      <c r="H600" s="91" t="s">
        <v>1958</v>
      </c>
      <c r="I600" s="91" t="s">
        <v>380</v>
      </c>
      <c r="J600" s="91" t="s">
        <v>1897</v>
      </c>
      <c r="K600" s="92">
        <v>2.16</v>
      </c>
      <c r="L600" s="91" t="s">
        <v>106</v>
      </c>
      <c r="M600" s="90">
        <v>4.1300000000000003E-2</v>
      </c>
      <c r="N600" s="90">
        <v>7.2300000000000003E-2</v>
      </c>
      <c r="O600" s="92">
        <v>675000</v>
      </c>
      <c r="P600" s="92">
        <v>94.54104167407408</v>
      </c>
      <c r="Q600" s="92">
        <v>0</v>
      </c>
      <c r="R600" s="92">
        <v>2260.9726468959002</v>
      </c>
      <c r="S600" s="90">
        <v>1.4E-3</v>
      </c>
      <c r="T600" s="90">
        <v>8.0000000000000004E-4</v>
      </c>
      <c r="U600" s="90">
        <v>1E-4</v>
      </c>
    </row>
    <row r="601" spans="2:21" s="87" customFormat="1">
      <c r="B601" s="91" t="s">
        <v>1989</v>
      </c>
      <c r="C601" s="91" t="s">
        <v>1990</v>
      </c>
      <c r="D601" s="91" t="s">
        <v>1977</v>
      </c>
      <c r="E601" s="91" t="s">
        <v>1804</v>
      </c>
      <c r="F601" s="91" t="s">
        <v>1991</v>
      </c>
      <c r="G601" s="91" t="s">
        <v>1901</v>
      </c>
      <c r="H601" s="91" t="s">
        <v>1958</v>
      </c>
      <c r="I601" s="91" t="s">
        <v>847</v>
      </c>
      <c r="J601" s="91" t="s">
        <v>1992</v>
      </c>
      <c r="K601" s="92">
        <v>1.04</v>
      </c>
      <c r="L601" s="91" t="s">
        <v>110</v>
      </c>
      <c r="M601" s="90">
        <v>2.5000000000000001E-2</v>
      </c>
      <c r="N601" s="90">
        <v>0.2467</v>
      </c>
      <c r="O601" s="92">
        <v>2000000</v>
      </c>
      <c r="P601" s="92">
        <v>83.495369862499999</v>
      </c>
      <c r="Q601" s="92">
        <v>0</v>
      </c>
      <c r="R601" s="92">
        <v>5820.9632055083403</v>
      </c>
      <c r="S601" s="90">
        <v>5.7000000000000002E-3</v>
      </c>
      <c r="T601" s="90">
        <v>2E-3</v>
      </c>
      <c r="U601" s="90">
        <v>2.9999999999999997E-4</v>
      </c>
    </row>
    <row r="602" spans="2:21" s="87" customFormat="1">
      <c r="B602" s="91" t="s">
        <v>1993</v>
      </c>
      <c r="C602" s="91" t="s">
        <v>1994</v>
      </c>
      <c r="D602" s="91" t="s">
        <v>123</v>
      </c>
      <c r="E602" s="91" t="s">
        <v>1804</v>
      </c>
      <c r="F602" s="91" t="s">
        <v>1995</v>
      </c>
      <c r="G602" s="91" t="s">
        <v>1873</v>
      </c>
      <c r="H602" s="91" t="s">
        <v>1958</v>
      </c>
      <c r="I602" s="91" t="s">
        <v>847</v>
      </c>
      <c r="J602" s="91" t="s">
        <v>1908</v>
      </c>
      <c r="K602" s="92">
        <v>6.39</v>
      </c>
      <c r="L602" s="91" t="s">
        <v>106</v>
      </c>
      <c r="M602" s="90">
        <v>3.7499999999999999E-2</v>
      </c>
      <c r="N602" s="90">
        <v>6.2100000000000002E-2</v>
      </c>
      <c r="O602" s="92">
        <v>400000</v>
      </c>
      <c r="P602" s="92">
        <v>87.792000000000002</v>
      </c>
      <c r="Q602" s="92">
        <v>26.572500000000002</v>
      </c>
      <c r="R602" s="92">
        <v>1270.760724</v>
      </c>
      <c r="S602" s="90">
        <v>5.0000000000000001E-4</v>
      </c>
      <c r="T602" s="90">
        <v>4.0000000000000002E-4</v>
      </c>
      <c r="U602" s="90">
        <v>1E-4</v>
      </c>
    </row>
    <row r="603" spans="2:21" s="87" customFormat="1">
      <c r="B603" s="91" t="s">
        <v>1996</v>
      </c>
      <c r="C603" s="91" t="s">
        <v>1997</v>
      </c>
      <c r="D603" s="91" t="s">
        <v>123</v>
      </c>
      <c r="E603" s="91" t="s">
        <v>1804</v>
      </c>
      <c r="F603" s="91" t="s">
        <v>1998</v>
      </c>
      <c r="G603" s="91" t="s">
        <v>1920</v>
      </c>
      <c r="H603" s="91" t="s">
        <v>1958</v>
      </c>
      <c r="I603" s="91" t="s">
        <v>847</v>
      </c>
      <c r="J603" s="91" t="s">
        <v>1908</v>
      </c>
      <c r="K603" s="92">
        <v>5.66</v>
      </c>
      <c r="L603" s="91" t="s">
        <v>106</v>
      </c>
      <c r="M603" s="90">
        <v>4.5999999999999999E-2</v>
      </c>
      <c r="N603" s="90">
        <v>6.2100000000000002E-2</v>
      </c>
      <c r="O603" s="92">
        <v>400000</v>
      </c>
      <c r="P603" s="92">
        <v>93.415778000000003</v>
      </c>
      <c r="Q603" s="92">
        <v>0</v>
      </c>
      <c r="R603" s="92">
        <v>1323.8884029815999</v>
      </c>
      <c r="S603" s="90">
        <v>5.0000000000000001E-4</v>
      </c>
      <c r="T603" s="90">
        <v>5.0000000000000001E-4</v>
      </c>
      <c r="U603" s="90">
        <v>1E-4</v>
      </c>
    </row>
    <row r="604" spans="2:21" s="87" customFormat="1">
      <c r="B604" s="91" t="s">
        <v>1999</v>
      </c>
      <c r="C604" s="91" t="s">
        <v>2000</v>
      </c>
      <c r="D604" s="91" t="s">
        <v>123</v>
      </c>
      <c r="E604" s="91" t="s">
        <v>1804</v>
      </c>
      <c r="F604" s="91" t="s">
        <v>2001</v>
      </c>
      <c r="G604" s="91" t="s">
        <v>1867</v>
      </c>
      <c r="H604" s="91" t="s">
        <v>1958</v>
      </c>
      <c r="I604" s="91" t="s">
        <v>847</v>
      </c>
      <c r="J604" s="91" t="s">
        <v>1897</v>
      </c>
      <c r="K604" s="92">
        <v>2.67</v>
      </c>
      <c r="L604" s="91" t="s">
        <v>106</v>
      </c>
      <c r="M604" s="90">
        <v>3.7499999999999999E-2</v>
      </c>
      <c r="N604" s="90">
        <v>7.3099999999999998E-2</v>
      </c>
      <c r="O604" s="92">
        <v>1900000</v>
      </c>
      <c r="P604" s="92">
        <v>92.11133333529412</v>
      </c>
      <c r="Q604" s="92">
        <v>0</v>
      </c>
      <c r="R604" s="92">
        <v>6200.6586262361998</v>
      </c>
      <c r="S604" s="90">
        <v>3.8E-3</v>
      </c>
      <c r="T604" s="90">
        <v>2.2000000000000001E-3</v>
      </c>
      <c r="U604" s="90">
        <v>2.9999999999999997E-4</v>
      </c>
    </row>
    <row r="605" spans="2:21" s="87" customFormat="1">
      <c r="B605" s="91" t="s">
        <v>2002</v>
      </c>
      <c r="C605" s="91" t="s">
        <v>2003</v>
      </c>
      <c r="D605" s="91" t="s">
        <v>123</v>
      </c>
      <c r="E605" s="91" t="s">
        <v>1804</v>
      </c>
      <c r="F605" s="91" t="s">
        <v>2004</v>
      </c>
      <c r="G605" s="91" t="s">
        <v>1867</v>
      </c>
      <c r="H605" s="91" t="s">
        <v>1958</v>
      </c>
      <c r="I605" s="91" t="s">
        <v>847</v>
      </c>
      <c r="J605" s="91" t="s">
        <v>2005</v>
      </c>
      <c r="K605" s="92">
        <v>3.8</v>
      </c>
      <c r="L605" s="91" t="s">
        <v>106</v>
      </c>
      <c r="M605" s="90">
        <v>3.3599999999999998E-2</v>
      </c>
      <c r="N605" s="90">
        <v>8.5999999999999993E-2</v>
      </c>
      <c r="O605" s="92">
        <v>2000000</v>
      </c>
      <c r="P605" s="92">
        <v>83.894499999999994</v>
      </c>
      <c r="Q605" s="92">
        <v>0</v>
      </c>
      <c r="R605" s="92">
        <v>5944.7642699999997</v>
      </c>
      <c r="S605" s="90">
        <v>6.7000000000000002E-3</v>
      </c>
      <c r="T605" s="90">
        <v>2.0999999999999999E-3</v>
      </c>
      <c r="U605" s="90">
        <v>2.9999999999999997E-4</v>
      </c>
    </row>
    <row r="606" spans="2:21" s="87" customFormat="1">
      <c r="B606" s="91" t="s">
        <v>2006</v>
      </c>
      <c r="C606" s="91" t="s">
        <v>2007</v>
      </c>
      <c r="D606" s="91" t="s">
        <v>123</v>
      </c>
      <c r="E606" s="91" t="s">
        <v>1804</v>
      </c>
      <c r="F606" s="91" t="s">
        <v>2004</v>
      </c>
      <c r="G606" s="91" t="s">
        <v>1867</v>
      </c>
      <c r="H606" s="91" t="s">
        <v>1958</v>
      </c>
      <c r="I606" s="91" t="s">
        <v>847</v>
      </c>
      <c r="J606" s="91" t="s">
        <v>2008</v>
      </c>
      <c r="K606" s="92">
        <v>3.11</v>
      </c>
      <c r="L606" s="91" t="s">
        <v>106</v>
      </c>
      <c r="M606" s="90">
        <v>3.7100000000000001E-2</v>
      </c>
      <c r="N606" s="90">
        <v>8.5099999999999995E-2</v>
      </c>
      <c r="O606" s="92">
        <v>1500000</v>
      </c>
      <c r="P606" s="92">
        <v>87.515022220000006</v>
      </c>
      <c r="Q606" s="92">
        <v>0</v>
      </c>
      <c r="R606" s="92">
        <v>4650.9858558818996</v>
      </c>
      <c r="S606" s="90">
        <v>3.8E-3</v>
      </c>
      <c r="T606" s="90">
        <v>1.6000000000000001E-3</v>
      </c>
      <c r="U606" s="90">
        <v>2.0000000000000001E-4</v>
      </c>
    </row>
    <row r="607" spans="2:21" s="87" customFormat="1">
      <c r="B607" s="91" t="s">
        <v>2009</v>
      </c>
      <c r="C607" s="91" t="s">
        <v>2010</v>
      </c>
      <c r="D607" s="91" t="s">
        <v>123</v>
      </c>
      <c r="E607" s="91" t="s">
        <v>1804</v>
      </c>
      <c r="F607" s="91" t="s">
        <v>2011</v>
      </c>
      <c r="G607" s="91" t="s">
        <v>1815</v>
      </c>
      <c r="H607" s="91" t="s">
        <v>2012</v>
      </c>
      <c r="I607" s="91" t="s">
        <v>372</v>
      </c>
      <c r="J607" s="91" t="s">
        <v>2013</v>
      </c>
      <c r="K607" s="92">
        <v>1.85</v>
      </c>
      <c r="L607" s="91" t="s">
        <v>106</v>
      </c>
      <c r="M607" s="90">
        <v>5.5E-2</v>
      </c>
      <c r="N607" s="90">
        <v>0.28220000000000001</v>
      </c>
      <c r="O607" s="92">
        <v>3325000</v>
      </c>
      <c r="P607" s="92">
        <v>68.713077776000006</v>
      </c>
      <c r="Q607" s="92">
        <v>0</v>
      </c>
      <c r="R607" s="92">
        <v>8094.7269493023005</v>
      </c>
      <c r="S607" s="90">
        <v>1.06E-2</v>
      </c>
      <c r="T607" s="90">
        <v>2.8E-3</v>
      </c>
      <c r="U607" s="90">
        <v>4.0000000000000002E-4</v>
      </c>
    </row>
    <row r="608" spans="2:21" s="87" customFormat="1">
      <c r="B608" s="91" t="s">
        <v>2014</v>
      </c>
      <c r="C608" s="91" t="s">
        <v>2015</v>
      </c>
      <c r="D608" s="91" t="s">
        <v>123</v>
      </c>
      <c r="E608" s="91" t="s">
        <v>1804</v>
      </c>
      <c r="F608" s="91" t="s">
        <v>2016</v>
      </c>
      <c r="G608" s="91" t="s">
        <v>2017</v>
      </c>
      <c r="H608" s="91" t="s">
        <v>2018</v>
      </c>
      <c r="I608" s="91" t="s">
        <v>847</v>
      </c>
      <c r="J608" s="91" t="s">
        <v>2019</v>
      </c>
      <c r="K608" s="92">
        <v>5.69</v>
      </c>
      <c r="L608" s="91" t="s">
        <v>106</v>
      </c>
      <c r="M608" s="90">
        <v>4.1300000000000003E-2</v>
      </c>
      <c r="N608" s="90">
        <v>7.4399999999999994E-2</v>
      </c>
      <c r="O608" s="92">
        <v>2960000</v>
      </c>
      <c r="P608" s="92">
        <v>83.762</v>
      </c>
      <c r="Q608" s="92">
        <v>0</v>
      </c>
      <c r="R608" s="92">
        <v>8784.3554736000006</v>
      </c>
      <c r="S608" s="90">
        <v>5.8999999999999999E-3</v>
      </c>
      <c r="T608" s="90">
        <v>3.0999999999999999E-3</v>
      </c>
      <c r="U608" s="90">
        <v>4.0000000000000002E-4</v>
      </c>
    </row>
    <row r="609" spans="2:21" s="87" customFormat="1">
      <c r="B609" s="91" t="s">
        <v>2020</v>
      </c>
      <c r="C609" s="91" t="s">
        <v>2021</v>
      </c>
      <c r="D609" s="91" t="s">
        <v>370</v>
      </c>
      <c r="E609" s="91" t="s">
        <v>1804</v>
      </c>
      <c r="F609" s="91" t="s">
        <v>1932</v>
      </c>
      <c r="G609" s="91" t="s">
        <v>1821</v>
      </c>
      <c r="H609" s="91" t="s">
        <v>2018</v>
      </c>
      <c r="I609" s="91" t="s">
        <v>847</v>
      </c>
      <c r="J609" s="91" t="s">
        <v>1897</v>
      </c>
      <c r="K609" s="92">
        <v>1.72</v>
      </c>
      <c r="L609" s="91" t="s">
        <v>110</v>
      </c>
      <c r="M609" s="90">
        <v>3.7499999999999999E-2</v>
      </c>
      <c r="N609" s="90">
        <v>7.85E-2</v>
      </c>
      <c r="O609" s="92">
        <v>2600000</v>
      </c>
      <c r="P609" s="92">
        <v>94.412083331818181</v>
      </c>
      <c r="Q609" s="92">
        <v>0</v>
      </c>
      <c r="R609" s="92">
        <v>8556.6426419342806</v>
      </c>
      <c r="S609" s="90">
        <v>1.6999999999999999E-3</v>
      </c>
      <c r="T609" s="90">
        <v>3.0000000000000001E-3</v>
      </c>
      <c r="U609" s="90">
        <v>4.0000000000000002E-4</v>
      </c>
    </row>
    <row r="610" spans="2:21" s="87" customFormat="1">
      <c r="B610" s="91" t="s">
        <v>2022</v>
      </c>
      <c r="C610" s="91" t="s">
        <v>2023</v>
      </c>
      <c r="D610" s="91" t="s">
        <v>123</v>
      </c>
      <c r="E610" s="91" t="s">
        <v>1804</v>
      </c>
      <c r="F610" s="91" t="s">
        <v>2024</v>
      </c>
      <c r="G610" s="91" t="s">
        <v>2025</v>
      </c>
      <c r="H610" s="91" t="s">
        <v>2012</v>
      </c>
      <c r="I610" s="91" t="s">
        <v>372</v>
      </c>
      <c r="J610" s="91" t="s">
        <v>2026</v>
      </c>
      <c r="K610" s="92">
        <v>5.99</v>
      </c>
      <c r="L610" s="91" t="s">
        <v>106</v>
      </c>
      <c r="M610" s="90">
        <v>3.9E-2</v>
      </c>
      <c r="N610" s="90">
        <v>7.51E-2</v>
      </c>
      <c r="O610" s="92">
        <v>2035000</v>
      </c>
      <c r="P610" s="92">
        <v>82.954499999999996</v>
      </c>
      <c r="Q610" s="92">
        <v>0</v>
      </c>
      <c r="R610" s="92">
        <v>5981.0235977250004</v>
      </c>
      <c r="S610" s="90">
        <v>5.7999999999999996E-3</v>
      </c>
      <c r="T610" s="90">
        <v>2.0999999999999999E-3</v>
      </c>
      <c r="U610" s="90">
        <v>2.9999999999999997E-4</v>
      </c>
    </row>
    <row r="611" spans="2:21" s="87" customFormat="1">
      <c r="B611" s="91" t="s">
        <v>2027</v>
      </c>
      <c r="C611" s="91" t="s">
        <v>2028</v>
      </c>
      <c r="D611" s="91" t="s">
        <v>123</v>
      </c>
      <c r="E611" s="91" t="s">
        <v>1804</v>
      </c>
      <c r="F611" s="91" t="s">
        <v>2029</v>
      </c>
      <c r="G611" s="91" t="s">
        <v>2030</v>
      </c>
      <c r="H611" s="91" t="s">
        <v>2031</v>
      </c>
      <c r="I611" s="91" t="s">
        <v>372</v>
      </c>
      <c r="J611" s="91" t="s">
        <v>2032</v>
      </c>
      <c r="K611" s="92">
        <v>4.6399999999999997</v>
      </c>
      <c r="L611" s="91" t="s">
        <v>110</v>
      </c>
      <c r="M611" s="90">
        <v>2.63E-2</v>
      </c>
      <c r="N611" s="90">
        <v>9.5399999999999999E-2</v>
      </c>
      <c r="O611" s="92">
        <v>500000</v>
      </c>
      <c r="P611" s="92">
        <v>73.90829166666667</v>
      </c>
      <c r="Q611" s="92">
        <v>0</v>
      </c>
      <c r="R611" s="92">
        <v>1288.1476153421399</v>
      </c>
      <c r="S611" s="90">
        <v>1.6999999999999999E-3</v>
      </c>
      <c r="T611" s="90">
        <v>4.0000000000000002E-4</v>
      </c>
      <c r="U611" s="90">
        <v>1E-4</v>
      </c>
    </row>
    <row r="612" spans="2:21" s="87" customFormat="1">
      <c r="B612" s="91" t="s">
        <v>2033</v>
      </c>
      <c r="C612" s="91" t="s">
        <v>2034</v>
      </c>
      <c r="D612" s="91" t="s">
        <v>370</v>
      </c>
      <c r="E612" s="91" t="s">
        <v>1804</v>
      </c>
      <c r="F612" s="91" t="s">
        <v>2035</v>
      </c>
      <c r="G612" s="91" t="s">
        <v>1847</v>
      </c>
      <c r="H612" s="91" t="s">
        <v>2036</v>
      </c>
      <c r="I612" s="91" t="s">
        <v>380</v>
      </c>
      <c r="J612" s="91" t="s">
        <v>1897</v>
      </c>
      <c r="K612" s="92">
        <v>0.13</v>
      </c>
      <c r="L612" s="91" t="s">
        <v>106</v>
      </c>
      <c r="M612" s="90">
        <v>3.7499999999999999E-2</v>
      </c>
      <c r="N612" s="90">
        <v>7.5999999999999998E-2</v>
      </c>
      <c r="O612" s="92">
        <v>1834428</v>
      </c>
      <c r="P612" s="92">
        <v>100.91883333231566</v>
      </c>
      <c r="Q612" s="92">
        <v>0</v>
      </c>
      <c r="R612" s="92">
        <v>6559.0968592354202</v>
      </c>
      <c r="S612" s="90">
        <v>4.4999999999999997E-3</v>
      </c>
      <c r="T612" s="90">
        <v>2.3E-3</v>
      </c>
      <c r="U612" s="90">
        <v>2.9999999999999997E-4</v>
      </c>
    </row>
    <row r="613" spans="2:21" s="87" customFormat="1">
      <c r="B613" s="91" t="s">
        <v>2037</v>
      </c>
      <c r="C613" s="91" t="s">
        <v>2038</v>
      </c>
      <c r="D613" s="91" t="s">
        <v>123</v>
      </c>
      <c r="E613" s="91" t="s">
        <v>1804</v>
      </c>
      <c r="F613" s="91" t="s">
        <v>2039</v>
      </c>
      <c r="G613" s="91" t="s">
        <v>1815</v>
      </c>
      <c r="H613" s="91" t="s">
        <v>1816</v>
      </c>
      <c r="I613" s="91" t="s">
        <v>847</v>
      </c>
      <c r="J613" s="91" t="s">
        <v>2040</v>
      </c>
      <c r="K613" s="92">
        <v>1.46</v>
      </c>
      <c r="L613" s="91" t="s">
        <v>106</v>
      </c>
      <c r="M613" s="90">
        <v>4.4999999999999998E-2</v>
      </c>
      <c r="N613" s="90">
        <v>9.1999999999999998E-2</v>
      </c>
      <c r="O613" s="92">
        <v>100000</v>
      </c>
      <c r="P613" s="92">
        <v>93.828999999999994</v>
      </c>
      <c r="Q613" s="92">
        <v>0</v>
      </c>
      <c r="R613" s="92">
        <v>332.43614700000001</v>
      </c>
      <c r="S613" s="90">
        <v>2.0000000000000001E-4</v>
      </c>
      <c r="T613" s="90">
        <v>1E-4</v>
      </c>
      <c r="U613" s="90">
        <v>0</v>
      </c>
    </row>
    <row r="614" spans="2:21" s="87" customFormat="1">
      <c r="B614" s="91" t="s">
        <v>2041</v>
      </c>
      <c r="C614" s="91" t="s">
        <v>2042</v>
      </c>
      <c r="D614" s="91" t="s">
        <v>123</v>
      </c>
      <c r="E614" s="91" t="s">
        <v>1804</v>
      </c>
      <c r="F614" s="91" t="s">
        <v>2043</v>
      </c>
      <c r="G614" s="91" t="s">
        <v>1821</v>
      </c>
      <c r="H614" s="91" t="s">
        <v>1816</v>
      </c>
      <c r="I614" s="91" t="s">
        <v>847</v>
      </c>
      <c r="J614" s="91" t="s">
        <v>2044</v>
      </c>
      <c r="K614" s="92">
        <v>6.73</v>
      </c>
      <c r="L614" s="91" t="s">
        <v>106</v>
      </c>
      <c r="M614" s="90">
        <v>3.15E-2</v>
      </c>
      <c r="N614" s="90">
        <v>6.0499999999999998E-2</v>
      </c>
      <c r="O614" s="92">
        <v>50000</v>
      </c>
      <c r="P614" s="92">
        <v>83.705749999999995</v>
      </c>
      <c r="Q614" s="92">
        <v>0</v>
      </c>
      <c r="R614" s="92">
        <v>148.28473612499999</v>
      </c>
      <c r="S614" s="90">
        <v>1E-4</v>
      </c>
      <c r="T614" s="90">
        <v>1E-4</v>
      </c>
      <c r="U614" s="90">
        <v>0</v>
      </c>
    </row>
    <row r="615" spans="2:21" s="87" customFormat="1">
      <c r="B615" s="91" t="s">
        <v>2045</v>
      </c>
      <c r="C615" s="91" t="s">
        <v>2046</v>
      </c>
      <c r="D615" s="91" t="s">
        <v>123</v>
      </c>
      <c r="E615" s="91" t="s">
        <v>1804</v>
      </c>
      <c r="F615" s="91" t="s">
        <v>2047</v>
      </c>
      <c r="G615" s="91" t="s">
        <v>2048</v>
      </c>
      <c r="H615" s="91" t="s">
        <v>2049</v>
      </c>
      <c r="I615" s="91" t="s">
        <v>372</v>
      </c>
      <c r="J615" s="91" t="s">
        <v>1637</v>
      </c>
      <c r="K615" s="92">
        <v>7.33</v>
      </c>
      <c r="L615" s="91" t="s">
        <v>106</v>
      </c>
      <c r="M615" s="90">
        <v>4.4999999999999998E-2</v>
      </c>
      <c r="N615" s="90">
        <v>9.3299999999999994E-2</v>
      </c>
      <c r="O615" s="92">
        <v>500000</v>
      </c>
      <c r="P615" s="92">
        <v>71.786500000000004</v>
      </c>
      <c r="Q615" s="92">
        <v>0</v>
      </c>
      <c r="R615" s="92">
        <v>1271.6978475000001</v>
      </c>
      <c r="S615" s="90">
        <v>1.4E-3</v>
      </c>
      <c r="T615" s="90">
        <v>4.0000000000000002E-4</v>
      </c>
      <c r="U615" s="90">
        <v>1E-4</v>
      </c>
    </row>
    <row r="616" spans="2:21" s="87" customFormat="1">
      <c r="B616" s="91" t="s">
        <v>2050</v>
      </c>
      <c r="C616" s="91" t="s">
        <v>2051</v>
      </c>
      <c r="D616" s="91" t="s">
        <v>123</v>
      </c>
      <c r="E616" s="91" t="s">
        <v>1804</v>
      </c>
      <c r="F616" s="91" t="s">
        <v>2052</v>
      </c>
      <c r="G616" s="91" t="s">
        <v>1815</v>
      </c>
      <c r="H616" s="91" t="s">
        <v>2049</v>
      </c>
      <c r="I616" s="91" t="s">
        <v>372</v>
      </c>
      <c r="J616" s="91" t="s">
        <v>2053</v>
      </c>
      <c r="K616" s="92">
        <v>6.17</v>
      </c>
      <c r="L616" s="91" t="s">
        <v>106</v>
      </c>
      <c r="M616" s="90">
        <v>5.9499999999999997E-2</v>
      </c>
      <c r="N616" s="90">
        <v>0.1273</v>
      </c>
      <c r="O616" s="92">
        <v>832000</v>
      </c>
      <c r="P616" s="92">
        <v>68.268722217317375</v>
      </c>
      <c r="Q616" s="92">
        <v>0</v>
      </c>
      <c r="R616" s="92">
        <v>2012.4090092127001</v>
      </c>
      <c r="S616" s="90">
        <v>2.0000000000000001E-4</v>
      </c>
      <c r="T616" s="90">
        <v>6.9999999999999999E-4</v>
      </c>
      <c r="U616" s="90">
        <v>1E-4</v>
      </c>
    </row>
    <row r="617" spans="2:21" s="87" customFormat="1">
      <c r="B617" s="91" t="s">
        <v>2054</v>
      </c>
      <c r="C617" s="91" t="s">
        <v>2055</v>
      </c>
      <c r="D617" s="91" t="s">
        <v>123</v>
      </c>
      <c r="E617" s="91" t="s">
        <v>1804</v>
      </c>
      <c r="F617" s="91" t="s">
        <v>2052</v>
      </c>
      <c r="G617" s="91" t="s">
        <v>1815</v>
      </c>
      <c r="H617" s="91" t="s">
        <v>2049</v>
      </c>
      <c r="I617" s="91" t="s">
        <v>372</v>
      </c>
      <c r="J617" s="91" t="s">
        <v>2053</v>
      </c>
      <c r="K617" s="92">
        <v>5.52</v>
      </c>
      <c r="L617" s="91" t="s">
        <v>106</v>
      </c>
      <c r="M617" s="90">
        <v>6.8400000000000002E-2</v>
      </c>
      <c r="N617" s="90">
        <v>0.12590000000000001</v>
      </c>
      <c r="O617" s="92">
        <v>3175000</v>
      </c>
      <c r="P617" s="92">
        <v>75.676000000000002</v>
      </c>
      <c r="Q617" s="92">
        <v>0</v>
      </c>
      <c r="R617" s="92">
        <v>8512.8121589999992</v>
      </c>
      <c r="S617" s="90">
        <v>1.4E-3</v>
      </c>
      <c r="T617" s="90">
        <v>3.0000000000000001E-3</v>
      </c>
      <c r="U617" s="90">
        <v>4.0000000000000002E-4</v>
      </c>
    </row>
    <row r="618" spans="2:21" s="87" customFormat="1">
      <c r="B618" s="91" t="s">
        <v>2056</v>
      </c>
      <c r="C618" s="91" t="s">
        <v>2057</v>
      </c>
      <c r="D618" s="91" t="s">
        <v>123</v>
      </c>
      <c r="E618" s="91" t="s">
        <v>1804</v>
      </c>
      <c r="F618" s="91" t="s">
        <v>2052</v>
      </c>
      <c r="G618" s="91" t="s">
        <v>1815</v>
      </c>
      <c r="H618" s="91" t="s">
        <v>2049</v>
      </c>
      <c r="I618" s="91" t="s">
        <v>372</v>
      </c>
      <c r="J618" s="91" t="s">
        <v>2058</v>
      </c>
      <c r="K618" s="92">
        <v>3.07</v>
      </c>
      <c r="L618" s="91" t="s">
        <v>106</v>
      </c>
      <c r="M618" s="90">
        <v>4.4999999999999998E-2</v>
      </c>
      <c r="N618" s="90">
        <v>9.7699999999999995E-2</v>
      </c>
      <c r="O618" s="92">
        <v>1024000</v>
      </c>
      <c r="P618" s="92">
        <v>86.744500000000002</v>
      </c>
      <c r="Q618" s="92">
        <v>0</v>
      </c>
      <c r="R618" s="92">
        <v>3147.1182182399998</v>
      </c>
      <c r="S618" s="90">
        <v>8.9999999999999998E-4</v>
      </c>
      <c r="T618" s="90">
        <v>1.1000000000000001E-3</v>
      </c>
      <c r="U618" s="90">
        <v>1E-4</v>
      </c>
    </row>
    <row r="619" spans="2:21" s="87" customFormat="1">
      <c r="B619" s="91" t="s">
        <v>2059</v>
      </c>
      <c r="C619" s="91" t="s">
        <v>2060</v>
      </c>
      <c r="D619" s="91" t="s">
        <v>123</v>
      </c>
      <c r="E619" s="91" t="s">
        <v>1804</v>
      </c>
      <c r="F619" s="91" t="s">
        <v>2061</v>
      </c>
      <c r="G619" s="91" t="s">
        <v>1815</v>
      </c>
      <c r="H619" s="91" t="s">
        <v>2062</v>
      </c>
      <c r="I619" s="91" t="s">
        <v>847</v>
      </c>
      <c r="J619" s="91" t="s">
        <v>1839</v>
      </c>
      <c r="K619" s="92">
        <v>3.88</v>
      </c>
      <c r="L619" s="91" t="s">
        <v>106</v>
      </c>
      <c r="M619" s="90">
        <v>6.5000000000000002E-2</v>
      </c>
      <c r="N619" s="90">
        <v>9.8500000000000004E-2</v>
      </c>
      <c r="O619" s="92">
        <v>2500000</v>
      </c>
      <c r="P619" s="92">
        <v>91.3553335</v>
      </c>
      <c r="Q619" s="92">
        <v>0</v>
      </c>
      <c r="R619" s="92">
        <v>8091.7986502362</v>
      </c>
      <c r="S619" s="90">
        <v>5.5999999999999999E-3</v>
      </c>
      <c r="T619" s="90">
        <v>2.8E-3</v>
      </c>
      <c r="U619" s="90">
        <v>4.0000000000000002E-4</v>
      </c>
    </row>
    <row r="620" spans="2:21" s="87" customFormat="1">
      <c r="B620" s="91" t="s">
        <v>2063</v>
      </c>
      <c r="C620" s="91" t="s">
        <v>2064</v>
      </c>
      <c r="D620" s="91" t="s">
        <v>370</v>
      </c>
      <c r="E620" s="91" t="s">
        <v>1804</v>
      </c>
      <c r="F620" s="91" t="s">
        <v>2065</v>
      </c>
      <c r="G620" s="91" t="s">
        <v>1920</v>
      </c>
      <c r="H620" s="91" t="s">
        <v>2062</v>
      </c>
      <c r="I620" s="91" t="s">
        <v>380</v>
      </c>
      <c r="J620" s="91" t="s">
        <v>2066</v>
      </c>
      <c r="K620" s="92">
        <v>1.64</v>
      </c>
      <c r="L620" s="91" t="s">
        <v>106</v>
      </c>
      <c r="M620" s="90">
        <v>4.8800000000000003E-2</v>
      </c>
      <c r="N620" s="90">
        <v>0.13619999999999999</v>
      </c>
      <c r="O620" s="92">
        <v>310000</v>
      </c>
      <c r="P620" s="92">
        <v>88.917684935483877</v>
      </c>
      <c r="Q620" s="92">
        <v>0</v>
      </c>
      <c r="R620" s="92">
        <v>976.60960895189999</v>
      </c>
      <c r="S620" s="90">
        <v>5.9999999999999995E-4</v>
      </c>
      <c r="T620" s="90">
        <v>2.9999999999999997E-4</v>
      </c>
      <c r="U620" s="90">
        <v>0</v>
      </c>
    </row>
    <row r="621" spans="2:21" s="87" customFormat="1">
      <c r="B621" s="91" t="s">
        <v>2067</v>
      </c>
      <c r="C621" s="91" t="s">
        <v>2068</v>
      </c>
      <c r="D621" s="91" t="s">
        <v>123</v>
      </c>
      <c r="E621" s="91" t="s">
        <v>1804</v>
      </c>
      <c r="F621" s="91" t="s">
        <v>2069</v>
      </c>
      <c r="G621" s="91" t="s">
        <v>1815</v>
      </c>
      <c r="H621" s="91" t="s">
        <v>2070</v>
      </c>
      <c r="I621" s="91" t="s">
        <v>372</v>
      </c>
      <c r="J621" s="91" t="s">
        <v>1720</v>
      </c>
      <c r="K621" s="92">
        <v>3.22</v>
      </c>
      <c r="L621" s="91" t="s">
        <v>106</v>
      </c>
      <c r="M621" s="90">
        <v>0.09</v>
      </c>
      <c r="N621" s="90">
        <v>0.10639999999999999</v>
      </c>
      <c r="O621" s="92">
        <v>1350000</v>
      </c>
      <c r="P621" s="92">
        <v>97.641000000000005</v>
      </c>
      <c r="Q621" s="92">
        <v>0</v>
      </c>
      <c r="R621" s="92">
        <v>4670.2178505000002</v>
      </c>
      <c r="S621" s="90">
        <v>2.2000000000000001E-3</v>
      </c>
      <c r="T621" s="90">
        <v>1.6000000000000001E-3</v>
      </c>
      <c r="U621" s="90">
        <v>2.0000000000000001E-4</v>
      </c>
    </row>
    <row r="622" spans="2:21" s="87" customFormat="1">
      <c r="B622" s="91" t="s">
        <v>259</v>
      </c>
    </row>
    <row r="623" spans="2:21" s="87" customFormat="1">
      <c r="B623" s="91" t="s">
        <v>383</v>
      </c>
    </row>
    <row r="624" spans="2:21" s="87" customFormat="1">
      <c r="B624" s="91" t="s">
        <v>384</v>
      </c>
    </row>
    <row r="625" spans="2:6" s="87" customFormat="1">
      <c r="B625" s="91" t="s">
        <v>385</v>
      </c>
    </row>
    <row r="626" spans="2:6" s="87" customFormat="1">
      <c r="B626" s="91" t="s">
        <v>386</v>
      </c>
    </row>
    <row r="627" spans="2:6" s="87" customFormat="1">
      <c r="B627" s="96"/>
    </row>
    <row r="628" spans="2:6" s="87" customFormat="1">
      <c r="B628" s="96"/>
    </row>
    <row r="629" spans="2:6" s="87" customFormat="1">
      <c r="B629" s="96"/>
    </row>
    <row r="630" spans="2:6" s="87" customFormat="1">
      <c r="B630" s="96"/>
    </row>
    <row r="631" spans="2:6" s="87" customFormat="1">
      <c r="B631" s="96"/>
    </row>
    <row r="632" spans="2:6" s="87" customFormat="1">
      <c r="B632" s="96"/>
    </row>
    <row r="633" spans="2:6" s="87" customFormat="1">
      <c r="B633" s="96"/>
    </row>
    <row r="634" spans="2:6" s="87" customFormat="1">
      <c r="B634" s="96"/>
    </row>
    <row r="635" spans="2:6" s="87" customFormat="1">
      <c r="B635" s="96"/>
    </row>
    <row r="636" spans="2:6" s="87" customFormat="1">
      <c r="B636" s="96"/>
    </row>
    <row r="637" spans="2:6">
      <c r="C637" s="16"/>
      <c r="D637" s="16"/>
      <c r="E637" s="16"/>
      <c r="F637" s="16"/>
    </row>
    <row r="638" spans="2:6">
      <c r="C638" s="16"/>
      <c r="D638" s="16"/>
      <c r="E638" s="16"/>
      <c r="F638" s="16"/>
    </row>
    <row r="639" spans="2:6">
      <c r="C639" s="16"/>
      <c r="D639" s="16"/>
      <c r="E639" s="16"/>
      <c r="F639" s="16"/>
    </row>
    <row r="640" spans="2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B769" s="16"/>
      <c r="C769" s="16"/>
      <c r="D769" s="16"/>
      <c r="E769" s="16"/>
      <c r="F769" s="16"/>
    </row>
    <row r="770" spans="2:6">
      <c r="B770" s="16"/>
      <c r="C770" s="16"/>
      <c r="D770" s="16"/>
      <c r="E770" s="16"/>
      <c r="F770" s="16"/>
    </row>
    <row r="771" spans="2:6">
      <c r="B771" s="19"/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1">
      <formula1>$BN$7:$BN$11</formula1>
    </dataValidation>
    <dataValidation type="list" allowBlank="1" showInputMessage="1" showErrorMessage="1" sqref="E12:E795">
      <formula1>$BI$7:$BI$11</formula1>
    </dataValidation>
    <dataValidation type="list" allowBlank="1" showInputMessage="1" showErrorMessage="1" sqref="I12:I801">
      <formula1>$BM$7:$BM$10</formula1>
    </dataValidation>
    <dataValidation type="list" allowBlank="1" showInputMessage="1" showErrorMessage="1" sqref="G12:G801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57"/>
  <sheetViews>
    <sheetView rightToLeft="1" topLeftCell="A343" workbookViewId="0">
      <selection activeCell="T14" sqref="T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BJ6" s="19"/>
    </row>
    <row r="7" spans="2:62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I12+I265</f>
        <v>193860009.40000001</v>
      </c>
      <c r="J11" s="7"/>
      <c r="K11" s="75">
        <v>3344.7117699999999</v>
      </c>
      <c r="L11" s="75">
        <v>3861590.6595450346</v>
      </c>
      <c r="M11" s="7"/>
      <c r="N11" s="76">
        <v>1</v>
      </c>
      <c r="O11" s="76">
        <v>0.18379999999999999</v>
      </c>
      <c r="BF11" s="16"/>
      <c r="BG11" s="19"/>
      <c r="BH11" s="16"/>
      <c r="BJ11" s="16"/>
    </row>
    <row r="12" spans="2:62" s="87" customFormat="1">
      <c r="B12" s="93" t="s">
        <v>205</v>
      </c>
      <c r="C12" s="96"/>
      <c r="D12" s="96"/>
      <c r="I12" s="94">
        <f>I13+I50+I143+I263</f>
        <v>178787926.86000001</v>
      </c>
      <c r="K12" s="94">
        <v>3189.75731</v>
      </c>
      <c r="L12" s="94">
        <v>3061920.1134539093</v>
      </c>
      <c r="N12" s="95">
        <v>0.79290000000000005</v>
      </c>
      <c r="O12" s="95">
        <v>0.1457</v>
      </c>
    </row>
    <row r="13" spans="2:62" s="87" customFormat="1">
      <c r="B13" s="93" t="s">
        <v>2071</v>
      </c>
      <c r="C13" s="96"/>
      <c r="D13" s="96"/>
      <c r="I13" s="94">
        <f>SUM(I14:I49)</f>
        <v>50857281.109999992</v>
      </c>
      <c r="K13" s="94">
        <v>1823.47036</v>
      </c>
      <c r="L13" s="94">
        <v>1748285.6145180722</v>
      </c>
      <c r="N13" s="95">
        <v>0.45269999999999999</v>
      </c>
      <c r="O13" s="95">
        <v>8.3199999999999996E-2</v>
      </c>
    </row>
    <row r="14" spans="2:62" s="87" customFormat="1">
      <c r="B14" s="91" t="s">
        <v>2072</v>
      </c>
      <c r="C14" s="91">
        <v>11415710</v>
      </c>
      <c r="D14" s="91" t="s">
        <v>100</v>
      </c>
      <c r="E14" s="91" t="s">
        <v>123</v>
      </c>
      <c r="F14" s="91" t="s">
        <v>863</v>
      </c>
      <c r="G14" s="91" t="s">
        <v>482</v>
      </c>
      <c r="H14" s="91" t="s">
        <v>102</v>
      </c>
      <c r="I14" s="92">
        <v>84000</v>
      </c>
      <c r="J14" s="92">
        <f t="shared" ref="J14:J15" si="0">L14*1000/I14*100</f>
        <v>3865.3224043715832</v>
      </c>
      <c r="K14" s="92">
        <v>0</v>
      </c>
      <c r="L14" s="92">
        <f>3246870.81967213/1000</f>
        <v>3246.87081967213</v>
      </c>
      <c r="M14" s="90">
        <v>5.1000000000000004E-3</v>
      </c>
      <c r="N14" s="90">
        <f t="shared" ref="N14:N15" si="1">L14/$L$11</f>
        <v>8.408117550332666E-4</v>
      </c>
      <c r="O14" s="90">
        <f>L14/'סכום נכסי הקרן'!$C$42</f>
        <v>1.541760948340366E-4</v>
      </c>
    </row>
    <row r="15" spans="2:62" s="87" customFormat="1">
      <c r="B15" s="91" t="s">
        <v>2072</v>
      </c>
      <c r="C15" s="91">
        <v>1141571</v>
      </c>
      <c r="D15" s="91" t="s">
        <v>100</v>
      </c>
      <c r="E15" s="91" t="s">
        <v>123</v>
      </c>
      <c r="F15" s="91" t="s">
        <v>863</v>
      </c>
      <c r="G15" s="91" t="s">
        <v>482</v>
      </c>
      <c r="H15" s="91" t="s">
        <v>102</v>
      </c>
      <c r="I15" s="92">
        <v>1061994.1299999999</v>
      </c>
      <c r="J15" s="92">
        <f t="shared" si="0"/>
        <v>3985</v>
      </c>
      <c r="K15" s="92">
        <v>0</v>
      </c>
      <c r="L15" s="92">
        <f>42320466.0805/1000</f>
        <v>42320.466080500002</v>
      </c>
      <c r="M15" s="90">
        <v>0</v>
      </c>
      <c r="N15" s="90">
        <f t="shared" si="1"/>
        <v>1.0959335106089707E-2</v>
      </c>
      <c r="O15" s="90">
        <f>L15/'סכום נכסי הקרן'!$C$42</f>
        <v>2.0095669197294011E-3</v>
      </c>
    </row>
    <row r="16" spans="2:62" s="87" customFormat="1">
      <c r="B16" s="91" t="s">
        <v>2073</v>
      </c>
      <c r="C16" s="91" t="s">
        <v>2074</v>
      </c>
      <c r="D16" s="91" t="s">
        <v>100</v>
      </c>
      <c r="E16" s="91" t="s">
        <v>123</v>
      </c>
      <c r="F16" s="91" t="s">
        <v>2075</v>
      </c>
      <c r="G16" s="91" t="s">
        <v>917</v>
      </c>
      <c r="H16" s="91" t="s">
        <v>102</v>
      </c>
      <c r="I16" s="92">
        <v>113115</v>
      </c>
      <c r="J16" s="92">
        <v>30850</v>
      </c>
      <c r="K16" s="92">
        <v>0</v>
      </c>
      <c r="L16" s="92">
        <v>34895.977500000001</v>
      </c>
      <c r="M16" s="90">
        <v>2E-3</v>
      </c>
      <c r="N16" s="90">
        <v>8.9999999999999993E-3</v>
      </c>
      <c r="O16" s="90">
        <v>1.6999999999999999E-3</v>
      </c>
    </row>
    <row r="17" spans="2:15" s="87" customFormat="1">
      <c r="B17" s="91" t="s">
        <v>2076</v>
      </c>
      <c r="C17" s="91" t="s">
        <v>2077</v>
      </c>
      <c r="D17" s="91" t="s">
        <v>100</v>
      </c>
      <c r="E17" s="91" t="s">
        <v>123</v>
      </c>
      <c r="F17" s="91" t="s">
        <v>1356</v>
      </c>
      <c r="G17" s="91" t="s">
        <v>917</v>
      </c>
      <c r="H17" s="91" t="s">
        <v>102</v>
      </c>
      <c r="I17" s="92">
        <v>2558251</v>
      </c>
      <c r="J17" s="92">
        <v>1398</v>
      </c>
      <c r="K17" s="92">
        <v>0</v>
      </c>
      <c r="L17" s="92">
        <v>35764.348980000002</v>
      </c>
      <c r="M17" s="90">
        <v>4.7000000000000002E-3</v>
      </c>
      <c r="N17" s="90">
        <v>9.2999999999999992E-3</v>
      </c>
      <c r="O17" s="90">
        <v>1.6999999999999999E-3</v>
      </c>
    </row>
    <row r="18" spans="2:15" s="87" customFormat="1">
      <c r="B18" s="91" t="s">
        <v>2078</v>
      </c>
      <c r="C18" s="91" t="s">
        <v>2079</v>
      </c>
      <c r="D18" s="91" t="s">
        <v>100</v>
      </c>
      <c r="E18" s="91" t="s">
        <v>123</v>
      </c>
      <c r="F18" s="91" t="s">
        <v>669</v>
      </c>
      <c r="G18" s="91" t="s">
        <v>670</v>
      </c>
      <c r="H18" s="91" t="s">
        <v>102</v>
      </c>
      <c r="I18" s="92">
        <v>1239775</v>
      </c>
      <c r="J18" s="92">
        <v>3397</v>
      </c>
      <c r="K18" s="92">
        <v>0</v>
      </c>
      <c r="L18" s="92">
        <v>42115.156750000002</v>
      </c>
      <c r="M18" s="90">
        <v>4.7999999999999996E-3</v>
      </c>
      <c r="N18" s="90">
        <v>1.09E-2</v>
      </c>
      <c r="O18" s="90">
        <v>2E-3</v>
      </c>
    </row>
    <row r="19" spans="2:15" s="87" customFormat="1">
      <c r="B19" s="91" t="s">
        <v>2080</v>
      </c>
      <c r="C19" s="91" t="s">
        <v>2081</v>
      </c>
      <c r="D19" s="91" t="s">
        <v>100</v>
      </c>
      <c r="E19" s="91" t="s">
        <v>123</v>
      </c>
      <c r="F19" s="91" t="s">
        <v>1042</v>
      </c>
      <c r="G19" s="91" t="s">
        <v>670</v>
      </c>
      <c r="H19" s="91" t="s">
        <v>102</v>
      </c>
      <c r="I19" s="92">
        <v>1562929</v>
      </c>
      <c r="J19" s="92">
        <v>3150</v>
      </c>
      <c r="K19" s="92">
        <v>0</v>
      </c>
      <c r="L19" s="92">
        <v>49232.263500000001</v>
      </c>
      <c r="M19" s="90">
        <v>7.0000000000000001E-3</v>
      </c>
      <c r="N19" s="90">
        <v>1.2699999999999999E-2</v>
      </c>
      <c r="O19" s="90">
        <v>2.3E-3</v>
      </c>
    </row>
    <row r="20" spans="2:15" s="87" customFormat="1">
      <c r="B20" s="91" t="s">
        <v>2082</v>
      </c>
      <c r="C20" s="91" t="s">
        <v>2083</v>
      </c>
      <c r="D20" s="91" t="s">
        <v>100</v>
      </c>
      <c r="E20" s="91" t="s">
        <v>123</v>
      </c>
      <c r="F20" s="91" t="s">
        <v>1025</v>
      </c>
      <c r="G20" s="91" t="s">
        <v>1019</v>
      </c>
      <c r="H20" s="91" t="s">
        <v>102</v>
      </c>
      <c r="I20" s="92">
        <v>77896</v>
      </c>
      <c r="J20" s="92">
        <v>67700</v>
      </c>
      <c r="K20" s="92">
        <v>0</v>
      </c>
      <c r="L20" s="92">
        <v>52735.591999999997</v>
      </c>
      <c r="M20" s="90">
        <v>1.8E-3</v>
      </c>
      <c r="N20" s="90">
        <v>1.37E-2</v>
      </c>
      <c r="O20" s="90">
        <v>2.5000000000000001E-3</v>
      </c>
    </row>
    <row r="21" spans="2:15" s="87" customFormat="1">
      <c r="B21" s="91" t="s">
        <v>2084</v>
      </c>
      <c r="C21" s="91" t="s">
        <v>2085</v>
      </c>
      <c r="D21" s="91" t="s">
        <v>100</v>
      </c>
      <c r="E21" s="91" t="s">
        <v>123</v>
      </c>
      <c r="F21" s="91" t="s">
        <v>842</v>
      </c>
      <c r="G21" s="91" t="s">
        <v>731</v>
      </c>
      <c r="H21" s="91" t="s">
        <v>102</v>
      </c>
      <c r="I21" s="92">
        <v>264</v>
      </c>
      <c r="J21" s="92">
        <v>7500</v>
      </c>
      <c r="K21" s="92">
        <v>0</v>
      </c>
      <c r="L21" s="92">
        <v>19.8</v>
      </c>
      <c r="M21" s="90">
        <v>0</v>
      </c>
      <c r="N21" s="90">
        <v>0</v>
      </c>
      <c r="O21" s="90">
        <v>0</v>
      </c>
    </row>
    <row r="22" spans="2:15" s="87" customFormat="1">
      <c r="B22" s="91" t="s">
        <v>2086</v>
      </c>
      <c r="C22" s="91" t="s">
        <v>2087</v>
      </c>
      <c r="D22" s="91" t="s">
        <v>100</v>
      </c>
      <c r="E22" s="91" t="s">
        <v>123</v>
      </c>
      <c r="F22" s="91" t="s">
        <v>856</v>
      </c>
      <c r="G22" s="91" t="s">
        <v>731</v>
      </c>
      <c r="H22" s="91" t="s">
        <v>102</v>
      </c>
      <c r="I22" s="92">
        <v>1163164.5</v>
      </c>
      <c r="J22" s="92">
        <v>1450</v>
      </c>
      <c r="K22" s="92">
        <v>0</v>
      </c>
      <c r="L22" s="92">
        <v>16865.885249999999</v>
      </c>
      <c r="M22" s="90">
        <v>2.5000000000000001E-3</v>
      </c>
      <c r="N22" s="90">
        <v>4.4000000000000003E-3</v>
      </c>
      <c r="O22" s="90">
        <v>8.0000000000000004E-4</v>
      </c>
    </row>
    <row r="23" spans="2:15" s="87" customFormat="1">
      <c r="B23" s="91" t="s">
        <v>2088</v>
      </c>
      <c r="C23" s="91" t="s">
        <v>2089</v>
      </c>
      <c r="D23" s="91" t="s">
        <v>100</v>
      </c>
      <c r="E23" s="91" t="s">
        <v>123</v>
      </c>
      <c r="F23" s="91" t="s">
        <v>2090</v>
      </c>
      <c r="G23" s="91" t="s">
        <v>402</v>
      </c>
      <c r="H23" s="91" t="s">
        <v>102</v>
      </c>
      <c r="I23" s="92">
        <v>710705</v>
      </c>
      <c r="J23" s="92">
        <v>14500</v>
      </c>
      <c r="K23" s="92">
        <v>0</v>
      </c>
      <c r="L23" s="92">
        <v>103052.22500000001</v>
      </c>
      <c r="M23" s="90">
        <v>7.1000000000000004E-3</v>
      </c>
      <c r="N23" s="90">
        <v>2.6700000000000002E-2</v>
      </c>
      <c r="O23" s="90">
        <v>4.8999999999999998E-3</v>
      </c>
    </row>
    <row r="24" spans="2:15" s="87" customFormat="1">
      <c r="B24" s="91" t="s">
        <v>2091</v>
      </c>
      <c r="C24" s="91" t="s">
        <v>2092</v>
      </c>
      <c r="D24" s="91" t="s">
        <v>100</v>
      </c>
      <c r="E24" s="91" t="s">
        <v>123</v>
      </c>
      <c r="F24" s="91" t="s">
        <v>2093</v>
      </c>
      <c r="G24" s="91" t="s">
        <v>402</v>
      </c>
      <c r="H24" s="91" t="s">
        <v>102</v>
      </c>
      <c r="I24" s="92">
        <v>7099697</v>
      </c>
      <c r="J24" s="92">
        <v>1806</v>
      </c>
      <c r="K24" s="92">
        <v>0</v>
      </c>
      <c r="L24" s="92">
        <v>128220.52782</v>
      </c>
      <c r="M24" s="90">
        <v>5.7000000000000002E-3</v>
      </c>
      <c r="N24" s="90">
        <v>3.32E-2</v>
      </c>
      <c r="O24" s="90">
        <v>6.1000000000000004E-3</v>
      </c>
    </row>
    <row r="25" spans="2:15" s="87" customFormat="1">
      <c r="B25" s="91" t="s">
        <v>2094</v>
      </c>
      <c r="C25" s="91" t="s">
        <v>2095</v>
      </c>
      <c r="D25" s="91" t="s">
        <v>100</v>
      </c>
      <c r="E25" s="91" t="s">
        <v>123</v>
      </c>
      <c r="F25" s="91" t="s">
        <v>414</v>
      </c>
      <c r="G25" s="91" t="s">
        <v>402</v>
      </c>
      <c r="H25" s="91" t="s">
        <v>102</v>
      </c>
      <c r="I25" s="92">
        <v>8855083</v>
      </c>
      <c r="J25" s="92">
        <v>3062</v>
      </c>
      <c r="K25" s="92">
        <v>0</v>
      </c>
      <c r="L25" s="92">
        <v>271142.64146000001</v>
      </c>
      <c r="M25" s="90">
        <v>5.4999999999999997E-3</v>
      </c>
      <c r="N25" s="90">
        <v>7.0199999999999999E-2</v>
      </c>
      <c r="O25" s="90">
        <v>1.29E-2</v>
      </c>
    </row>
    <row r="26" spans="2:15" s="87" customFormat="1">
      <c r="B26" s="91" t="s">
        <v>2096</v>
      </c>
      <c r="C26" s="91" t="s">
        <v>2097</v>
      </c>
      <c r="D26" s="91" t="s">
        <v>100</v>
      </c>
      <c r="E26" s="91" t="s">
        <v>123</v>
      </c>
      <c r="F26" s="91" t="s">
        <v>2098</v>
      </c>
      <c r="G26" s="91" t="s">
        <v>402</v>
      </c>
      <c r="H26" s="91" t="s">
        <v>102</v>
      </c>
      <c r="I26" s="92">
        <v>493240.22</v>
      </c>
      <c r="J26" s="92">
        <v>12550</v>
      </c>
      <c r="K26" s="92">
        <v>0</v>
      </c>
      <c r="L26" s="92">
        <v>61901.64761</v>
      </c>
      <c r="M26" s="90">
        <v>1.9E-3</v>
      </c>
      <c r="N26" s="90">
        <v>1.6E-2</v>
      </c>
      <c r="O26" s="90">
        <v>2.8999999999999998E-3</v>
      </c>
    </row>
    <row r="27" spans="2:15" s="87" customFormat="1">
      <c r="B27" s="91" t="s">
        <v>2099</v>
      </c>
      <c r="C27" s="91" t="s">
        <v>2100</v>
      </c>
      <c r="D27" s="91" t="s">
        <v>100</v>
      </c>
      <c r="E27" s="91" t="s">
        <v>123</v>
      </c>
      <c r="F27" s="91" t="s">
        <v>463</v>
      </c>
      <c r="G27" s="91" t="s">
        <v>402</v>
      </c>
      <c r="H27" s="91" t="s">
        <v>102</v>
      </c>
      <c r="I27" s="92">
        <v>6025212</v>
      </c>
      <c r="J27" s="92">
        <v>3025</v>
      </c>
      <c r="K27" s="92">
        <v>0</v>
      </c>
      <c r="L27" s="92">
        <v>182262.663</v>
      </c>
      <c r="M27" s="90">
        <v>4.4999999999999997E-3</v>
      </c>
      <c r="N27" s="90">
        <v>4.7199999999999999E-2</v>
      </c>
      <c r="O27" s="90">
        <v>8.6999999999999994E-3</v>
      </c>
    </row>
    <row r="28" spans="2:15" s="87" customFormat="1">
      <c r="B28" s="91" t="s">
        <v>2101</v>
      </c>
      <c r="C28" s="91" t="s">
        <v>2102</v>
      </c>
      <c r="D28" s="91" t="s">
        <v>100</v>
      </c>
      <c r="E28" s="91" t="s">
        <v>123</v>
      </c>
      <c r="F28" s="91" t="s">
        <v>1236</v>
      </c>
      <c r="G28" s="91" t="s">
        <v>737</v>
      </c>
      <c r="H28" s="91" t="s">
        <v>102</v>
      </c>
      <c r="I28" s="92">
        <v>6064</v>
      </c>
      <c r="J28" s="92">
        <v>200000</v>
      </c>
      <c r="K28" s="92">
        <v>66.406989999999993</v>
      </c>
      <c r="L28" s="92">
        <v>12194.406989999999</v>
      </c>
      <c r="M28" s="90">
        <v>1.5E-3</v>
      </c>
      <c r="N28" s="90">
        <v>3.2000000000000002E-3</v>
      </c>
      <c r="O28" s="90">
        <v>5.9999999999999995E-4</v>
      </c>
    </row>
    <row r="29" spans="2:15" s="87" customFormat="1">
      <c r="B29" s="91" t="s">
        <v>2103</v>
      </c>
      <c r="C29" s="91" t="s">
        <v>2104</v>
      </c>
      <c r="D29" s="91" t="s">
        <v>100</v>
      </c>
      <c r="E29" s="91" t="s">
        <v>123</v>
      </c>
      <c r="F29" s="91" t="s">
        <v>1423</v>
      </c>
      <c r="G29" s="91" t="s">
        <v>737</v>
      </c>
      <c r="H29" s="91" t="s">
        <v>102</v>
      </c>
      <c r="I29" s="92">
        <v>29918</v>
      </c>
      <c r="J29" s="92">
        <v>138200</v>
      </c>
      <c r="K29" s="92">
        <v>1086.3260499999999</v>
      </c>
      <c r="L29" s="92">
        <v>42433.002050000003</v>
      </c>
      <c r="M29" s="90">
        <v>3.8999999999999998E-3</v>
      </c>
      <c r="N29" s="90">
        <v>1.0999999999999999E-2</v>
      </c>
      <c r="O29" s="90">
        <v>2E-3</v>
      </c>
    </row>
    <row r="30" spans="2:15" s="87" customFormat="1">
      <c r="B30" s="91" t="s">
        <v>2105</v>
      </c>
      <c r="C30" s="91" t="s">
        <v>2106</v>
      </c>
      <c r="D30" s="91" t="s">
        <v>100</v>
      </c>
      <c r="E30" s="91" t="s">
        <v>123</v>
      </c>
      <c r="F30" s="91" t="s">
        <v>2107</v>
      </c>
      <c r="G30" s="91" t="s">
        <v>737</v>
      </c>
      <c r="H30" s="91" t="s">
        <v>102</v>
      </c>
      <c r="I30" s="92">
        <v>160562</v>
      </c>
      <c r="J30" s="92">
        <v>12230</v>
      </c>
      <c r="K30" s="92">
        <v>0</v>
      </c>
      <c r="L30" s="92">
        <v>19636.732599999999</v>
      </c>
      <c r="M30" s="90">
        <v>3.0000000000000001E-3</v>
      </c>
      <c r="N30" s="90">
        <v>5.1000000000000004E-3</v>
      </c>
      <c r="O30" s="90">
        <v>8.9999999999999998E-4</v>
      </c>
    </row>
    <row r="31" spans="2:15" s="87" customFormat="1">
      <c r="B31" s="91" t="s">
        <v>2108</v>
      </c>
      <c r="C31" s="91" t="s">
        <v>2109</v>
      </c>
      <c r="D31" s="91" t="s">
        <v>100</v>
      </c>
      <c r="E31" s="91" t="s">
        <v>123</v>
      </c>
      <c r="F31" s="91" t="s">
        <v>2110</v>
      </c>
      <c r="G31" s="91" t="s">
        <v>2111</v>
      </c>
      <c r="H31" s="91" t="s">
        <v>102</v>
      </c>
      <c r="I31" s="92">
        <v>2371</v>
      </c>
      <c r="J31" s="92">
        <v>660.8</v>
      </c>
      <c r="K31" s="92">
        <v>0</v>
      </c>
      <c r="L31" s="92">
        <v>15.667567999999999</v>
      </c>
      <c r="M31" s="90">
        <v>0</v>
      </c>
      <c r="N31" s="90">
        <v>0</v>
      </c>
      <c r="O31" s="90">
        <v>0</v>
      </c>
    </row>
    <row r="32" spans="2:15" s="87" customFormat="1">
      <c r="B32" s="91" t="s">
        <v>2112</v>
      </c>
      <c r="C32" s="91" t="s">
        <v>2113</v>
      </c>
      <c r="D32" s="91" t="s">
        <v>100</v>
      </c>
      <c r="E32" s="91" t="s">
        <v>123</v>
      </c>
      <c r="F32" s="91" t="s">
        <v>2039</v>
      </c>
      <c r="G32" s="91" t="s">
        <v>1062</v>
      </c>
      <c r="H32" s="91" t="s">
        <v>102</v>
      </c>
      <c r="I32" s="92">
        <v>822</v>
      </c>
      <c r="J32" s="92">
        <v>5149</v>
      </c>
      <c r="K32" s="92">
        <v>0.87710999999999995</v>
      </c>
      <c r="L32" s="92">
        <v>43.201889999999999</v>
      </c>
      <c r="M32" s="90">
        <v>0</v>
      </c>
      <c r="N32" s="90">
        <v>0</v>
      </c>
      <c r="O32" s="90">
        <v>0</v>
      </c>
    </row>
    <row r="33" spans="2:15" s="87" customFormat="1">
      <c r="B33" s="91" t="s">
        <v>2114</v>
      </c>
      <c r="C33" s="91" t="s">
        <v>2115</v>
      </c>
      <c r="D33" s="91" t="s">
        <v>100</v>
      </c>
      <c r="E33" s="91" t="s">
        <v>123</v>
      </c>
      <c r="F33" s="91" t="s">
        <v>1628</v>
      </c>
      <c r="G33" s="91" t="s">
        <v>1062</v>
      </c>
      <c r="H33" s="91" t="s">
        <v>102</v>
      </c>
      <c r="I33" s="92">
        <v>67586</v>
      </c>
      <c r="J33" s="92">
        <v>56000</v>
      </c>
      <c r="K33" s="92">
        <v>0</v>
      </c>
      <c r="L33" s="92">
        <v>37848.160000000003</v>
      </c>
      <c r="M33" s="90">
        <v>3.7000000000000002E-3</v>
      </c>
      <c r="N33" s="90">
        <v>9.7999999999999997E-3</v>
      </c>
      <c r="O33" s="90">
        <v>1.8E-3</v>
      </c>
    </row>
    <row r="34" spans="2:15" s="87" customFormat="1">
      <c r="B34" s="91" t="s">
        <v>2116</v>
      </c>
      <c r="C34" s="91" t="s">
        <v>2117</v>
      </c>
      <c r="D34" s="91" t="s">
        <v>100</v>
      </c>
      <c r="E34" s="91" t="s">
        <v>123</v>
      </c>
      <c r="F34" s="91" t="s">
        <v>2118</v>
      </c>
      <c r="G34" s="91" t="s">
        <v>1062</v>
      </c>
      <c r="H34" s="91" t="s">
        <v>102</v>
      </c>
      <c r="I34" s="92">
        <v>1517833</v>
      </c>
      <c r="J34" s="92">
        <v>857</v>
      </c>
      <c r="K34" s="92">
        <v>0</v>
      </c>
      <c r="L34" s="92">
        <v>13007.828810000001</v>
      </c>
      <c r="M34" s="90">
        <v>1.2999999999999999E-3</v>
      </c>
      <c r="N34" s="90">
        <v>3.3999999999999998E-3</v>
      </c>
      <c r="O34" s="90">
        <v>5.9999999999999995E-4</v>
      </c>
    </row>
    <row r="35" spans="2:15" s="87" customFormat="1">
      <c r="B35" s="91" t="s">
        <v>2119</v>
      </c>
      <c r="C35" s="91" t="s">
        <v>2120</v>
      </c>
      <c r="D35" s="91" t="s">
        <v>100</v>
      </c>
      <c r="E35" s="91" t="s">
        <v>123</v>
      </c>
      <c r="F35" s="91" t="s">
        <v>1022</v>
      </c>
      <c r="G35" s="91" t="s">
        <v>636</v>
      </c>
      <c r="H35" s="91" t="s">
        <v>102</v>
      </c>
      <c r="I35" s="92">
        <v>2431008</v>
      </c>
      <c r="J35" s="92">
        <v>2880</v>
      </c>
      <c r="K35" s="92">
        <v>0</v>
      </c>
      <c r="L35" s="92">
        <v>70013.030400000003</v>
      </c>
      <c r="M35" s="90">
        <v>1.9E-3</v>
      </c>
      <c r="N35" s="90">
        <v>1.8100000000000002E-2</v>
      </c>
      <c r="O35" s="90">
        <v>3.3E-3</v>
      </c>
    </row>
    <row r="36" spans="2:15" s="87" customFormat="1">
      <c r="B36" s="91" t="s">
        <v>2121</v>
      </c>
      <c r="C36" s="91" t="s">
        <v>2122</v>
      </c>
      <c r="D36" s="91" t="s">
        <v>100</v>
      </c>
      <c r="E36" s="91" t="s">
        <v>123</v>
      </c>
      <c r="F36" s="91" t="s">
        <v>1053</v>
      </c>
      <c r="G36" s="91" t="s">
        <v>1054</v>
      </c>
      <c r="H36" s="91" t="s">
        <v>102</v>
      </c>
      <c r="I36" s="92">
        <v>140029</v>
      </c>
      <c r="J36" s="92">
        <v>15580</v>
      </c>
      <c r="K36" s="92">
        <v>0</v>
      </c>
      <c r="L36" s="92">
        <v>21816.518199999999</v>
      </c>
      <c r="M36" s="90">
        <v>1.2999999999999999E-3</v>
      </c>
      <c r="N36" s="90">
        <v>5.5999999999999999E-3</v>
      </c>
      <c r="O36" s="90">
        <v>1E-3</v>
      </c>
    </row>
    <row r="37" spans="2:15" s="87" customFormat="1">
      <c r="B37" s="91" t="s">
        <v>2123</v>
      </c>
      <c r="C37" s="91" t="s">
        <v>2124</v>
      </c>
      <c r="D37" s="91" t="s">
        <v>100</v>
      </c>
      <c r="E37" s="91" t="s">
        <v>123</v>
      </c>
      <c r="F37" s="91" t="s">
        <v>1851</v>
      </c>
      <c r="G37" s="91" t="s">
        <v>1054</v>
      </c>
      <c r="H37" s="91" t="s">
        <v>102</v>
      </c>
      <c r="I37" s="92">
        <v>76658</v>
      </c>
      <c r="J37" s="92">
        <v>30730</v>
      </c>
      <c r="K37" s="92">
        <v>0</v>
      </c>
      <c r="L37" s="92">
        <v>23557.003400000001</v>
      </c>
      <c r="M37" s="90">
        <v>2.7000000000000001E-3</v>
      </c>
      <c r="N37" s="90">
        <v>6.1000000000000004E-3</v>
      </c>
      <c r="O37" s="90">
        <v>1.1000000000000001E-3</v>
      </c>
    </row>
    <row r="38" spans="2:15" s="87" customFormat="1">
      <c r="B38" s="91" t="s">
        <v>2125</v>
      </c>
      <c r="C38" s="91" t="s">
        <v>2126</v>
      </c>
      <c r="D38" s="91" t="s">
        <v>100</v>
      </c>
      <c r="E38" s="91" t="s">
        <v>123</v>
      </c>
      <c r="F38" s="91" t="s">
        <v>1012</v>
      </c>
      <c r="G38" s="91" t="s">
        <v>1013</v>
      </c>
      <c r="H38" s="91" t="s">
        <v>102</v>
      </c>
      <c r="I38" s="92">
        <v>377255</v>
      </c>
      <c r="J38" s="92">
        <v>8477</v>
      </c>
      <c r="K38" s="92">
        <v>0</v>
      </c>
      <c r="L38" s="92">
        <v>31979.906350000001</v>
      </c>
      <c r="M38" s="90">
        <v>3.2000000000000002E-3</v>
      </c>
      <c r="N38" s="90">
        <v>8.3000000000000001E-3</v>
      </c>
      <c r="O38" s="90">
        <v>1.5E-3</v>
      </c>
    </row>
    <row r="39" spans="2:15" s="87" customFormat="1">
      <c r="B39" s="91" t="s">
        <v>2127</v>
      </c>
      <c r="C39" s="91" t="s">
        <v>2128</v>
      </c>
      <c r="D39" s="91" t="s">
        <v>100</v>
      </c>
      <c r="E39" s="91" t="s">
        <v>123</v>
      </c>
      <c r="F39" s="91" t="s">
        <v>1320</v>
      </c>
      <c r="G39" s="91" t="s">
        <v>1321</v>
      </c>
      <c r="H39" s="91" t="s">
        <v>102</v>
      </c>
      <c r="I39" s="92">
        <v>367586</v>
      </c>
      <c r="J39" s="92">
        <v>2890</v>
      </c>
      <c r="K39" s="92">
        <v>0</v>
      </c>
      <c r="L39" s="92">
        <v>10623.2354</v>
      </c>
      <c r="M39" s="90">
        <v>1E-3</v>
      </c>
      <c r="N39" s="90">
        <v>2.8E-3</v>
      </c>
      <c r="O39" s="90">
        <v>5.0000000000000001E-4</v>
      </c>
    </row>
    <row r="40" spans="2:15" s="87" customFormat="1">
      <c r="B40" s="91" t="s">
        <v>2129</v>
      </c>
      <c r="C40" s="91" t="s">
        <v>2130</v>
      </c>
      <c r="D40" s="91" t="s">
        <v>100</v>
      </c>
      <c r="E40" s="91" t="s">
        <v>123</v>
      </c>
      <c r="F40" s="91" t="s">
        <v>538</v>
      </c>
      <c r="G40" s="91" t="s">
        <v>495</v>
      </c>
      <c r="H40" s="91" t="s">
        <v>102</v>
      </c>
      <c r="I40" s="92">
        <v>99470.73</v>
      </c>
      <c r="J40" s="92">
        <v>5653</v>
      </c>
      <c r="K40" s="92">
        <v>0</v>
      </c>
      <c r="L40" s="92">
        <v>5623.0803668999997</v>
      </c>
      <c r="M40" s="90">
        <v>8.0000000000000004E-4</v>
      </c>
      <c r="N40" s="90">
        <v>1.5E-3</v>
      </c>
      <c r="O40" s="90">
        <v>2.9999999999999997E-4</v>
      </c>
    </row>
    <row r="41" spans="2:15" s="87" customFormat="1">
      <c r="B41" s="91" t="s">
        <v>2131</v>
      </c>
      <c r="C41" s="91" t="s">
        <v>2132</v>
      </c>
      <c r="D41" s="91" t="s">
        <v>100</v>
      </c>
      <c r="E41" s="91" t="s">
        <v>123</v>
      </c>
      <c r="F41" s="91" t="s">
        <v>640</v>
      </c>
      <c r="G41" s="91" t="s">
        <v>495</v>
      </c>
      <c r="H41" s="91" t="s">
        <v>102</v>
      </c>
      <c r="I41" s="92">
        <v>1421510</v>
      </c>
      <c r="J41" s="92">
        <v>4275</v>
      </c>
      <c r="K41" s="92">
        <v>0</v>
      </c>
      <c r="L41" s="92">
        <v>60769.552499999998</v>
      </c>
      <c r="M41" s="90">
        <v>7.9000000000000008E-3</v>
      </c>
      <c r="N41" s="90">
        <v>1.5699999999999999E-2</v>
      </c>
      <c r="O41" s="90">
        <v>2.8999999999999998E-3</v>
      </c>
    </row>
    <row r="42" spans="2:15" s="87" customFormat="1">
      <c r="B42" s="91" t="s">
        <v>2133</v>
      </c>
      <c r="C42" s="91" t="s">
        <v>2134</v>
      </c>
      <c r="D42" s="91" t="s">
        <v>100</v>
      </c>
      <c r="E42" s="91" t="s">
        <v>123</v>
      </c>
      <c r="F42" s="91" t="s">
        <v>531</v>
      </c>
      <c r="G42" s="91" t="s">
        <v>495</v>
      </c>
      <c r="H42" s="91" t="s">
        <v>102</v>
      </c>
      <c r="I42" s="92">
        <v>1876196</v>
      </c>
      <c r="J42" s="92">
        <v>2051</v>
      </c>
      <c r="K42" s="92">
        <v>0</v>
      </c>
      <c r="L42" s="92">
        <v>38480.77996</v>
      </c>
      <c r="M42" s="90">
        <v>4.0000000000000001E-3</v>
      </c>
      <c r="N42" s="90">
        <v>0.01</v>
      </c>
      <c r="O42" s="90">
        <v>1.8E-3</v>
      </c>
    </row>
    <row r="43" spans="2:15" s="87" customFormat="1">
      <c r="B43" s="91" t="s">
        <v>2135</v>
      </c>
      <c r="C43" s="91" t="s">
        <v>2136</v>
      </c>
      <c r="D43" s="91" t="s">
        <v>100</v>
      </c>
      <c r="E43" s="91" t="s">
        <v>123</v>
      </c>
      <c r="F43" s="91" t="s">
        <v>543</v>
      </c>
      <c r="G43" s="91" t="s">
        <v>495</v>
      </c>
      <c r="H43" s="91" t="s">
        <v>102</v>
      </c>
      <c r="I43" s="92">
        <v>172123.13</v>
      </c>
      <c r="J43" s="92">
        <v>39880</v>
      </c>
      <c r="K43" s="92">
        <v>0</v>
      </c>
      <c r="L43" s="92">
        <v>68642.704243999993</v>
      </c>
      <c r="M43" s="90">
        <v>7.1999999999999998E-3</v>
      </c>
      <c r="N43" s="90">
        <v>1.78E-2</v>
      </c>
      <c r="O43" s="90">
        <v>3.3E-3</v>
      </c>
    </row>
    <row r="44" spans="2:15" s="87" customFormat="1">
      <c r="B44" s="91" t="s">
        <v>2137</v>
      </c>
      <c r="C44" s="91" t="s">
        <v>2138</v>
      </c>
      <c r="D44" s="91" t="s">
        <v>100</v>
      </c>
      <c r="E44" s="91" t="s">
        <v>123</v>
      </c>
      <c r="F44" s="91" t="s">
        <v>567</v>
      </c>
      <c r="G44" s="91" t="s">
        <v>495</v>
      </c>
      <c r="H44" s="91" t="s">
        <v>102</v>
      </c>
      <c r="I44" s="92">
        <v>3080395.4</v>
      </c>
      <c r="J44" s="92">
        <v>1051</v>
      </c>
      <c r="K44" s="92">
        <v>0</v>
      </c>
      <c r="L44" s="92">
        <v>32374.955654000001</v>
      </c>
      <c r="M44" s="90">
        <v>3.8999999999999998E-3</v>
      </c>
      <c r="N44" s="90">
        <v>8.3999999999999995E-3</v>
      </c>
      <c r="O44" s="90">
        <v>1.5E-3</v>
      </c>
    </row>
    <row r="45" spans="2:15" s="87" customFormat="1">
      <c r="B45" s="91" t="s">
        <v>2139</v>
      </c>
      <c r="C45" s="91" t="s">
        <v>2140</v>
      </c>
      <c r="D45" s="91" t="s">
        <v>100</v>
      </c>
      <c r="E45" s="91" t="s">
        <v>123</v>
      </c>
      <c r="F45" s="91" t="s">
        <v>585</v>
      </c>
      <c r="G45" s="91" t="s">
        <v>495</v>
      </c>
      <c r="H45" s="91" t="s">
        <v>102</v>
      </c>
      <c r="I45" s="92">
        <v>238047</v>
      </c>
      <c r="J45" s="92">
        <v>24000</v>
      </c>
      <c r="K45" s="92">
        <v>0</v>
      </c>
      <c r="L45" s="92">
        <v>57131.28</v>
      </c>
      <c r="M45" s="90">
        <v>5.0000000000000001E-3</v>
      </c>
      <c r="N45" s="90">
        <v>1.4800000000000001E-2</v>
      </c>
      <c r="O45" s="90">
        <v>2.7000000000000001E-3</v>
      </c>
    </row>
    <row r="46" spans="2:15" s="87" customFormat="1">
      <c r="B46" s="91" t="s">
        <v>2141</v>
      </c>
      <c r="C46" s="91" t="s">
        <v>2142</v>
      </c>
      <c r="D46" s="91" t="s">
        <v>100</v>
      </c>
      <c r="E46" s="91" t="s">
        <v>123</v>
      </c>
      <c r="F46" s="91" t="s">
        <v>503</v>
      </c>
      <c r="G46" s="91" t="s">
        <v>495</v>
      </c>
      <c r="H46" s="91" t="s">
        <v>102</v>
      </c>
      <c r="I46" s="92">
        <v>220909</v>
      </c>
      <c r="J46" s="92">
        <v>24420</v>
      </c>
      <c r="K46" s="92">
        <v>0</v>
      </c>
      <c r="L46" s="92">
        <v>53945.977800000001</v>
      </c>
      <c r="M46" s="90">
        <v>1.8E-3</v>
      </c>
      <c r="N46" s="90">
        <v>1.4E-2</v>
      </c>
      <c r="O46" s="90">
        <v>2.5999999999999999E-3</v>
      </c>
    </row>
    <row r="47" spans="2:15" s="87" customFormat="1">
      <c r="B47" s="91" t="s">
        <v>2143</v>
      </c>
      <c r="C47" s="91" t="s">
        <v>2144</v>
      </c>
      <c r="D47" s="91" t="s">
        <v>100</v>
      </c>
      <c r="E47" s="91" t="s">
        <v>123</v>
      </c>
      <c r="F47" s="91" t="s">
        <v>1820</v>
      </c>
      <c r="G47" s="91" t="s">
        <v>2145</v>
      </c>
      <c r="H47" s="91" t="s">
        <v>102</v>
      </c>
      <c r="I47" s="92">
        <v>1143074</v>
      </c>
      <c r="J47" s="92">
        <v>2740</v>
      </c>
      <c r="K47" s="92">
        <v>0</v>
      </c>
      <c r="L47" s="92">
        <v>31320.227599999998</v>
      </c>
      <c r="M47" s="90">
        <v>8.9999999999999998E-4</v>
      </c>
      <c r="N47" s="90">
        <v>8.0999999999999996E-3</v>
      </c>
      <c r="O47" s="90">
        <v>1.5E-3</v>
      </c>
    </row>
    <row r="48" spans="2:15" s="87" customFormat="1">
      <c r="B48" s="91" t="s">
        <v>2146</v>
      </c>
      <c r="C48" s="91" t="s">
        <v>2147</v>
      </c>
      <c r="D48" s="91" t="s">
        <v>100</v>
      </c>
      <c r="E48" s="91" t="s">
        <v>123</v>
      </c>
      <c r="F48" s="91" t="s">
        <v>2148</v>
      </c>
      <c r="G48" s="91" t="s">
        <v>129</v>
      </c>
      <c r="H48" s="91" t="s">
        <v>102</v>
      </c>
      <c r="I48" s="92">
        <v>81783</v>
      </c>
      <c r="J48" s="92">
        <v>67960</v>
      </c>
      <c r="K48" s="92">
        <v>0</v>
      </c>
      <c r="L48" s="92">
        <v>55579.726799999997</v>
      </c>
      <c r="M48" s="90">
        <v>1.1000000000000001E-3</v>
      </c>
      <c r="N48" s="90">
        <v>1.44E-2</v>
      </c>
      <c r="O48" s="90">
        <v>2.5999999999999999E-3</v>
      </c>
    </row>
    <row r="49" spans="2:15" s="87" customFormat="1">
      <c r="B49" s="91" t="s">
        <v>2149</v>
      </c>
      <c r="C49" s="91" t="s">
        <v>2150</v>
      </c>
      <c r="D49" s="91" t="s">
        <v>100</v>
      </c>
      <c r="E49" s="91" t="s">
        <v>123</v>
      </c>
      <c r="F49" s="91" t="s">
        <v>647</v>
      </c>
      <c r="G49" s="91" t="s">
        <v>132</v>
      </c>
      <c r="H49" s="91" t="s">
        <v>102</v>
      </c>
      <c r="I49" s="92">
        <v>6300755</v>
      </c>
      <c r="J49" s="92">
        <v>584.1</v>
      </c>
      <c r="K49" s="92">
        <v>669.86021000000005</v>
      </c>
      <c r="L49" s="92">
        <v>37472.570164999997</v>
      </c>
      <c r="M49" s="90">
        <v>2.3E-3</v>
      </c>
      <c r="N49" s="90">
        <v>9.7000000000000003E-3</v>
      </c>
      <c r="O49" s="90">
        <v>1.8E-3</v>
      </c>
    </row>
    <row r="50" spans="2:15" s="87" customFormat="1">
      <c r="B50" s="93" t="s">
        <v>2151</v>
      </c>
      <c r="C50" s="96"/>
      <c r="D50" s="96"/>
      <c r="I50" s="94">
        <f>SUM(I51:I142)</f>
        <v>62558509.020000018</v>
      </c>
      <c r="K50" s="94">
        <v>1345.18308</v>
      </c>
      <c r="L50" s="94">
        <v>925523.60443636065</v>
      </c>
      <c r="N50" s="95">
        <v>0.2397</v>
      </c>
      <c r="O50" s="95">
        <v>4.3999999999999997E-2</v>
      </c>
    </row>
    <row r="51" spans="2:15" s="87" customFormat="1">
      <c r="B51" s="91" t="s">
        <v>2152</v>
      </c>
      <c r="C51" s="91" t="s">
        <v>2153</v>
      </c>
      <c r="D51" s="91" t="s">
        <v>100</v>
      </c>
      <c r="E51" s="91" t="s">
        <v>123</v>
      </c>
      <c r="F51" s="91" t="s">
        <v>1248</v>
      </c>
      <c r="G51" s="91" t="s">
        <v>101</v>
      </c>
      <c r="H51" s="91" t="s">
        <v>102</v>
      </c>
      <c r="I51" s="92">
        <v>67</v>
      </c>
      <c r="J51" s="92">
        <v>16430</v>
      </c>
      <c r="K51" s="92">
        <v>0</v>
      </c>
      <c r="L51" s="92">
        <v>11.008100000000001</v>
      </c>
      <c r="M51" s="90">
        <v>0</v>
      </c>
      <c r="N51" s="90">
        <v>0</v>
      </c>
      <c r="O51" s="90">
        <v>0</v>
      </c>
    </row>
    <row r="52" spans="2:15" s="87" customFormat="1">
      <c r="B52" s="91" t="s">
        <v>2154</v>
      </c>
      <c r="C52" s="91" t="s">
        <v>2155</v>
      </c>
      <c r="D52" s="91" t="s">
        <v>100</v>
      </c>
      <c r="E52" s="91" t="s">
        <v>123</v>
      </c>
      <c r="F52" s="91" t="s">
        <v>1384</v>
      </c>
      <c r="G52" s="91" t="s">
        <v>482</v>
      </c>
      <c r="H52" s="91" t="s">
        <v>102</v>
      </c>
      <c r="I52" s="92">
        <v>14831756</v>
      </c>
      <c r="J52" s="92">
        <v>122</v>
      </c>
      <c r="K52" s="92">
        <v>0</v>
      </c>
      <c r="L52" s="92">
        <v>18094.742320000001</v>
      </c>
      <c r="M52" s="90">
        <v>4.5999999999999999E-3</v>
      </c>
      <c r="N52" s="90">
        <v>4.7000000000000002E-3</v>
      </c>
      <c r="O52" s="90">
        <v>8.9999999999999998E-4</v>
      </c>
    </row>
    <row r="53" spans="2:15" s="87" customFormat="1">
      <c r="B53" s="91" t="s">
        <v>2156</v>
      </c>
      <c r="C53" s="91" t="s">
        <v>2157</v>
      </c>
      <c r="D53" s="91" t="s">
        <v>100</v>
      </c>
      <c r="E53" s="91" t="s">
        <v>123</v>
      </c>
      <c r="F53" s="91" t="s">
        <v>770</v>
      </c>
      <c r="G53" s="91" t="s">
        <v>482</v>
      </c>
      <c r="H53" s="91" t="s">
        <v>102</v>
      </c>
      <c r="I53" s="92">
        <v>4107935</v>
      </c>
      <c r="J53" s="92">
        <v>122.4</v>
      </c>
      <c r="K53" s="92">
        <v>0</v>
      </c>
      <c r="L53" s="92">
        <v>5028.1124399999999</v>
      </c>
      <c r="M53" s="90">
        <v>3.2000000000000002E-3</v>
      </c>
      <c r="N53" s="90">
        <v>1.2999999999999999E-3</v>
      </c>
      <c r="O53" s="90">
        <v>2.0000000000000001E-4</v>
      </c>
    </row>
    <row r="54" spans="2:15" s="87" customFormat="1">
      <c r="B54" s="91" t="s">
        <v>2158</v>
      </c>
      <c r="C54" s="91" t="s">
        <v>2159</v>
      </c>
      <c r="D54" s="91" t="s">
        <v>100</v>
      </c>
      <c r="E54" s="91" t="s">
        <v>123</v>
      </c>
      <c r="F54" s="91" t="s">
        <v>793</v>
      </c>
      <c r="G54" s="91" t="s">
        <v>482</v>
      </c>
      <c r="H54" s="91" t="s">
        <v>102</v>
      </c>
      <c r="I54" s="92">
        <v>34925.339999999997</v>
      </c>
      <c r="J54" s="92">
        <v>39050</v>
      </c>
      <c r="K54" s="92">
        <v>0</v>
      </c>
      <c r="L54" s="92">
        <v>13638.34527</v>
      </c>
      <c r="M54" s="90">
        <v>2.5000000000000001E-3</v>
      </c>
      <c r="N54" s="90">
        <v>3.5000000000000001E-3</v>
      </c>
      <c r="O54" s="90">
        <v>5.9999999999999995E-4</v>
      </c>
    </row>
    <row r="55" spans="2:15" s="87" customFormat="1">
      <c r="B55" s="91" t="s">
        <v>2160</v>
      </c>
      <c r="C55" s="91">
        <v>7200111</v>
      </c>
      <c r="D55" s="91" t="s">
        <v>100</v>
      </c>
      <c r="E55" s="91" t="s">
        <v>123</v>
      </c>
      <c r="F55" s="91" t="s">
        <v>1348</v>
      </c>
      <c r="G55" s="91" t="s">
        <v>917</v>
      </c>
      <c r="H55" s="91" t="s">
        <v>102</v>
      </c>
      <c r="I55" s="92">
        <v>8971245</v>
      </c>
      <c r="J55" s="92">
        <f t="shared" ref="J55:J58" si="2">L55*1000/I55*100</f>
        <v>757.30000000000007</v>
      </c>
      <c r="K55" s="92">
        <v>0</v>
      </c>
      <c r="L55" s="92">
        <f>67939238.385/1000</f>
        <v>67939.238385000004</v>
      </c>
      <c r="M55" s="90">
        <v>0</v>
      </c>
      <c r="N55" s="90">
        <f t="shared" ref="N55:N56" si="3">L55/$L$11</f>
        <v>1.7593588853616213E-2</v>
      </c>
      <c r="O55" s="90">
        <f>L55/'סכום נכסי הקרן'!$C$42</f>
        <v>3.2260619661042475E-3</v>
      </c>
    </row>
    <row r="56" spans="2:15" s="87" customFormat="1">
      <c r="B56" s="91" t="s">
        <v>2160</v>
      </c>
      <c r="C56" s="91">
        <v>7200110</v>
      </c>
      <c r="D56" s="91" t="s">
        <v>100</v>
      </c>
      <c r="E56" s="91" t="s">
        <v>123</v>
      </c>
      <c r="F56" s="91" t="s">
        <v>1348</v>
      </c>
      <c r="G56" s="91" t="s">
        <v>917</v>
      </c>
      <c r="H56" s="91" t="s">
        <v>102</v>
      </c>
      <c r="I56" s="92">
        <v>1321000</v>
      </c>
      <c r="J56" s="92">
        <f t="shared" si="2"/>
        <v>725.39836065573741</v>
      </c>
      <c r="K56" s="92">
        <v>0</v>
      </c>
      <c r="L56" s="92">
        <f>9582512.34426229/1000</f>
        <v>9582.5123442622898</v>
      </c>
      <c r="M56" s="90">
        <v>1.01E-2</v>
      </c>
      <c r="N56" s="90">
        <f t="shared" si="3"/>
        <v>2.4814935577328343E-3</v>
      </c>
      <c r="O56" s="90">
        <f>L56/'סכום נכסי הקרן'!$C$42</f>
        <v>4.5502097680821715E-4</v>
      </c>
    </row>
    <row r="57" spans="2:15" s="87" customFormat="1">
      <c r="B57" s="91" t="s">
        <v>2161</v>
      </c>
      <c r="C57" s="91">
        <v>11667680</v>
      </c>
      <c r="D57" s="91" t="s">
        <v>100</v>
      </c>
      <c r="E57" s="91" t="s">
        <v>123</v>
      </c>
      <c r="F57" s="91" t="s">
        <v>916</v>
      </c>
      <c r="G57" s="91" t="s">
        <v>917</v>
      </c>
      <c r="H57" s="91" t="s">
        <v>102</v>
      </c>
      <c r="I57" s="92">
        <v>85600</v>
      </c>
      <c r="J57" s="92">
        <f t="shared" si="2"/>
        <v>1110.377049180327</v>
      </c>
      <c r="K57" s="92">
        <v>0</v>
      </c>
      <c r="L57" s="92">
        <f>950482.75409836/1000</f>
        <v>950.48275409835992</v>
      </c>
      <c r="M57" s="90">
        <v>6.9999999999999999E-4</v>
      </c>
      <c r="N57" s="90">
        <v>4.0000000000000002E-4</v>
      </c>
      <c r="O57" s="90">
        <v>1E-4</v>
      </c>
    </row>
    <row r="58" spans="2:15" s="87" customFormat="1">
      <c r="B58" s="91" t="s">
        <v>2161</v>
      </c>
      <c r="C58" s="91">
        <v>1166768</v>
      </c>
      <c r="D58" s="91" t="s">
        <v>100</v>
      </c>
      <c r="E58" s="91" t="s">
        <v>123</v>
      </c>
      <c r="F58" s="91" t="s">
        <v>916</v>
      </c>
      <c r="G58" s="91" t="s">
        <v>917</v>
      </c>
      <c r="H58" s="91" t="s">
        <v>102</v>
      </c>
      <c r="I58" s="92">
        <v>44383</v>
      </c>
      <c r="J58" s="92">
        <f t="shared" si="2"/>
        <v>1305</v>
      </c>
      <c r="K58" s="92">
        <v>0</v>
      </c>
      <c r="L58" s="92">
        <f>579198.15/1000</f>
        <v>579.19815000000006</v>
      </c>
      <c r="M58" s="90">
        <v>0</v>
      </c>
      <c r="N58" s="90">
        <v>0</v>
      </c>
      <c r="O58" s="90">
        <v>0</v>
      </c>
    </row>
    <row r="59" spans="2:15" s="87" customFormat="1">
      <c r="B59" s="91" t="s">
        <v>2162</v>
      </c>
      <c r="C59" s="91" t="s">
        <v>2163</v>
      </c>
      <c r="D59" s="91" t="s">
        <v>100</v>
      </c>
      <c r="E59" s="91" t="s">
        <v>123</v>
      </c>
      <c r="F59" s="91" t="s">
        <v>945</v>
      </c>
      <c r="G59" s="91" t="s">
        <v>917</v>
      </c>
      <c r="H59" s="91" t="s">
        <v>102</v>
      </c>
      <c r="I59" s="92">
        <v>128622</v>
      </c>
      <c r="J59" s="92">
        <v>10630</v>
      </c>
      <c r="K59" s="92">
        <v>0</v>
      </c>
      <c r="L59" s="92">
        <v>13672.518599999999</v>
      </c>
      <c r="M59" s="90">
        <v>3.8E-3</v>
      </c>
      <c r="N59" s="90">
        <v>3.5000000000000001E-3</v>
      </c>
      <c r="O59" s="90">
        <v>6.9999999999999999E-4</v>
      </c>
    </row>
    <row r="60" spans="2:15" s="87" customFormat="1">
      <c r="B60" s="91" t="s">
        <v>2164</v>
      </c>
      <c r="C60" s="91" t="s">
        <v>2165</v>
      </c>
      <c r="D60" s="91" t="s">
        <v>100</v>
      </c>
      <c r="E60" s="91" t="s">
        <v>123</v>
      </c>
      <c r="F60" s="91" t="s">
        <v>783</v>
      </c>
      <c r="G60" s="91" t="s">
        <v>784</v>
      </c>
      <c r="H60" s="91" t="s">
        <v>102</v>
      </c>
      <c r="I60" s="92">
        <v>5101</v>
      </c>
      <c r="J60" s="92">
        <v>87750</v>
      </c>
      <c r="K60" s="92">
        <v>0</v>
      </c>
      <c r="L60" s="92">
        <v>4476.1274999999996</v>
      </c>
      <c r="M60" s="90">
        <v>1.6999999999999999E-3</v>
      </c>
      <c r="N60" s="90">
        <v>1.1999999999999999E-3</v>
      </c>
      <c r="O60" s="90">
        <v>2.0000000000000001E-4</v>
      </c>
    </row>
    <row r="61" spans="2:15" s="87" customFormat="1">
      <c r="B61" s="91" t="s">
        <v>2166</v>
      </c>
      <c r="C61" s="91" t="s">
        <v>2167</v>
      </c>
      <c r="D61" s="91" t="s">
        <v>100</v>
      </c>
      <c r="E61" s="91" t="s">
        <v>123</v>
      </c>
      <c r="F61" s="91" t="s">
        <v>2168</v>
      </c>
      <c r="G61" s="91" t="s">
        <v>670</v>
      </c>
      <c r="H61" s="91" t="s">
        <v>102</v>
      </c>
      <c r="I61" s="92">
        <v>44032</v>
      </c>
      <c r="J61" s="92">
        <v>9669</v>
      </c>
      <c r="K61" s="92">
        <v>0</v>
      </c>
      <c r="L61" s="92">
        <v>4257.4540800000004</v>
      </c>
      <c r="M61" s="90">
        <v>3.0000000000000001E-3</v>
      </c>
      <c r="N61" s="90">
        <v>1.1000000000000001E-3</v>
      </c>
      <c r="O61" s="90">
        <v>2.0000000000000001E-4</v>
      </c>
    </row>
    <row r="62" spans="2:15" s="87" customFormat="1">
      <c r="B62" s="91" t="s">
        <v>2169</v>
      </c>
      <c r="C62" s="91" t="s">
        <v>2170</v>
      </c>
      <c r="D62" s="91" t="s">
        <v>100</v>
      </c>
      <c r="E62" s="91" t="s">
        <v>123</v>
      </c>
      <c r="F62" s="91" t="s">
        <v>2171</v>
      </c>
      <c r="G62" s="91" t="s">
        <v>670</v>
      </c>
      <c r="H62" s="91" t="s">
        <v>102</v>
      </c>
      <c r="I62" s="92">
        <v>786497</v>
      </c>
      <c r="J62" s="92">
        <v>6077</v>
      </c>
      <c r="K62" s="92">
        <v>0</v>
      </c>
      <c r="L62" s="92">
        <v>47795.422689999999</v>
      </c>
      <c r="M62" s="90">
        <v>1.06E-2</v>
      </c>
      <c r="N62" s="90">
        <v>1.24E-2</v>
      </c>
      <c r="O62" s="90">
        <v>2.3E-3</v>
      </c>
    </row>
    <row r="63" spans="2:15" s="87" customFormat="1">
      <c r="B63" s="91" t="s">
        <v>2172</v>
      </c>
      <c r="C63" s="91" t="s">
        <v>2173</v>
      </c>
      <c r="D63" s="91" t="s">
        <v>100</v>
      </c>
      <c r="E63" s="91" t="s">
        <v>123</v>
      </c>
      <c r="F63" s="91" t="s">
        <v>2174</v>
      </c>
      <c r="G63" s="91" t="s">
        <v>670</v>
      </c>
      <c r="H63" s="91" t="s">
        <v>102</v>
      </c>
      <c r="I63" s="92">
        <v>1133223</v>
      </c>
      <c r="J63" s="92">
        <v>476.9</v>
      </c>
      <c r="K63" s="92">
        <v>0</v>
      </c>
      <c r="L63" s="92">
        <v>5404.3404870000004</v>
      </c>
      <c r="M63" s="90">
        <v>1.1000000000000001E-3</v>
      </c>
      <c r="N63" s="90">
        <v>1.4E-3</v>
      </c>
      <c r="O63" s="90">
        <v>2.9999999999999997E-4</v>
      </c>
    </row>
    <row r="64" spans="2:15" s="87" customFormat="1">
      <c r="B64" s="91" t="s">
        <v>2175</v>
      </c>
      <c r="C64" s="91" t="s">
        <v>2176</v>
      </c>
      <c r="D64" s="91" t="s">
        <v>100</v>
      </c>
      <c r="E64" s="91" t="s">
        <v>123</v>
      </c>
      <c r="F64" s="91" t="s">
        <v>1078</v>
      </c>
      <c r="G64" s="91" t="s">
        <v>670</v>
      </c>
      <c r="H64" s="91" t="s">
        <v>102</v>
      </c>
      <c r="I64" s="92">
        <v>120020</v>
      </c>
      <c r="J64" s="92">
        <v>6869</v>
      </c>
      <c r="K64" s="92">
        <v>0</v>
      </c>
      <c r="L64" s="92">
        <v>8244.1738000000005</v>
      </c>
      <c r="M64" s="90">
        <v>1.9E-3</v>
      </c>
      <c r="N64" s="90">
        <v>2.0999999999999999E-3</v>
      </c>
      <c r="O64" s="90">
        <v>4.0000000000000002E-4</v>
      </c>
    </row>
    <row r="65" spans="2:15" s="87" customFormat="1">
      <c r="B65" s="91" t="s">
        <v>2177</v>
      </c>
      <c r="C65" s="91" t="s">
        <v>2178</v>
      </c>
      <c r="D65" s="91" t="s">
        <v>100</v>
      </c>
      <c r="E65" s="91" t="s">
        <v>123</v>
      </c>
      <c r="F65" s="91" t="s">
        <v>2179</v>
      </c>
      <c r="G65" s="91" t="s">
        <v>1019</v>
      </c>
      <c r="H65" s="91" t="s">
        <v>102</v>
      </c>
      <c r="I65" s="92">
        <v>288</v>
      </c>
      <c r="J65" s="92">
        <v>3390</v>
      </c>
      <c r="K65" s="92">
        <v>0</v>
      </c>
      <c r="L65" s="92">
        <v>9.7631999999999994</v>
      </c>
      <c r="M65" s="90">
        <v>0</v>
      </c>
      <c r="N65" s="90">
        <v>0</v>
      </c>
      <c r="O65" s="90">
        <v>0</v>
      </c>
    </row>
    <row r="66" spans="2:15" s="87" customFormat="1">
      <c r="B66" s="91" t="s">
        <v>2180</v>
      </c>
      <c r="C66" s="91" t="s">
        <v>2181</v>
      </c>
      <c r="D66" s="91" t="s">
        <v>100</v>
      </c>
      <c r="E66" s="91" t="s">
        <v>123</v>
      </c>
      <c r="F66" s="91" t="s">
        <v>1496</v>
      </c>
      <c r="G66" s="91" t="s">
        <v>731</v>
      </c>
      <c r="H66" s="91" t="s">
        <v>102</v>
      </c>
      <c r="I66" s="92">
        <v>240145</v>
      </c>
      <c r="J66" s="92">
        <v>613</v>
      </c>
      <c r="K66" s="92">
        <v>0</v>
      </c>
      <c r="L66" s="92">
        <v>1472.0888500000001</v>
      </c>
      <c r="M66" s="90">
        <v>8.9999999999999998E-4</v>
      </c>
      <c r="N66" s="90">
        <v>4.0000000000000002E-4</v>
      </c>
      <c r="O66" s="90">
        <v>1E-4</v>
      </c>
    </row>
    <row r="67" spans="2:15" s="87" customFormat="1">
      <c r="B67" s="91" t="s">
        <v>2182</v>
      </c>
      <c r="C67" s="91" t="s">
        <v>2183</v>
      </c>
      <c r="D67" s="91" t="s">
        <v>100</v>
      </c>
      <c r="E67" s="91" t="s">
        <v>123</v>
      </c>
      <c r="F67" s="91" t="s">
        <v>730</v>
      </c>
      <c r="G67" s="91" t="s">
        <v>731</v>
      </c>
      <c r="H67" s="91" t="s">
        <v>102</v>
      </c>
      <c r="I67" s="92">
        <v>266810</v>
      </c>
      <c r="J67" s="92">
        <v>1235</v>
      </c>
      <c r="K67" s="92">
        <v>0</v>
      </c>
      <c r="L67" s="92">
        <v>3295.1035000000002</v>
      </c>
      <c r="M67" s="90">
        <v>1.2999999999999999E-3</v>
      </c>
      <c r="N67" s="90">
        <v>8.9999999999999998E-4</v>
      </c>
      <c r="O67" s="90">
        <v>2.0000000000000001E-4</v>
      </c>
    </row>
    <row r="68" spans="2:15" s="87" customFormat="1">
      <c r="B68" s="91" t="s">
        <v>2184</v>
      </c>
      <c r="C68" s="91" t="s">
        <v>2185</v>
      </c>
      <c r="D68" s="91" t="s">
        <v>100</v>
      </c>
      <c r="E68" s="91" t="s">
        <v>123</v>
      </c>
      <c r="F68" s="91" t="s">
        <v>1366</v>
      </c>
      <c r="G68" s="91" t="s">
        <v>731</v>
      </c>
      <c r="H68" s="91" t="s">
        <v>102</v>
      </c>
      <c r="I68" s="92">
        <v>117931</v>
      </c>
      <c r="J68" s="92">
        <v>15510</v>
      </c>
      <c r="K68" s="92">
        <v>0</v>
      </c>
      <c r="L68" s="92">
        <v>18291.098099999999</v>
      </c>
      <c r="M68" s="90">
        <v>9.2999999999999992E-3</v>
      </c>
      <c r="N68" s="90">
        <v>4.7000000000000002E-3</v>
      </c>
      <c r="O68" s="90">
        <v>8.9999999999999998E-4</v>
      </c>
    </row>
    <row r="69" spans="2:15" s="87" customFormat="1">
      <c r="B69" s="91" t="s">
        <v>2186</v>
      </c>
      <c r="C69" s="91" t="s">
        <v>2187</v>
      </c>
      <c r="D69" s="91" t="s">
        <v>100</v>
      </c>
      <c r="E69" s="91" t="s">
        <v>123</v>
      </c>
      <c r="F69" s="91" t="s">
        <v>1534</v>
      </c>
      <c r="G69" s="91" t="s">
        <v>731</v>
      </c>
      <c r="H69" s="91" t="s">
        <v>102</v>
      </c>
      <c r="I69" s="92">
        <v>149</v>
      </c>
      <c r="J69" s="92">
        <v>5041</v>
      </c>
      <c r="K69" s="92">
        <v>0</v>
      </c>
      <c r="L69" s="92">
        <v>7.5110900000000003</v>
      </c>
      <c r="M69" s="90">
        <v>0</v>
      </c>
      <c r="N69" s="90">
        <v>0</v>
      </c>
      <c r="O69" s="90">
        <v>0</v>
      </c>
    </row>
    <row r="70" spans="2:15" s="87" customFormat="1">
      <c r="B70" s="91" t="s">
        <v>2188</v>
      </c>
      <c r="C70" s="91" t="s">
        <v>2189</v>
      </c>
      <c r="D70" s="91" t="s">
        <v>100</v>
      </c>
      <c r="E70" s="91" t="s">
        <v>123</v>
      </c>
      <c r="F70" s="91" t="s">
        <v>2190</v>
      </c>
      <c r="G70" s="91" t="s">
        <v>731</v>
      </c>
      <c r="H70" s="91" t="s">
        <v>102</v>
      </c>
      <c r="I70" s="92">
        <v>6511.8</v>
      </c>
      <c r="J70" s="92">
        <v>19000</v>
      </c>
      <c r="K70" s="92">
        <v>0</v>
      </c>
      <c r="L70" s="92">
        <v>1237.242</v>
      </c>
      <c r="M70" s="90">
        <v>6.9999999999999999E-4</v>
      </c>
      <c r="N70" s="90">
        <v>2.9999999999999997E-4</v>
      </c>
      <c r="O70" s="90">
        <v>1E-4</v>
      </c>
    </row>
    <row r="71" spans="2:15" s="87" customFormat="1">
      <c r="B71" s="91" t="s">
        <v>2191</v>
      </c>
      <c r="C71" s="91" t="s">
        <v>2192</v>
      </c>
      <c r="D71" s="91" t="s">
        <v>100</v>
      </c>
      <c r="E71" s="91" t="s">
        <v>123</v>
      </c>
      <c r="F71" s="91" t="s">
        <v>1251</v>
      </c>
      <c r="G71" s="91" t="s">
        <v>731</v>
      </c>
      <c r="H71" s="91" t="s">
        <v>102</v>
      </c>
      <c r="I71" s="92">
        <v>95576</v>
      </c>
      <c r="J71" s="92">
        <v>24300</v>
      </c>
      <c r="K71" s="92">
        <v>0</v>
      </c>
      <c r="L71" s="92">
        <v>23224.968000000001</v>
      </c>
      <c r="M71" s="90">
        <v>5.1000000000000004E-3</v>
      </c>
      <c r="N71" s="90">
        <v>6.0000000000000001E-3</v>
      </c>
      <c r="O71" s="90">
        <v>1.1000000000000001E-3</v>
      </c>
    </row>
    <row r="72" spans="2:15" s="87" customFormat="1">
      <c r="B72" s="91" t="s">
        <v>2193</v>
      </c>
      <c r="C72" s="91" t="s">
        <v>2194</v>
      </c>
      <c r="D72" s="91" t="s">
        <v>100</v>
      </c>
      <c r="E72" s="91" t="s">
        <v>123</v>
      </c>
      <c r="F72" s="91" t="s">
        <v>2195</v>
      </c>
      <c r="G72" s="91" t="s">
        <v>731</v>
      </c>
      <c r="H72" s="91" t="s">
        <v>102</v>
      </c>
      <c r="I72" s="92">
        <v>43565</v>
      </c>
      <c r="J72" s="92">
        <v>8300</v>
      </c>
      <c r="K72" s="92">
        <v>0</v>
      </c>
      <c r="L72" s="92">
        <v>3615.895</v>
      </c>
      <c r="M72" s="90">
        <v>1.4E-3</v>
      </c>
      <c r="N72" s="90">
        <v>8.9999999999999998E-4</v>
      </c>
      <c r="O72" s="90">
        <v>2.0000000000000001E-4</v>
      </c>
    </row>
    <row r="73" spans="2:15" s="87" customFormat="1">
      <c r="B73" s="91" t="s">
        <v>2196</v>
      </c>
      <c r="C73" s="91" t="s">
        <v>2197</v>
      </c>
      <c r="D73" s="91" t="s">
        <v>100</v>
      </c>
      <c r="E73" s="91" t="s">
        <v>123</v>
      </c>
      <c r="F73" s="91" t="s">
        <v>899</v>
      </c>
      <c r="G73" s="91" t="s">
        <v>731</v>
      </c>
      <c r="H73" s="91" t="s">
        <v>102</v>
      </c>
      <c r="I73" s="92">
        <v>1453188.2</v>
      </c>
      <c r="J73" s="92">
        <v>1887</v>
      </c>
      <c r="K73" s="92">
        <v>0</v>
      </c>
      <c r="L73" s="92">
        <v>27421.661334</v>
      </c>
      <c r="M73" s="90">
        <v>2.4E-2</v>
      </c>
      <c r="N73" s="90">
        <v>7.1000000000000004E-3</v>
      </c>
      <c r="O73" s="90">
        <v>1.2999999999999999E-3</v>
      </c>
    </row>
    <row r="74" spans="2:15" s="87" customFormat="1">
      <c r="B74" s="91" t="s">
        <v>2198</v>
      </c>
      <c r="C74" s="91" t="s">
        <v>2199</v>
      </c>
      <c r="D74" s="91" t="s">
        <v>100</v>
      </c>
      <c r="E74" s="91" t="s">
        <v>123</v>
      </c>
      <c r="F74" s="91" t="s">
        <v>1696</v>
      </c>
      <c r="G74" s="91" t="s">
        <v>731</v>
      </c>
      <c r="H74" s="91" t="s">
        <v>102</v>
      </c>
      <c r="I74" s="92">
        <v>95763</v>
      </c>
      <c r="J74" s="92">
        <v>1180</v>
      </c>
      <c r="K74" s="92">
        <v>0</v>
      </c>
      <c r="L74" s="92">
        <v>1130.0034000000001</v>
      </c>
      <c r="M74" s="90">
        <v>2.9999999999999997E-4</v>
      </c>
      <c r="N74" s="90">
        <v>2.9999999999999997E-4</v>
      </c>
      <c r="O74" s="90">
        <v>1E-4</v>
      </c>
    </row>
    <row r="75" spans="2:15" s="87" customFormat="1">
      <c r="B75" s="91" t="s">
        <v>2200</v>
      </c>
      <c r="C75" s="91" t="s">
        <v>2201</v>
      </c>
      <c r="D75" s="91" t="s">
        <v>100</v>
      </c>
      <c r="E75" s="91" t="s">
        <v>123</v>
      </c>
      <c r="F75" s="91" t="s">
        <v>1476</v>
      </c>
      <c r="G75" s="91" t="s">
        <v>731</v>
      </c>
      <c r="H75" s="91" t="s">
        <v>102</v>
      </c>
      <c r="I75" s="92">
        <v>538</v>
      </c>
      <c r="J75" s="92">
        <v>10070</v>
      </c>
      <c r="K75" s="92">
        <v>0</v>
      </c>
      <c r="L75" s="92">
        <v>54.176600000000001</v>
      </c>
      <c r="M75" s="90">
        <v>0</v>
      </c>
      <c r="N75" s="90">
        <v>0</v>
      </c>
      <c r="O75" s="90">
        <v>0</v>
      </c>
    </row>
    <row r="76" spans="2:15" s="87" customFormat="1">
      <c r="B76" s="91" t="s">
        <v>2202</v>
      </c>
      <c r="C76" s="91" t="s">
        <v>2203</v>
      </c>
      <c r="D76" s="91" t="s">
        <v>100</v>
      </c>
      <c r="E76" s="91" t="s">
        <v>123</v>
      </c>
      <c r="F76" s="91" t="s">
        <v>2204</v>
      </c>
      <c r="G76" s="91" t="s">
        <v>402</v>
      </c>
      <c r="H76" s="91" t="s">
        <v>102</v>
      </c>
      <c r="I76" s="92">
        <v>150796</v>
      </c>
      <c r="J76" s="92">
        <v>16100</v>
      </c>
      <c r="K76" s="92">
        <v>0</v>
      </c>
      <c r="L76" s="92">
        <v>24278.155999999999</v>
      </c>
      <c r="M76" s="90">
        <v>4.3E-3</v>
      </c>
      <c r="N76" s="90">
        <v>6.3E-3</v>
      </c>
      <c r="O76" s="90">
        <v>1.1999999999999999E-3</v>
      </c>
    </row>
    <row r="77" spans="2:15" s="87" customFormat="1">
      <c r="B77" s="91" t="s">
        <v>2205</v>
      </c>
      <c r="C77" s="91" t="s">
        <v>2206</v>
      </c>
      <c r="D77" s="91" t="s">
        <v>100</v>
      </c>
      <c r="E77" s="91" t="s">
        <v>123</v>
      </c>
      <c r="F77" s="91" t="s">
        <v>1111</v>
      </c>
      <c r="G77" s="91" t="s">
        <v>737</v>
      </c>
      <c r="H77" s="91" t="s">
        <v>102</v>
      </c>
      <c r="I77" s="92">
        <v>97097</v>
      </c>
      <c r="J77" s="92">
        <v>21300</v>
      </c>
      <c r="K77" s="92">
        <v>0</v>
      </c>
      <c r="L77" s="92">
        <v>20681.661</v>
      </c>
      <c r="M77" s="90">
        <v>2.8E-3</v>
      </c>
      <c r="N77" s="90">
        <v>5.4000000000000003E-3</v>
      </c>
      <c r="O77" s="90">
        <v>1E-3</v>
      </c>
    </row>
    <row r="78" spans="2:15" s="87" customFormat="1">
      <c r="B78" s="91" t="s">
        <v>2207</v>
      </c>
      <c r="C78" s="91" t="s">
        <v>2208</v>
      </c>
      <c r="D78" s="91" t="s">
        <v>100</v>
      </c>
      <c r="E78" s="91" t="s">
        <v>123</v>
      </c>
      <c r="F78" s="91" t="s">
        <v>1032</v>
      </c>
      <c r="G78" s="91" t="s">
        <v>737</v>
      </c>
      <c r="H78" s="91" t="s">
        <v>102</v>
      </c>
      <c r="I78" s="92">
        <v>125.99</v>
      </c>
      <c r="J78" s="92">
        <v>10460</v>
      </c>
      <c r="K78" s="92">
        <v>0</v>
      </c>
      <c r="L78" s="92">
        <v>13.178554</v>
      </c>
      <c r="M78" s="90">
        <v>0</v>
      </c>
      <c r="N78" s="90">
        <v>0</v>
      </c>
      <c r="O78" s="90">
        <v>0</v>
      </c>
    </row>
    <row r="79" spans="2:15" s="87" customFormat="1">
      <c r="B79" s="91" t="s">
        <v>2209</v>
      </c>
      <c r="C79" s="91" t="s">
        <v>2210</v>
      </c>
      <c r="D79" s="91" t="s">
        <v>100</v>
      </c>
      <c r="E79" s="91" t="s">
        <v>123</v>
      </c>
      <c r="F79" s="91" t="s">
        <v>2211</v>
      </c>
      <c r="G79" s="91" t="s">
        <v>737</v>
      </c>
      <c r="H79" s="91" t="s">
        <v>102</v>
      </c>
      <c r="I79" s="92">
        <v>41721</v>
      </c>
      <c r="J79" s="92">
        <v>8028</v>
      </c>
      <c r="K79" s="92">
        <v>0</v>
      </c>
      <c r="L79" s="92">
        <v>3349.3618799999999</v>
      </c>
      <c r="M79" s="90">
        <v>1.6999999999999999E-3</v>
      </c>
      <c r="N79" s="90">
        <v>8.9999999999999998E-4</v>
      </c>
      <c r="O79" s="90">
        <v>2.0000000000000001E-4</v>
      </c>
    </row>
    <row r="80" spans="2:15" s="87" customFormat="1">
      <c r="B80" s="91" t="s">
        <v>2212</v>
      </c>
      <c r="C80" s="91" t="s">
        <v>2213</v>
      </c>
      <c r="D80" s="91" t="s">
        <v>100</v>
      </c>
      <c r="E80" s="91" t="s">
        <v>123</v>
      </c>
      <c r="F80" s="91" t="s">
        <v>2214</v>
      </c>
      <c r="G80" s="91" t="s">
        <v>737</v>
      </c>
      <c r="H80" s="91" t="s">
        <v>102</v>
      </c>
      <c r="I80" s="92">
        <v>18558</v>
      </c>
      <c r="J80" s="92">
        <v>42200</v>
      </c>
      <c r="K80" s="92">
        <v>0</v>
      </c>
      <c r="L80" s="92">
        <v>7831.4759999999997</v>
      </c>
      <c r="M80" s="90">
        <v>2.3999999999999998E-3</v>
      </c>
      <c r="N80" s="90">
        <v>2E-3</v>
      </c>
      <c r="O80" s="90">
        <v>4.0000000000000002E-4</v>
      </c>
    </row>
    <row r="81" spans="2:15" s="87" customFormat="1">
      <c r="B81" s="91" t="s">
        <v>2215</v>
      </c>
      <c r="C81" s="91" t="s">
        <v>2216</v>
      </c>
      <c r="D81" s="91" t="s">
        <v>100</v>
      </c>
      <c r="E81" s="91" t="s">
        <v>123</v>
      </c>
      <c r="F81" s="91" t="s">
        <v>1061</v>
      </c>
      <c r="G81" s="91" t="s">
        <v>1062</v>
      </c>
      <c r="H81" s="91" t="s">
        <v>102</v>
      </c>
      <c r="I81" s="92">
        <v>9272424.3000000007</v>
      </c>
      <c r="J81" s="92">
        <v>121.6</v>
      </c>
      <c r="K81" s="92">
        <v>0</v>
      </c>
      <c r="L81" s="92">
        <v>11275.267948799999</v>
      </c>
      <c r="M81" s="90">
        <v>3.5999999999999999E-3</v>
      </c>
      <c r="N81" s="90">
        <v>2.8999999999999998E-3</v>
      </c>
      <c r="O81" s="90">
        <v>5.0000000000000001E-4</v>
      </c>
    </row>
    <row r="82" spans="2:15" s="87" customFormat="1">
      <c r="B82" s="91" t="s">
        <v>2217</v>
      </c>
      <c r="C82" s="91" t="s">
        <v>2218</v>
      </c>
      <c r="D82" s="91" t="s">
        <v>100</v>
      </c>
      <c r="E82" s="91" t="s">
        <v>123</v>
      </c>
      <c r="F82" s="91" t="s">
        <v>1558</v>
      </c>
      <c r="G82" s="91" t="s">
        <v>1062</v>
      </c>
      <c r="H82" s="91" t="s">
        <v>102</v>
      </c>
      <c r="I82" s="92">
        <v>266447</v>
      </c>
      <c r="J82" s="92">
        <v>1840</v>
      </c>
      <c r="K82" s="92">
        <v>0</v>
      </c>
      <c r="L82" s="92">
        <v>4902.6247999999996</v>
      </c>
      <c r="M82" s="90">
        <v>2.8E-3</v>
      </c>
      <c r="N82" s="90">
        <v>1.2999999999999999E-3</v>
      </c>
      <c r="O82" s="90">
        <v>2.0000000000000001E-4</v>
      </c>
    </row>
    <row r="83" spans="2:15" s="87" customFormat="1">
      <c r="B83" s="91" t="s">
        <v>2219</v>
      </c>
      <c r="C83" s="91" t="s">
        <v>2220</v>
      </c>
      <c r="D83" s="91" t="s">
        <v>100</v>
      </c>
      <c r="E83" s="91" t="s">
        <v>123</v>
      </c>
      <c r="F83" s="91" t="s">
        <v>1081</v>
      </c>
      <c r="G83" s="91" t="s">
        <v>1062</v>
      </c>
      <c r="H83" s="91" t="s">
        <v>102</v>
      </c>
      <c r="I83" s="92">
        <v>191</v>
      </c>
      <c r="J83" s="92">
        <v>1874</v>
      </c>
      <c r="K83" s="92">
        <v>0</v>
      </c>
      <c r="L83" s="92">
        <v>3.5793400000000002</v>
      </c>
      <c r="M83" s="90">
        <v>0</v>
      </c>
      <c r="N83" s="90">
        <v>0</v>
      </c>
      <c r="O83" s="90">
        <v>0</v>
      </c>
    </row>
    <row r="84" spans="2:15" s="87" customFormat="1">
      <c r="B84" s="91" t="s">
        <v>2221</v>
      </c>
      <c r="C84" s="91" t="s">
        <v>2222</v>
      </c>
      <c r="D84" s="91" t="s">
        <v>100</v>
      </c>
      <c r="E84" s="91" t="s">
        <v>123</v>
      </c>
      <c r="F84" s="91" t="s">
        <v>2223</v>
      </c>
      <c r="G84" s="91" t="s">
        <v>1062</v>
      </c>
      <c r="H84" s="91" t="s">
        <v>102</v>
      </c>
      <c r="I84" s="92">
        <v>5216</v>
      </c>
      <c r="J84" s="92">
        <v>254.4</v>
      </c>
      <c r="K84" s="92">
        <v>0</v>
      </c>
      <c r="L84" s="92">
        <v>13.269504</v>
      </c>
      <c r="M84" s="90">
        <v>0</v>
      </c>
      <c r="N84" s="90">
        <v>0</v>
      </c>
      <c r="O84" s="90">
        <v>0</v>
      </c>
    </row>
    <row r="85" spans="2:15" s="87" customFormat="1">
      <c r="B85" s="91" t="s">
        <v>2224</v>
      </c>
      <c r="C85" s="91" t="s">
        <v>2225</v>
      </c>
      <c r="D85" s="91" t="s">
        <v>100</v>
      </c>
      <c r="E85" s="91" t="s">
        <v>123</v>
      </c>
      <c r="F85" s="91" t="s">
        <v>2226</v>
      </c>
      <c r="G85" s="91" t="s">
        <v>636</v>
      </c>
      <c r="H85" s="91" t="s">
        <v>102</v>
      </c>
      <c r="I85" s="92">
        <v>332612</v>
      </c>
      <c r="J85" s="92">
        <v>1253</v>
      </c>
      <c r="K85" s="92">
        <v>0</v>
      </c>
      <c r="L85" s="92">
        <v>4167.6283599999997</v>
      </c>
      <c r="M85" s="90">
        <v>3.0999999999999999E-3</v>
      </c>
      <c r="N85" s="90">
        <v>1.1000000000000001E-3</v>
      </c>
      <c r="O85" s="90">
        <v>2.0000000000000001E-4</v>
      </c>
    </row>
    <row r="86" spans="2:15" s="87" customFormat="1">
      <c r="B86" s="91" t="s">
        <v>2227</v>
      </c>
      <c r="C86" s="91" t="s">
        <v>2228</v>
      </c>
      <c r="D86" s="91" t="s">
        <v>100</v>
      </c>
      <c r="E86" s="91" t="s">
        <v>123</v>
      </c>
      <c r="F86" s="91" t="s">
        <v>2229</v>
      </c>
      <c r="G86" s="91" t="s">
        <v>636</v>
      </c>
      <c r="H86" s="91" t="s">
        <v>102</v>
      </c>
      <c r="I86" s="92">
        <v>19</v>
      </c>
      <c r="J86" s="92">
        <v>17050</v>
      </c>
      <c r="K86" s="92">
        <v>0</v>
      </c>
      <c r="L86" s="92">
        <v>3.2395</v>
      </c>
      <c r="M86" s="90">
        <v>0</v>
      </c>
      <c r="N86" s="90">
        <v>0</v>
      </c>
      <c r="O86" s="90">
        <v>0</v>
      </c>
    </row>
    <row r="87" spans="2:15" s="87" customFormat="1">
      <c r="B87" s="91" t="s">
        <v>2230</v>
      </c>
      <c r="C87" s="91" t="s">
        <v>2231</v>
      </c>
      <c r="D87" s="91" t="s">
        <v>100</v>
      </c>
      <c r="E87" s="91" t="s">
        <v>123</v>
      </c>
      <c r="F87" s="91" t="s">
        <v>1842</v>
      </c>
      <c r="G87" s="91" t="s">
        <v>1054</v>
      </c>
      <c r="H87" s="91" t="s">
        <v>102</v>
      </c>
      <c r="I87" s="92">
        <v>175074</v>
      </c>
      <c r="J87" s="92">
        <v>8268</v>
      </c>
      <c r="K87" s="92">
        <v>0</v>
      </c>
      <c r="L87" s="92">
        <v>14475.11832</v>
      </c>
      <c r="M87" s="90">
        <v>3.8E-3</v>
      </c>
      <c r="N87" s="90">
        <v>3.7000000000000002E-3</v>
      </c>
      <c r="O87" s="90">
        <v>6.9999999999999999E-4</v>
      </c>
    </row>
    <row r="88" spans="2:15" s="87" customFormat="1">
      <c r="B88" s="91" t="s">
        <v>2232</v>
      </c>
      <c r="C88" s="91" t="s">
        <v>2233</v>
      </c>
      <c r="D88" s="91" t="s">
        <v>100</v>
      </c>
      <c r="E88" s="91" t="s">
        <v>123</v>
      </c>
      <c r="F88" s="91" t="s">
        <v>2234</v>
      </c>
      <c r="G88" s="91" t="s">
        <v>1013</v>
      </c>
      <c r="H88" s="91" t="s">
        <v>102</v>
      </c>
      <c r="I88" s="92">
        <v>44325</v>
      </c>
      <c r="J88" s="92">
        <v>1889</v>
      </c>
      <c r="K88" s="92">
        <v>0</v>
      </c>
      <c r="L88" s="92">
        <v>837.29925000000003</v>
      </c>
      <c r="M88" s="90">
        <v>4.0000000000000002E-4</v>
      </c>
      <c r="N88" s="90">
        <v>2.0000000000000001E-4</v>
      </c>
      <c r="O88" s="90">
        <v>0</v>
      </c>
    </row>
    <row r="89" spans="2:15" s="87" customFormat="1">
      <c r="B89" s="91" t="s">
        <v>2235</v>
      </c>
      <c r="C89" s="91" t="s">
        <v>2236</v>
      </c>
      <c r="D89" s="91" t="s">
        <v>100</v>
      </c>
      <c r="E89" s="91" t="s">
        <v>123</v>
      </c>
      <c r="F89" s="91" t="s">
        <v>2237</v>
      </c>
      <c r="G89" s="91" t="s">
        <v>1566</v>
      </c>
      <c r="H89" s="91" t="s">
        <v>102</v>
      </c>
      <c r="I89" s="92">
        <v>27899</v>
      </c>
      <c r="J89" s="92">
        <v>9212</v>
      </c>
      <c r="K89" s="92">
        <v>0</v>
      </c>
      <c r="L89" s="92">
        <v>2570.0558799999999</v>
      </c>
      <c r="M89" s="90">
        <v>1.8E-3</v>
      </c>
      <c r="N89" s="90">
        <v>6.9999999999999999E-4</v>
      </c>
      <c r="O89" s="90">
        <v>1E-4</v>
      </c>
    </row>
    <row r="90" spans="2:15" s="87" customFormat="1">
      <c r="B90" s="91" t="s">
        <v>2238</v>
      </c>
      <c r="C90" s="91" t="s">
        <v>2239</v>
      </c>
      <c r="D90" s="91" t="s">
        <v>100</v>
      </c>
      <c r="E90" s="91" t="s">
        <v>123</v>
      </c>
      <c r="F90" s="91" t="s">
        <v>1565</v>
      </c>
      <c r="G90" s="91" t="s">
        <v>1566</v>
      </c>
      <c r="H90" s="91" t="s">
        <v>102</v>
      </c>
      <c r="I90" s="92">
        <v>32019</v>
      </c>
      <c r="J90" s="92">
        <v>34750</v>
      </c>
      <c r="K90" s="92">
        <v>0</v>
      </c>
      <c r="L90" s="92">
        <v>11126.602500000001</v>
      </c>
      <c r="M90" s="90">
        <v>2E-3</v>
      </c>
      <c r="N90" s="90">
        <v>2.8999999999999998E-3</v>
      </c>
      <c r="O90" s="90">
        <v>5.0000000000000001E-4</v>
      </c>
    </row>
    <row r="91" spans="2:15" s="87" customFormat="1">
      <c r="B91" s="91" t="s">
        <v>2240</v>
      </c>
      <c r="C91" s="91" t="s">
        <v>2241</v>
      </c>
      <c r="D91" s="91" t="s">
        <v>100</v>
      </c>
      <c r="E91" s="91" t="s">
        <v>123</v>
      </c>
      <c r="F91" s="91" t="s">
        <v>2242</v>
      </c>
      <c r="G91" s="91" t="s">
        <v>682</v>
      </c>
      <c r="H91" s="91" t="s">
        <v>102</v>
      </c>
      <c r="I91" s="92">
        <v>29</v>
      </c>
      <c r="J91" s="92">
        <v>8193</v>
      </c>
      <c r="K91" s="92">
        <v>0</v>
      </c>
      <c r="L91" s="92">
        <v>2.3759700000000001</v>
      </c>
      <c r="M91" s="90">
        <v>0</v>
      </c>
      <c r="N91" s="90">
        <v>0</v>
      </c>
      <c r="O91" s="90">
        <v>0</v>
      </c>
    </row>
    <row r="92" spans="2:15" s="87" customFormat="1">
      <c r="B92" s="91" t="s">
        <v>2243</v>
      </c>
      <c r="C92" s="91" t="s">
        <v>2244</v>
      </c>
      <c r="D92" s="91" t="s">
        <v>100</v>
      </c>
      <c r="E92" s="91" t="s">
        <v>123</v>
      </c>
      <c r="F92" s="91" t="s">
        <v>2245</v>
      </c>
      <c r="G92" s="91" t="s">
        <v>682</v>
      </c>
      <c r="H92" s="91" t="s">
        <v>102</v>
      </c>
      <c r="I92" s="92">
        <v>41971</v>
      </c>
      <c r="J92" s="92">
        <v>4293</v>
      </c>
      <c r="K92" s="92">
        <v>0</v>
      </c>
      <c r="L92" s="92">
        <v>1801.81503</v>
      </c>
      <c r="M92" s="90">
        <v>1.5E-3</v>
      </c>
      <c r="N92" s="90">
        <v>5.0000000000000001E-4</v>
      </c>
      <c r="O92" s="90">
        <v>1E-4</v>
      </c>
    </row>
    <row r="93" spans="2:15" s="87" customFormat="1">
      <c r="B93" s="91" t="s">
        <v>2246</v>
      </c>
      <c r="C93" s="91" t="s">
        <v>2247</v>
      </c>
      <c r="D93" s="91" t="s">
        <v>100</v>
      </c>
      <c r="E93" s="91" t="s">
        <v>123</v>
      </c>
      <c r="F93" s="91" t="s">
        <v>2248</v>
      </c>
      <c r="G93" s="91" t="s">
        <v>682</v>
      </c>
      <c r="H93" s="91" t="s">
        <v>102</v>
      </c>
      <c r="I93" s="92">
        <v>517119</v>
      </c>
      <c r="J93" s="92">
        <v>4826</v>
      </c>
      <c r="K93" s="92">
        <v>1294.2836500000001</v>
      </c>
      <c r="L93" s="92">
        <v>26250.44659</v>
      </c>
      <c r="M93" s="90">
        <v>5.3E-3</v>
      </c>
      <c r="N93" s="90">
        <v>6.7999999999999996E-3</v>
      </c>
      <c r="O93" s="90">
        <v>1.1999999999999999E-3</v>
      </c>
    </row>
    <row r="94" spans="2:15" s="87" customFormat="1">
      <c r="B94" s="91" t="s">
        <v>2249</v>
      </c>
      <c r="C94" s="91" t="s">
        <v>2250</v>
      </c>
      <c r="D94" s="91" t="s">
        <v>100</v>
      </c>
      <c r="E94" s="91" t="s">
        <v>123</v>
      </c>
      <c r="F94" s="91" t="s">
        <v>2251</v>
      </c>
      <c r="G94" s="91" t="s">
        <v>682</v>
      </c>
      <c r="H94" s="91" t="s">
        <v>102</v>
      </c>
      <c r="I94" s="92">
        <v>104695</v>
      </c>
      <c r="J94" s="92">
        <v>11000</v>
      </c>
      <c r="K94" s="92">
        <v>0</v>
      </c>
      <c r="L94" s="92">
        <v>11516.45</v>
      </c>
      <c r="M94" s="90">
        <v>5.0000000000000001E-3</v>
      </c>
      <c r="N94" s="90">
        <v>3.0000000000000001E-3</v>
      </c>
      <c r="O94" s="90">
        <v>5.0000000000000001E-4</v>
      </c>
    </row>
    <row r="95" spans="2:15" s="87" customFormat="1">
      <c r="B95" s="91" t="s">
        <v>2252</v>
      </c>
      <c r="C95" s="91" t="s">
        <v>2253</v>
      </c>
      <c r="D95" s="91" t="s">
        <v>100</v>
      </c>
      <c r="E95" s="91" t="s">
        <v>123</v>
      </c>
      <c r="F95" s="91" t="s">
        <v>2254</v>
      </c>
      <c r="G95" s="91" t="s">
        <v>682</v>
      </c>
      <c r="H95" s="91" t="s">
        <v>102</v>
      </c>
      <c r="I95" s="92">
        <v>17056</v>
      </c>
      <c r="J95" s="92">
        <v>15520</v>
      </c>
      <c r="K95" s="92">
        <v>0</v>
      </c>
      <c r="L95" s="92">
        <v>2647.0911999999998</v>
      </c>
      <c r="M95" s="90">
        <v>1.4E-3</v>
      </c>
      <c r="N95" s="90">
        <v>6.9999999999999999E-4</v>
      </c>
      <c r="O95" s="90">
        <v>1E-4</v>
      </c>
    </row>
    <row r="96" spans="2:15" s="87" customFormat="1">
      <c r="B96" s="91" t="s">
        <v>2255</v>
      </c>
      <c r="C96" s="91" t="s">
        <v>2256</v>
      </c>
      <c r="D96" s="91" t="s">
        <v>100</v>
      </c>
      <c r="E96" s="91" t="s">
        <v>123</v>
      </c>
      <c r="F96" s="91" t="s">
        <v>1218</v>
      </c>
      <c r="G96" s="91" t="s">
        <v>682</v>
      </c>
      <c r="H96" s="91" t="s">
        <v>102</v>
      </c>
      <c r="I96" s="92">
        <v>292274</v>
      </c>
      <c r="J96" s="92">
        <v>1957</v>
      </c>
      <c r="K96" s="92">
        <v>0</v>
      </c>
      <c r="L96" s="92">
        <v>5719.8021799999997</v>
      </c>
      <c r="M96" s="90">
        <v>3.2000000000000002E-3</v>
      </c>
      <c r="N96" s="90">
        <v>1.5E-3</v>
      </c>
      <c r="O96" s="90">
        <v>2.9999999999999997E-4</v>
      </c>
    </row>
    <row r="97" spans="2:15" s="87" customFormat="1">
      <c r="B97" s="91" t="s">
        <v>2257</v>
      </c>
      <c r="C97" s="91" t="s">
        <v>2258</v>
      </c>
      <c r="D97" s="91" t="s">
        <v>100</v>
      </c>
      <c r="E97" s="91" t="s">
        <v>123</v>
      </c>
      <c r="F97" s="91" t="s">
        <v>1227</v>
      </c>
      <c r="G97" s="91" t="s">
        <v>682</v>
      </c>
      <c r="H97" s="91" t="s">
        <v>102</v>
      </c>
      <c r="I97" s="92">
        <v>9966</v>
      </c>
      <c r="J97" s="92">
        <v>50150</v>
      </c>
      <c r="K97" s="92">
        <v>0</v>
      </c>
      <c r="L97" s="92">
        <v>4997.9489999999996</v>
      </c>
      <c r="M97" s="90">
        <v>1.1999999999999999E-3</v>
      </c>
      <c r="N97" s="90">
        <v>1.2999999999999999E-3</v>
      </c>
      <c r="O97" s="90">
        <v>2.0000000000000001E-4</v>
      </c>
    </row>
    <row r="98" spans="2:15" s="87" customFormat="1">
      <c r="B98" s="91" t="s">
        <v>2259</v>
      </c>
      <c r="C98" s="91" t="s">
        <v>2260</v>
      </c>
      <c r="D98" s="91" t="s">
        <v>100</v>
      </c>
      <c r="E98" s="91" t="s">
        <v>123</v>
      </c>
      <c r="F98" s="91" t="s">
        <v>2261</v>
      </c>
      <c r="G98" s="91" t="s">
        <v>1321</v>
      </c>
      <c r="H98" s="91" t="s">
        <v>102</v>
      </c>
      <c r="I98" s="92">
        <v>1126062</v>
      </c>
      <c r="J98" s="92">
        <v>1415</v>
      </c>
      <c r="K98" s="92">
        <v>0</v>
      </c>
      <c r="L98" s="92">
        <v>15933.7773</v>
      </c>
      <c r="M98" s="90">
        <v>8.9999999999999993E-3</v>
      </c>
      <c r="N98" s="90">
        <v>4.1000000000000003E-3</v>
      </c>
      <c r="O98" s="90">
        <v>8.0000000000000004E-4</v>
      </c>
    </row>
    <row r="99" spans="2:15" s="87" customFormat="1">
      <c r="B99" s="91" t="s">
        <v>2262</v>
      </c>
      <c r="C99" s="91" t="s">
        <v>2263</v>
      </c>
      <c r="D99" s="91" t="s">
        <v>100</v>
      </c>
      <c r="E99" s="91" t="s">
        <v>123</v>
      </c>
      <c r="F99" s="91" t="s">
        <v>1517</v>
      </c>
      <c r="G99" s="91" t="s">
        <v>527</v>
      </c>
      <c r="H99" s="91" t="s">
        <v>102</v>
      </c>
      <c r="I99" s="92">
        <v>471096</v>
      </c>
      <c r="J99" s="92">
        <v>4772</v>
      </c>
      <c r="K99" s="92">
        <v>0</v>
      </c>
      <c r="L99" s="92">
        <v>22480.701120000002</v>
      </c>
      <c r="M99" s="90">
        <v>8.2000000000000007E-3</v>
      </c>
      <c r="N99" s="90">
        <v>5.7999999999999996E-3</v>
      </c>
      <c r="O99" s="90">
        <v>1.1000000000000001E-3</v>
      </c>
    </row>
    <row r="100" spans="2:15" s="87" customFormat="1">
      <c r="B100" s="91" t="s">
        <v>2264</v>
      </c>
      <c r="C100" s="91" t="s">
        <v>2265</v>
      </c>
      <c r="D100" s="91" t="s">
        <v>100</v>
      </c>
      <c r="E100" s="91" t="s">
        <v>123</v>
      </c>
      <c r="F100" s="91" t="s">
        <v>2266</v>
      </c>
      <c r="G100" s="91" t="s">
        <v>527</v>
      </c>
      <c r="H100" s="91" t="s">
        <v>102</v>
      </c>
      <c r="I100" s="92">
        <v>38084</v>
      </c>
      <c r="J100" s="92">
        <v>7700</v>
      </c>
      <c r="K100" s="92">
        <v>0</v>
      </c>
      <c r="L100" s="92">
        <v>2932.4679999999998</v>
      </c>
      <c r="M100" s="90">
        <v>2.0999999999999999E-3</v>
      </c>
      <c r="N100" s="90">
        <v>8.0000000000000004E-4</v>
      </c>
      <c r="O100" s="90">
        <v>1E-4</v>
      </c>
    </row>
    <row r="101" spans="2:15" s="87" customFormat="1">
      <c r="B101" s="91" t="s">
        <v>2267</v>
      </c>
      <c r="C101" s="91" t="s">
        <v>2268</v>
      </c>
      <c r="D101" s="91" t="s">
        <v>100</v>
      </c>
      <c r="E101" s="91" t="s">
        <v>123</v>
      </c>
      <c r="F101" s="91" t="s">
        <v>748</v>
      </c>
      <c r="G101" s="91" t="s">
        <v>527</v>
      </c>
      <c r="H101" s="91" t="s">
        <v>102</v>
      </c>
      <c r="I101" s="92">
        <v>846831.95</v>
      </c>
      <c r="J101" s="92">
        <v>1660</v>
      </c>
      <c r="K101" s="92">
        <v>0</v>
      </c>
      <c r="L101" s="92">
        <v>14057.41037</v>
      </c>
      <c r="M101" s="90">
        <v>5.1000000000000004E-3</v>
      </c>
      <c r="N101" s="90">
        <v>3.5999999999999999E-3</v>
      </c>
      <c r="O101" s="90">
        <v>6.9999999999999999E-4</v>
      </c>
    </row>
    <row r="102" spans="2:15" s="87" customFormat="1">
      <c r="B102" s="91" t="s">
        <v>2269</v>
      </c>
      <c r="C102" s="91" t="s">
        <v>2270</v>
      </c>
      <c r="D102" s="91" t="s">
        <v>100</v>
      </c>
      <c r="E102" s="91" t="s">
        <v>123</v>
      </c>
      <c r="F102" s="91" t="s">
        <v>1006</v>
      </c>
      <c r="G102" s="91" t="s">
        <v>527</v>
      </c>
      <c r="H102" s="91" t="s">
        <v>102</v>
      </c>
      <c r="I102" s="92">
        <v>457764</v>
      </c>
      <c r="J102" s="92">
        <v>5000</v>
      </c>
      <c r="K102" s="92">
        <v>0</v>
      </c>
      <c r="L102" s="92">
        <v>22888.2</v>
      </c>
      <c r="M102" s="90">
        <v>6.1999999999999998E-3</v>
      </c>
      <c r="N102" s="90">
        <v>5.8999999999999999E-3</v>
      </c>
      <c r="O102" s="90">
        <v>1.1000000000000001E-3</v>
      </c>
    </row>
    <row r="103" spans="2:15" s="87" customFormat="1">
      <c r="B103" s="91" t="s">
        <v>2271</v>
      </c>
      <c r="C103" s="91" t="s">
        <v>2272</v>
      </c>
      <c r="D103" s="91" t="s">
        <v>100</v>
      </c>
      <c r="E103" s="91" t="s">
        <v>123</v>
      </c>
      <c r="F103" s="91" t="s">
        <v>617</v>
      </c>
      <c r="G103" s="91" t="s">
        <v>495</v>
      </c>
      <c r="H103" s="91" t="s">
        <v>102</v>
      </c>
      <c r="I103" s="92">
        <v>1382608</v>
      </c>
      <c r="J103" s="92">
        <v>1805</v>
      </c>
      <c r="K103" s="92">
        <v>0</v>
      </c>
      <c r="L103" s="92">
        <v>24956.074400000001</v>
      </c>
      <c r="M103" s="90">
        <v>7.1000000000000004E-3</v>
      </c>
      <c r="N103" s="90">
        <v>6.4999999999999997E-3</v>
      </c>
      <c r="O103" s="90">
        <v>1.1999999999999999E-3</v>
      </c>
    </row>
    <row r="104" spans="2:15" s="87" customFormat="1">
      <c r="B104" s="91" t="s">
        <v>2273</v>
      </c>
      <c r="C104" s="91" t="s">
        <v>2274</v>
      </c>
      <c r="D104" s="91" t="s">
        <v>100</v>
      </c>
      <c r="E104" s="91" t="s">
        <v>123</v>
      </c>
      <c r="F104" s="91" t="s">
        <v>2275</v>
      </c>
      <c r="G104" s="91" t="s">
        <v>495</v>
      </c>
      <c r="H104" s="91" t="s">
        <v>102</v>
      </c>
      <c r="I104" s="92">
        <v>9457</v>
      </c>
      <c r="J104" s="92">
        <v>26700</v>
      </c>
      <c r="K104" s="92">
        <v>0</v>
      </c>
      <c r="L104" s="92">
        <v>2525.0189999999998</v>
      </c>
      <c r="M104" s="90">
        <v>8.9999999999999998E-4</v>
      </c>
      <c r="N104" s="90">
        <v>6.9999999999999999E-4</v>
      </c>
      <c r="O104" s="90">
        <v>1E-4</v>
      </c>
    </row>
    <row r="105" spans="2:15" s="87" customFormat="1">
      <c r="B105" s="91" t="s">
        <v>2276</v>
      </c>
      <c r="C105" s="91" t="s">
        <v>2277</v>
      </c>
      <c r="D105" s="91" t="s">
        <v>100</v>
      </c>
      <c r="E105" s="91" t="s">
        <v>123</v>
      </c>
      <c r="F105" s="91" t="s">
        <v>872</v>
      </c>
      <c r="G105" s="91" t="s">
        <v>495</v>
      </c>
      <c r="H105" s="91" t="s">
        <v>102</v>
      </c>
      <c r="I105" s="92">
        <v>132</v>
      </c>
      <c r="J105" s="92">
        <v>4900</v>
      </c>
      <c r="K105" s="92">
        <v>0</v>
      </c>
      <c r="L105" s="92">
        <v>6.468</v>
      </c>
      <c r="M105" s="90">
        <v>0</v>
      </c>
      <c r="N105" s="90">
        <v>0</v>
      </c>
      <c r="O105" s="90">
        <v>0</v>
      </c>
    </row>
    <row r="106" spans="2:15" s="87" customFormat="1">
      <c r="B106" s="91" t="s">
        <v>2278</v>
      </c>
      <c r="C106" s="91" t="s">
        <v>2279</v>
      </c>
      <c r="D106" s="91" t="s">
        <v>100</v>
      </c>
      <c r="E106" s="91" t="s">
        <v>123</v>
      </c>
      <c r="F106" s="91" t="s">
        <v>700</v>
      </c>
      <c r="G106" s="91" t="s">
        <v>495</v>
      </c>
      <c r="H106" s="91" t="s">
        <v>102</v>
      </c>
      <c r="I106" s="92">
        <v>7</v>
      </c>
      <c r="J106" s="92">
        <v>65130</v>
      </c>
      <c r="K106" s="92">
        <v>0</v>
      </c>
      <c r="L106" s="92">
        <v>4.5590999999999999</v>
      </c>
      <c r="M106" s="90">
        <v>0</v>
      </c>
      <c r="N106" s="90">
        <v>0</v>
      </c>
      <c r="O106" s="90">
        <v>0</v>
      </c>
    </row>
    <row r="107" spans="2:15" s="87" customFormat="1">
      <c r="B107" s="91" t="s">
        <v>2280</v>
      </c>
      <c r="C107" s="91" t="s">
        <v>2281</v>
      </c>
      <c r="D107" s="91" t="s">
        <v>100</v>
      </c>
      <c r="E107" s="91" t="s">
        <v>123</v>
      </c>
      <c r="F107" s="91" t="s">
        <v>1273</v>
      </c>
      <c r="G107" s="91" t="s">
        <v>495</v>
      </c>
      <c r="H107" s="91" t="s">
        <v>102</v>
      </c>
      <c r="I107" s="92">
        <v>55914</v>
      </c>
      <c r="J107" s="92">
        <v>9061</v>
      </c>
      <c r="K107" s="92">
        <v>0</v>
      </c>
      <c r="L107" s="92">
        <v>5066.3675400000002</v>
      </c>
      <c r="M107" s="90">
        <v>3.8999999999999998E-3</v>
      </c>
      <c r="N107" s="90">
        <v>1.2999999999999999E-3</v>
      </c>
      <c r="O107" s="90">
        <v>2.0000000000000001E-4</v>
      </c>
    </row>
    <row r="108" spans="2:15" s="87" customFormat="1">
      <c r="B108" s="91" t="s">
        <v>2282</v>
      </c>
      <c r="C108" s="91" t="s">
        <v>2283</v>
      </c>
      <c r="D108" s="91" t="s">
        <v>100</v>
      </c>
      <c r="E108" s="91" t="s">
        <v>123</v>
      </c>
      <c r="F108" s="91" t="s">
        <v>1444</v>
      </c>
      <c r="G108" s="91" t="s">
        <v>495</v>
      </c>
      <c r="H108" s="91" t="s">
        <v>102</v>
      </c>
      <c r="I108" s="92">
        <v>258577</v>
      </c>
      <c r="J108" s="92">
        <v>1024</v>
      </c>
      <c r="K108" s="92">
        <v>0</v>
      </c>
      <c r="L108" s="92">
        <v>2647.8284800000001</v>
      </c>
      <c r="M108" s="90">
        <v>1.6999999999999999E-3</v>
      </c>
      <c r="N108" s="90">
        <v>6.9999999999999999E-4</v>
      </c>
      <c r="O108" s="90">
        <v>1E-4</v>
      </c>
    </row>
    <row r="109" spans="2:15" s="87" customFormat="1">
      <c r="B109" s="91" t="s">
        <v>2284</v>
      </c>
      <c r="C109" s="91" t="s">
        <v>2285</v>
      </c>
      <c r="D109" s="91" t="s">
        <v>100</v>
      </c>
      <c r="E109" s="91" t="s">
        <v>123</v>
      </c>
      <c r="F109" s="91" t="s">
        <v>709</v>
      </c>
      <c r="G109" s="91" t="s">
        <v>495</v>
      </c>
      <c r="H109" s="91" t="s">
        <v>102</v>
      </c>
      <c r="I109" s="92">
        <v>259631</v>
      </c>
      <c r="J109" s="92">
        <v>10440</v>
      </c>
      <c r="K109" s="92">
        <v>0</v>
      </c>
      <c r="L109" s="92">
        <v>27105.4764</v>
      </c>
      <c r="M109" s="90">
        <v>7.1000000000000004E-3</v>
      </c>
      <c r="N109" s="90">
        <v>7.0000000000000001E-3</v>
      </c>
      <c r="O109" s="90">
        <v>1.2999999999999999E-3</v>
      </c>
    </row>
    <row r="110" spans="2:15" s="87" customFormat="1">
      <c r="B110" s="91" t="s">
        <v>2286</v>
      </c>
      <c r="C110" s="91" t="s">
        <v>2287</v>
      </c>
      <c r="D110" s="91" t="s">
        <v>100</v>
      </c>
      <c r="E110" s="91" t="s">
        <v>123</v>
      </c>
      <c r="F110" s="91" t="s">
        <v>933</v>
      </c>
      <c r="G110" s="91" t="s">
        <v>495</v>
      </c>
      <c r="H110" s="91" t="s">
        <v>102</v>
      </c>
      <c r="I110" s="92">
        <v>1843931</v>
      </c>
      <c r="J110" s="92">
        <v>170.6</v>
      </c>
      <c r="K110" s="92">
        <v>0</v>
      </c>
      <c r="L110" s="92">
        <v>3145.7462860000001</v>
      </c>
      <c r="M110" s="90">
        <v>2.7000000000000001E-3</v>
      </c>
      <c r="N110" s="90">
        <v>8.0000000000000004E-4</v>
      </c>
      <c r="O110" s="90">
        <v>1E-4</v>
      </c>
    </row>
    <row r="111" spans="2:15" s="87" customFormat="1">
      <c r="B111" s="91" t="s">
        <v>2288</v>
      </c>
      <c r="C111" s="91" t="s">
        <v>2289</v>
      </c>
      <c r="D111" s="91" t="s">
        <v>100</v>
      </c>
      <c r="E111" s="91" t="s">
        <v>123</v>
      </c>
      <c r="F111" s="91" t="s">
        <v>853</v>
      </c>
      <c r="G111" s="91" t="s">
        <v>495</v>
      </c>
      <c r="H111" s="91" t="s">
        <v>102</v>
      </c>
      <c r="I111" s="92">
        <v>9410</v>
      </c>
      <c r="J111" s="92">
        <v>28010</v>
      </c>
      <c r="K111" s="92">
        <v>0</v>
      </c>
      <c r="L111" s="92">
        <v>2635.741</v>
      </c>
      <c r="M111" s="90">
        <v>1.2999999999999999E-3</v>
      </c>
      <c r="N111" s="90">
        <v>6.9999999999999999E-4</v>
      </c>
      <c r="O111" s="90">
        <v>1E-4</v>
      </c>
    </row>
    <row r="112" spans="2:15" s="87" customFormat="1">
      <c r="B112" s="91" t="s">
        <v>2290</v>
      </c>
      <c r="C112" s="91" t="s">
        <v>2291</v>
      </c>
      <c r="D112" s="91" t="s">
        <v>100</v>
      </c>
      <c r="E112" s="91" t="s">
        <v>123</v>
      </c>
      <c r="F112" s="91" t="s">
        <v>712</v>
      </c>
      <c r="G112" s="91" t="s">
        <v>495</v>
      </c>
      <c r="H112" s="91" t="s">
        <v>102</v>
      </c>
      <c r="I112" s="92">
        <v>91259</v>
      </c>
      <c r="J112" s="92">
        <v>862.3</v>
      </c>
      <c r="K112" s="92">
        <v>0</v>
      </c>
      <c r="L112" s="92">
        <v>786.92635700000005</v>
      </c>
      <c r="M112" s="90">
        <v>4.0000000000000002E-4</v>
      </c>
      <c r="N112" s="90">
        <v>2.0000000000000001E-4</v>
      </c>
      <c r="O112" s="90">
        <v>0</v>
      </c>
    </row>
    <row r="113" spans="2:15" s="87" customFormat="1">
      <c r="B113" s="91" t="s">
        <v>2292</v>
      </c>
      <c r="C113" s="91" t="s">
        <v>2293</v>
      </c>
      <c r="D113" s="91" t="s">
        <v>100</v>
      </c>
      <c r="E113" s="91" t="s">
        <v>123</v>
      </c>
      <c r="F113" s="91" t="s">
        <v>612</v>
      </c>
      <c r="G113" s="91" t="s">
        <v>495</v>
      </c>
      <c r="H113" s="91" t="s">
        <v>102</v>
      </c>
      <c r="I113" s="92">
        <v>9794</v>
      </c>
      <c r="J113" s="92">
        <v>21620</v>
      </c>
      <c r="K113" s="92">
        <v>0</v>
      </c>
      <c r="L113" s="92">
        <v>2117.4627999999998</v>
      </c>
      <c r="M113" s="90">
        <v>6.9999999999999999E-4</v>
      </c>
      <c r="N113" s="90">
        <v>5.0000000000000001E-4</v>
      </c>
      <c r="O113" s="90">
        <v>1E-4</v>
      </c>
    </row>
    <row r="114" spans="2:15" s="87" customFormat="1">
      <c r="B114" s="91" t="s">
        <v>2294</v>
      </c>
      <c r="C114" s="91" t="s">
        <v>2295</v>
      </c>
      <c r="D114" s="91" t="s">
        <v>100</v>
      </c>
      <c r="E114" s="91" t="s">
        <v>123</v>
      </c>
      <c r="F114" s="91" t="s">
        <v>1290</v>
      </c>
      <c r="G114" s="91" t="s">
        <v>1231</v>
      </c>
      <c r="H114" s="91" t="s">
        <v>102</v>
      </c>
      <c r="I114" s="92">
        <v>11081</v>
      </c>
      <c r="J114" s="92">
        <v>33170</v>
      </c>
      <c r="K114" s="92">
        <v>0</v>
      </c>
      <c r="L114" s="92">
        <v>3675.5677000000001</v>
      </c>
      <c r="M114" s="90">
        <v>1.6999999999999999E-3</v>
      </c>
      <c r="N114" s="90">
        <v>1E-3</v>
      </c>
      <c r="O114" s="90">
        <v>2.0000000000000001E-4</v>
      </c>
    </row>
    <row r="115" spans="2:15" s="87" customFormat="1">
      <c r="B115" s="91" t="s">
        <v>2296</v>
      </c>
      <c r="C115" s="91" t="s">
        <v>2297</v>
      </c>
      <c r="D115" s="91" t="s">
        <v>100</v>
      </c>
      <c r="E115" s="91" t="s">
        <v>123</v>
      </c>
      <c r="F115" s="91" t="s">
        <v>2298</v>
      </c>
      <c r="G115" s="91" t="s">
        <v>2299</v>
      </c>
      <c r="H115" s="91" t="s">
        <v>102</v>
      </c>
      <c r="I115" s="92">
        <v>104060</v>
      </c>
      <c r="J115" s="92">
        <v>7714</v>
      </c>
      <c r="K115" s="92">
        <v>0</v>
      </c>
      <c r="L115" s="92">
        <v>8027.1884</v>
      </c>
      <c r="M115" s="90">
        <v>1.6000000000000001E-3</v>
      </c>
      <c r="N115" s="90">
        <v>2.0999999999999999E-3</v>
      </c>
      <c r="O115" s="90">
        <v>4.0000000000000002E-4</v>
      </c>
    </row>
    <row r="116" spans="2:15" s="87" customFormat="1">
      <c r="B116" s="91" t="s">
        <v>2300</v>
      </c>
      <c r="C116" s="91" t="s">
        <v>2301</v>
      </c>
      <c r="D116" s="91" t="s">
        <v>100</v>
      </c>
      <c r="E116" s="91" t="s">
        <v>123</v>
      </c>
      <c r="F116" s="91" t="s">
        <v>2302</v>
      </c>
      <c r="G116" s="91" t="s">
        <v>2299</v>
      </c>
      <c r="H116" s="91" t="s">
        <v>102</v>
      </c>
      <c r="I116" s="92">
        <v>84203</v>
      </c>
      <c r="J116" s="92">
        <v>1870</v>
      </c>
      <c r="K116" s="92">
        <v>0</v>
      </c>
      <c r="L116" s="92">
        <v>1574.5961</v>
      </c>
      <c r="M116" s="90">
        <v>1.5E-3</v>
      </c>
      <c r="N116" s="90">
        <v>4.0000000000000002E-4</v>
      </c>
      <c r="O116" s="90">
        <v>1E-4</v>
      </c>
    </row>
    <row r="117" spans="2:15" s="87" customFormat="1">
      <c r="B117" s="91" t="s">
        <v>2303</v>
      </c>
      <c r="C117" s="91" t="s">
        <v>2304</v>
      </c>
      <c r="D117" s="91" t="s">
        <v>100</v>
      </c>
      <c r="E117" s="91" t="s">
        <v>123</v>
      </c>
      <c r="F117" s="91" t="s">
        <v>2305</v>
      </c>
      <c r="G117" s="91" t="s">
        <v>125</v>
      </c>
      <c r="H117" s="91" t="s">
        <v>102</v>
      </c>
      <c r="I117" s="92">
        <v>225500</v>
      </c>
      <c r="J117" s="92">
        <v>3320</v>
      </c>
      <c r="K117" s="92">
        <v>0</v>
      </c>
      <c r="L117" s="92">
        <v>7486.6</v>
      </c>
      <c r="M117" s="90">
        <v>2.0999999999999999E-3</v>
      </c>
      <c r="N117" s="90">
        <v>1.9E-3</v>
      </c>
      <c r="O117" s="90">
        <v>4.0000000000000002E-4</v>
      </c>
    </row>
    <row r="118" spans="2:15" s="87" customFormat="1">
      <c r="B118" s="91" t="s">
        <v>2306</v>
      </c>
      <c r="C118" s="91" t="s">
        <v>2307</v>
      </c>
      <c r="D118" s="91" t="s">
        <v>100</v>
      </c>
      <c r="E118" s="91" t="s">
        <v>123</v>
      </c>
      <c r="F118" s="91" t="s">
        <v>2308</v>
      </c>
      <c r="G118" s="91" t="s">
        <v>2309</v>
      </c>
      <c r="H118" s="91" t="s">
        <v>102</v>
      </c>
      <c r="I118" s="92">
        <v>96632.74</v>
      </c>
      <c r="J118" s="92">
        <v>4423</v>
      </c>
      <c r="K118" s="92">
        <v>0</v>
      </c>
      <c r="L118" s="92">
        <v>4274.0660902</v>
      </c>
      <c r="M118" s="90">
        <v>8.9999999999999998E-4</v>
      </c>
      <c r="N118" s="90">
        <v>1.1000000000000001E-3</v>
      </c>
      <c r="O118" s="90">
        <v>2.0000000000000001E-4</v>
      </c>
    </row>
    <row r="119" spans="2:15" s="87" customFormat="1">
      <c r="B119" s="91" t="s">
        <v>2310</v>
      </c>
      <c r="C119" s="91" t="s">
        <v>2311</v>
      </c>
      <c r="D119" s="91" t="s">
        <v>100</v>
      </c>
      <c r="E119" s="91" t="s">
        <v>123</v>
      </c>
      <c r="F119" s="91" t="s">
        <v>1114</v>
      </c>
      <c r="G119" s="91" t="s">
        <v>628</v>
      </c>
      <c r="H119" s="91" t="s">
        <v>102</v>
      </c>
      <c r="I119" s="92">
        <v>36838</v>
      </c>
      <c r="J119" s="92">
        <v>13000</v>
      </c>
      <c r="K119" s="92">
        <v>50.899430000000002</v>
      </c>
      <c r="L119" s="92">
        <v>4839.83943</v>
      </c>
      <c r="M119" s="90">
        <v>1.6000000000000001E-3</v>
      </c>
      <c r="N119" s="90">
        <v>1.2999999999999999E-3</v>
      </c>
      <c r="O119" s="90">
        <v>2.0000000000000001E-4</v>
      </c>
    </row>
    <row r="120" spans="2:15" s="87" customFormat="1">
      <c r="B120" s="91" t="s">
        <v>2312</v>
      </c>
      <c r="C120" s="91" t="s">
        <v>2313</v>
      </c>
      <c r="D120" s="91" t="s">
        <v>100</v>
      </c>
      <c r="E120" s="91" t="s">
        <v>123</v>
      </c>
      <c r="F120" s="91" t="s">
        <v>2314</v>
      </c>
      <c r="G120" s="91" t="s">
        <v>628</v>
      </c>
      <c r="H120" s="91" t="s">
        <v>102</v>
      </c>
      <c r="I120" s="92">
        <v>78818</v>
      </c>
      <c r="J120" s="92">
        <v>5431</v>
      </c>
      <c r="K120" s="92">
        <v>0</v>
      </c>
      <c r="L120" s="92">
        <v>4280.6055800000004</v>
      </c>
      <c r="M120" s="90">
        <v>3.2000000000000002E-3</v>
      </c>
      <c r="N120" s="90">
        <v>1.1000000000000001E-3</v>
      </c>
      <c r="O120" s="90">
        <v>2.0000000000000001E-4</v>
      </c>
    </row>
    <row r="121" spans="2:15" s="87" customFormat="1">
      <c r="B121" s="91" t="s">
        <v>2315</v>
      </c>
      <c r="C121" s="91" t="s">
        <v>2316</v>
      </c>
      <c r="D121" s="91" t="s">
        <v>100</v>
      </c>
      <c r="E121" s="91" t="s">
        <v>123</v>
      </c>
      <c r="F121" s="91" t="s">
        <v>1270</v>
      </c>
      <c r="G121" s="91" t="s">
        <v>628</v>
      </c>
      <c r="H121" s="91" t="s">
        <v>102</v>
      </c>
      <c r="I121" s="92">
        <v>24329</v>
      </c>
      <c r="J121" s="92">
        <v>20390</v>
      </c>
      <c r="K121" s="92">
        <v>0</v>
      </c>
      <c r="L121" s="92">
        <v>4960.6831000000002</v>
      </c>
      <c r="M121" s="90">
        <v>1.6999999999999999E-3</v>
      </c>
      <c r="N121" s="90">
        <v>1.2999999999999999E-3</v>
      </c>
      <c r="O121" s="90">
        <v>2.0000000000000001E-4</v>
      </c>
    </row>
    <row r="122" spans="2:15" s="87" customFormat="1">
      <c r="B122" s="91" t="s">
        <v>2317</v>
      </c>
      <c r="C122" s="91" t="s">
        <v>2318</v>
      </c>
      <c r="D122" s="91" t="s">
        <v>100</v>
      </c>
      <c r="E122" s="91" t="s">
        <v>123</v>
      </c>
      <c r="F122" s="91" t="s">
        <v>2319</v>
      </c>
      <c r="G122" s="91" t="s">
        <v>628</v>
      </c>
      <c r="H122" s="91" t="s">
        <v>102</v>
      </c>
      <c r="I122" s="92">
        <v>108552</v>
      </c>
      <c r="J122" s="92">
        <v>40220</v>
      </c>
      <c r="K122" s="92">
        <v>0</v>
      </c>
      <c r="L122" s="92">
        <v>43659.614399999999</v>
      </c>
      <c r="M122" s="90">
        <v>8.0000000000000002E-3</v>
      </c>
      <c r="N122" s="90">
        <v>1.1299999999999999E-2</v>
      </c>
      <c r="O122" s="90">
        <v>2.0999999999999999E-3</v>
      </c>
    </row>
    <row r="123" spans="2:15" s="87" customFormat="1">
      <c r="B123" s="91" t="s">
        <v>2320</v>
      </c>
      <c r="C123" s="91" t="s">
        <v>2321</v>
      </c>
      <c r="D123" s="91" t="s">
        <v>100</v>
      </c>
      <c r="E123" s="91" t="s">
        <v>123</v>
      </c>
      <c r="F123" s="91" t="s">
        <v>2322</v>
      </c>
      <c r="G123" s="91" t="s">
        <v>628</v>
      </c>
      <c r="H123" s="91" t="s">
        <v>102</v>
      </c>
      <c r="I123" s="92">
        <v>153915</v>
      </c>
      <c r="J123" s="92">
        <v>7387</v>
      </c>
      <c r="K123" s="92">
        <v>0</v>
      </c>
      <c r="L123" s="92">
        <v>11369.70105</v>
      </c>
      <c r="M123" s="90">
        <v>3.2000000000000002E-3</v>
      </c>
      <c r="N123" s="90">
        <v>2.8999999999999998E-3</v>
      </c>
      <c r="O123" s="90">
        <v>5.0000000000000001E-4</v>
      </c>
    </row>
    <row r="124" spans="2:15" s="87" customFormat="1">
      <c r="B124" s="91" t="s">
        <v>2323</v>
      </c>
      <c r="C124" s="91" t="s">
        <v>2324</v>
      </c>
      <c r="D124" s="91" t="s">
        <v>100</v>
      </c>
      <c r="E124" s="91" t="s">
        <v>123</v>
      </c>
      <c r="F124" s="91" t="s">
        <v>2325</v>
      </c>
      <c r="G124" s="91" t="s">
        <v>628</v>
      </c>
      <c r="H124" s="91" t="s">
        <v>102</v>
      </c>
      <c r="I124" s="92">
        <v>34722</v>
      </c>
      <c r="J124" s="92">
        <v>25610</v>
      </c>
      <c r="K124" s="92">
        <v>0</v>
      </c>
      <c r="L124" s="92">
        <v>8892.3042000000005</v>
      </c>
      <c r="M124" s="90">
        <v>2.5000000000000001E-3</v>
      </c>
      <c r="N124" s="90">
        <v>2.3E-3</v>
      </c>
      <c r="O124" s="90">
        <v>4.0000000000000002E-4</v>
      </c>
    </row>
    <row r="125" spans="2:15" s="87" customFormat="1">
      <c r="B125" s="91" t="s">
        <v>2326</v>
      </c>
      <c r="C125" s="91" t="s">
        <v>2327</v>
      </c>
      <c r="D125" s="91" t="s">
        <v>100</v>
      </c>
      <c r="E125" s="91" t="s">
        <v>123</v>
      </c>
      <c r="F125" s="91" t="s">
        <v>627</v>
      </c>
      <c r="G125" s="91" t="s">
        <v>628</v>
      </c>
      <c r="H125" s="91" t="s">
        <v>102</v>
      </c>
      <c r="I125" s="92">
        <v>3910610</v>
      </c>
      <c r="J125" s="92">
        <v>2235</v>
      </c>
      <c r="K125" s="92">
        <v>0</v>
      </c>
      <c r="L125" s="92">
        <v>87402.133499999996</v>
      </c>
      <c r="M125" s="90">
        <v>1.4200000000000001E-2</v>
      </c>
      <c r="N125" s="90">
        <v>2.2599999999999999E-2</v>
      </c>
      <c r="O125" s="90">
        <v>4.1999999999999997E-3</v>
      </c>
    </row>
    <row r="126" spans="2:15" s="87" customFormat="1">
      <c r="B126" s="91" t="s">
        <v>2328</v>
      </c>
      <c r="C126" s="91" t="s">
        <v>2329</v>
      </c>
      <c r="D126" s="91" t="s">
        <v>100</v>
      </c>
      <c r="E126" s="91" t="s">
        <v>123</v>
      </c>
      <c r="F126" s="91" t="s">
        <v>2330</v>
      </c>
      <c r="G126" s="91" t="s">
        <v>1197</v>
      </c>
      <c r="H126" s="91" t="s">
        <v>102</v>
      </c>
      <c r="I126" s="92">
        <v>453877</v>
      </c>
      <c r="J126" s="92">
        <v>5400</v>
      </c>
      <c r="K126" s="92">
        <v>0</v>
      </c>
      <c r="L126" s="92">
        <v>24509.358</v>
      </c>
      <c r="M126" s="90">
        <v>6.3E-3</v>
      </c>
      <c r="N126" s="90">
        <v>6.3E-3</v>
      </c>
      <c r="O126" s="90">
        <v>1.1999999999999999E-3</v>
      </c>
    </row>
    <row r="127" spans="2:15" s="87" customFormat="1">
      <c r="B127" s="91" t="s">
        <v>2331</v>
      </c>
      <c r="C127" s="91" t="s">
        <v>2332</v>
      </c>
      <c r="D127" s="91" t="s">
        <v>100</v>
      </c>
      <c r="E127" s="91" t="s">
        <v>123</v>
      </c>
      <c r="F127" s="91" t="s">
        <v>2333</v>
      </c>
      <c r="G127" s="91" t="s">
        <v>1197</v>
      </c>
      <c r="H127" s="91" t="s">
        <v>102</v>
      </c>
      <c r="I127" s="92">
        <v>80522</v>
      </c>
      <c r="J127" s="92">
        <v>19100</v>
      </c>
      <c r="K127" s="92">
        <v>0</v>
      </c>
      <c r="L127" s="92">
        <v>15379.701999999999</v>
      </c>
      <c r="M127" s="90">
        <v>3.3999999999999998E-3</v>
      </c>
      <c r="N127" s="90">
        <v>4.0000000000000001E-3</v>
      </c>
      <c r="O127" s="90">
        <v>6.9999999999999999E-4</v>
      </c>
    </row>
    <row r="128" spans="2:15" s="87" customFormat="1">
      <c r="B128" s="91" t="s">
        <v>2334</v>
      </c>
      <c r="C128" s="91" t="s">
        <v>2335</v>
      </c>
      <c r="D128" s="91" t="s">
        <v>100</v>
      </c>
      <c r="E128" s="91" t="s">
        <v>123</v>
      </c>
      <c r="F128" s="91" t="s">
        <v>2336</v>
      </c>
      <c r="G128" s="91" t="s">
        <v>1197</v>
      </c>
      <c r="H128" s="91" t="s">
        <v>102</v>
      </c>
      <c r="I128" s="92">
        <v>59304</v>
      </c>
      <c r="J128" s="92">
        <v>8090</v>
      </c>
      <c r="K128" s="92">
        <v>0</v>
      </c>
      <c r="L128" s="92">
        <v>4797.6935999999996</v>
      </c>
      <c r="M128" s="90">
        <v>8.9999999999999998E-4</v>
      </c>
      <c r="N128" s="90">
        <v>1.1999999999999999E-3</v>
      </c>
      <c r="O128" s="90">
        <v>2.0000000000000001E-4</v>
      </c>
    </row>
    <row r="129" spans="2:15" s="87" customFormat="1">
      <c r="B129" s="91" t="s">
        <v>2337</v>
      </c>
      <c r="C129" s="91" t="s">
        <v>2338</v>
      </c>
      <c r="D129" s="91" t="s">
        <v>100</v>
      </c>
      <c r="E129" s="91" t="s">
        <v>123</v>
      </c>
      <c r="F129" s="91" t="s">
        <v>2339</v>
      </c>
      <c r="G129" s="91" t="s">
        <v>1197</v>
      </c>
      <c r="H129" s="91" t="s">
        <v>102</v>
      </c>
      <c r="I129" s="92">
        <v>25</v>
      </c>
      <c r="J129" s="92">
        <v>7754</v>
      </c>
      <c r="K129" s="92">
        <v>0</v>
      </c>
      <c r="L129" s="92">
        <v>1.9384999999999999</v>
      </c>
      <c r="M129" s="90">
        <v>0</v>
      </c>
      <c r="N129" s="90">
        <v>0</v>
      </c>
      <c r="O129" s="90">
        <v>0</v>
      </c>
    </row>
    <row r="130" spans="2:15" s="87" customFormat="1">
      <c r="B130" s="91" t="s">
        <v>2340</v>
      </c>
      <c r="C130" s="91" t="s">
        <v>2341</v>
      </c>
      <c r="D130" s="91" t="s">
        <v>100</v>
      </c>
      <c r="E130" s="91" t="s">
        <v>123</v>
      </c>
      <c r="F130" s="91" t="s">
        <v>1196</v>
      </c>
      <c r="G130" s="91" t="s">
        <v>1197</v>
      </c>
      <c r="H130" s="91" t="s">
        <v>102</v>
      </c>
      <c r="I130" s="92">
        <v>104895.31</v>
      </c>
      <c r="J130" s="92">
        <v>29030</v>
      </c>
      <c r="K130" s="92">
        <v>0</v>
      </c>
      <c r="L130" s="92">
        <v>30451.108493</v>
      </c>
      <c r="M130" s="90">
        <v>6.6E-3</v>
      </c>
      <c r="N130" s="90">
        <v>7.9000000000000008E-3</v>
      </c>
      <c r="O130" s="90">
        <v>1.4E-3</v>
      </c>
    </row>
    <row r="131" spans="2:15" s="87" customFormat="1">
      <c r="B131" s="91" t="s">
        <v>2342</v>
      </c>
      <c r="C131" s="91" t="s">
        <v>2343</v>
      </c>
      <c r="D131" s="91" t="s">
        <v>100</v>
      </c>
      <c r="E131" s="91" t="s">
        <v>123</v>
      </c>
      <c r="F131" s="91" t="s">
        <v>2344</v>
      </c>
      <c r="G131" s="91" t="s">
        <v>451</v>
      </c>
      <c r="H131" s="91" t="s">
        <v>102</v>
      </c>
      <c r="I131" s="92">
        <v>23240</v>
      </c>
      <c r="J131" s="92">
        <v>37480</v>
      </c>
      <c r="K131" s="92">
        <v>0</v>
      </c>
      <c r="L131" s="92">
        <v>8710.3520000000008</v>
      </c>
      <c r="M131" s="90">
        <v>3.8E-3</v>
      </c>
      <c r="N131" s="90">
        <v>2.3E-3</v>
      </c>
      <c r="O131" s="90">
        <v>4.0000000000000002E-4</v>
      </c>
    </row>
    <row r="132" spans="2:15" s="87" customFormat="1">
      <c r="B132" s="91" t="s">
        <v>2345</v>
      </c>
      <c r="C132" s="91" t="s">
        <v>2346</v>
      </c>
      <c r="D132" s="91" t="s">
        <v>100</v>
      </c>
      <c r="E132" s="91" t="s">
        <v>123</v>
      </c>
      <c r="F132" s="91" t="s">
        <v>2347</v>
      </c>
      <c r="G132" s="91" t="s">
        <v>451</v>
      </c>
      <c r="H132" s="91" t="s">
        <v>102</v>
      </c>
      <c r="I132" s="92">
        <v>1081659</v>
      </c>
      <c r="J132" s="92">
        <v>294.89999999999998</v>
      </c>
      <c r="K132" s="92">
        <v>0</v>
      </c>
      <c r="L132" s="92">
        <v>3189.8123909999999</v>
      </c>
      <c r="M132" s="90">
        <v>2.0999999999999999E-3</v>
      </c>
      <c r="N132" s="90">
        <v>8.0000000000000004E-4</v>
      </c>
      <c r="O132" s="90">
        <v>2.0000000000000001E-4</v>
      </c>
    </row>
    <row r="133" spans="2:15" s="87" customFormat="1">
      <c r="B133" s="91" t="s">
        <v>2348</v>
      </c>
      <c r="C133" s="91" t="s">
        <v>2349</v>
      </c>
      <c r="D133" s="91" t="s">
        <v>100</v>
      </c>
      <c r="E133" s="91" t="s">
        <v>123</v>
      </c>
      <c r="F133" s="91" t="s">
        <v>2350</v>
      </c>
      <c r="G133" s="91" t="s">
        <v>1058</v>
      </c>
      <c r="H133" s="91" t="s">
        <v>102</v>
      </c>
      <c r="I133" s="92">
        <v>1082372</v>
      </c>
      <c r="J133" s="92">
        <v>771.3</v>
      </c>
      <c r="K133" s="92">
        <v>0</v>
      </c>
      <c r="L133" s="92">
        <v>8348.3352360000008</v>
      </c>
      <c r="M133" s="90">
        <v>5.4999999999999997E-3</v>
      </c>
      <c r="N133" s="90">
        <v>2.2000000000000001E-3</v>
      </c>
      <c r="O133" s="90">
        <v>4.0000000000000002E-4</v>
      </c>
    </row>
    <row r="134" spans="2:15" s="87" customFormat="1">
      <c r="B134" s="91" t="s">
        <v>2351</v>
      </c>
      <c r="C134" s="91" t="s">
        <v>2352</v>
      </c>
      <c r="D134" s="91" t="s">
        <v>100</v>
      </c>
      <c r="E134" s="91" t="s">
        <v>123</v>
      </c>
      <c r="F134" s="91" t="s">
        <v>2353</v>
      </c>
      <c r="G134" s="91" t="s">
        <v>1058</v>
      </c>
      <c r="H134" s="91" t="s">
        <v>102</v>
      </c>
      <c r="I134" s="92">
        <v>470</v>
      </c>
      <c r="J134" s="92">
        <v>1846</v>
      </c>
      <c r="K134" s="92">
        <v>0</v>
      </c>
      <c r="L134" s="92">
        <v>8.6761999999999997</v>
      </c>
      <c r="M134" s="90">
        <v>0</v>
      </c>
      <c r="N134" s="90">
        <v>0</v>
      </c>
      <c r="O134" s="90">
        <v>0</v>
      </c>
    </row>
    <row r="135" spans="2:15" s="87" customFormat="1">
      <c r="B135" s="91" t="s">
        <v>2354</v>
      </c>
      <c r="C135" s="91" t="s">
        <v>2355</v>
      </c>
      <c r="D135" s="91" t="s">
        <v>100</v>
      </c>
      <c r="E135" s="91" t="s">
        <v>123</v>
      </c>
      <c r="F135" s="91" t="s">
        <v>1057</v>
      </c>
      <c r="G135" s="91" t="s">
        <v>1058</v>
      </c>
      <c r="H135" s="91" t="s">
        <v>102</v>
      </c>
      <c r="I135" s="92">
        <v>1566524.09</v>
      </c>
      <c r="J135" s="92">
        <v>980</v>
      </c>
      <c r="K135" s="92">
        <v>0</v>
      </c>
      <c r="L135" s="92">
        <v>15351.936082</v>
      </c>
      <c r="M135" s="90">
        <v>7.7999999999999996E-3</v>
      </c>
      <c r="N135" s="90">
        <v>4.0000000000000001E-3</v>
      </c>
      <c r="O135" s="90">
        <v>6.9999999999999999E-4</v>
      </c>
    </row>
    <row r="136" spans="2:15" s="87" customFormat="1">
      <c r="B136" s="91" t="s">
        <v>2356</v>
      </c>
      <c r="C136" s="91" t="s">
        <v>2357</v>
      </c>
      <c r="D136" s="91" t="s">
        <v>100</v>
      </c>
      <c r="E136" s="91" t="s">
        <v>123</v>
      </c>
      <c r="F136" s="91" t="s">
        <v>2358</v>
      </c>
      <c r="G136" s="91" t="s">
        <v>129</v>
      </c>
      <c r="H136" s="91" t="s">
        <v>102</v>
      </c>
      <c r="I136" s="92">
        <v>397</v>
      </c>
      <c r="J136" s="92">
        <v>3409</v>
      </c>
      <c r="K136" s="92">
        <v>0</v>
      </c>
      <c r="L136" s="92">
        <v>13.53373</v>
      </c>
      <c r="M136" s="90">
        <v>0</v>
      </c>
      <c r="N136" s="90">
        <v>0</v>
      </c>
      <c r="O136" s="90">
        <v>0</v>
      </c>
    </row>
    <row r="137" spans="2:15" s="87" customFormat="1">
      <c r="B137" s="91" t="s">
        <v>2359</v>
      </c>
      <c r="C137" s="91" t="s">
        <v>2360</v>
      </c>
      <c r="D137" s="91" t="s">
        <v>100</v>
      </c>
      <c r="E137" s="91" t="s">
        <v>123</v>
      </c>
      <c r="F137" s="91" t="s">
        <v>2361</v>
      </c>
      <c r="G137" s="91" t="s">
        <v>129</v>
      </c>
      <c r="H137" s="91" t="s">
        <v>102</v>
      </c>
      <c r="I137" s="92">
        <v>245353</v>
      </c>
      <c r="J137" s="92">
        <v>5530</v>
      </c>
      <c r="K137" s="92">
        <v>0</v>
      </c>
      <c r="L137" s="92">
        <v>13568.0209</v>
      </c>
      <c r="M137" s="90">
        <v>5.0000000000000001E-3</v>
      </c>
      <c r="N137" s="90">
        <v>3.5000000000000001E-3</v>
      </c>
      <c r="O137" s="90">
        <v>5.9999999999999995E-4</v>
      </c>
    </row>
    <row r="138" spans="2:15" s="87" customFormat="1">
      <c r="B138" s="91" t="s">
        <v>2362</v>
      </c>
      <c r="C138" s="91" t="s">
        <v>2363</v>
      </c>
      <c r="D138" s="91" t="s">
        <v>100</v>
      </c>
      <c r="E138" s="91" t="s">
        <v>123</v>
      </c>
      <c r="F138" s="91" t="s">
        <v>2364</v>
      </c>
      <c r="G138" s="91" t="s">
        <v>129</v>
      </c>
      <c r="H138" s="91" t="s">
        <v>102</v>
      </c>
      <c r="I138" s="92">
        <v>24681.3</v>
      </c>
      <c r="J138" s="92">
        <v>8460</v>
      </c>
      <c r="K138" s="92">
        <v>0</v>
      </c>
      <c r="L138" s="92">
        <v>2088.0379800000001</v>
      </c>
      <c r="M138" s="90">
        <v>8.0000000000000004E-4</v>
      </c>
      <c r="N138" s="90">
        <v>5.0000000000000001E-4</v>
      </c>
      <c r="O138" s="90">
        <v>1E-4</v>
      </c>
    </row>
    <row r="139" spans="2:15" s="87" customFormat="1">
      <c r="B139" s="91" t="s">
        <v>2365</v>
      </c>
      <c r="C139" s="91" t="s">
        <v>2366</v>
      </c>
      <c r="D139" s="91" t="s">
        <v>100</v>
      </c>
      <c r="E139" s="91" t="s">
        <v>123</v>
      </c>
      <c r="F139" s="91" t="s">
        <v>1759</v>
      </c>
      <c r="G139" s="91" t="s">
        <v>129</v>
      </c>
      <c r="H139" s="91" t="s">
        <v>102</v>
      </c>
      <c r="I139" s="92">
        <v>125546</v>
      </c>
      <c r="J139" s="92">
        <v>6990</v>
      </c>
      <c r="K139" s="92">
        <v>0</v>
      </c>
      <c r="L139" s="92">
        <v>8775.6653999999999</v>
      </c>
      <c r="M139" s="90">
        <v>2.2000000000000001E-3</v>
      </c>
      <c r="N139" s="90">
        <v>2.3E-3</v>
      </c>
      <c r="O139" s="90">
        <v>4.0000000000000002E-4</v>
      </c>
    </row>
    <row r="140" spans="2:15" s="87" customFormat="1">
      <c r="B140" s="91" t="s">
        <v>2367</v>
      </c>
      <c r="C140" s="91" t="s">
        <v>2368</v>
      </c>
      <c r="D140" s="91" t="s">
        <v>100</v>
      </c>
      <c r="E140" s="91" t="s">
        <v>123</v>
      </c>
      <c r="F140" s="91" t="s">
        <v>2369</v>
      </c>
      <c r="G140" s="91" t="s">
        <v>129</v>
      </c>
      <c r="H140" s="91" t="s">
        <v>102</v>
      </c>
      <c r="I140" s="92">
        <v>259</v>
      </c>
      <c r="J140" s="92">
        <v>6894</v>
      </c>
      <c r="K140" s="92">
        <v>0</v>
      </c>
      <c r="L140" s="92">
        <v>17.855460000000001</v>
      </c>
      <c r="M140" s="90">
        <v>0</v>
      </c>
      <c r="N140" s="90">
        <v>0</v>
      </c>
      <c r="O140" s="90">
        <v>0</v>
      </c>
    </row>
    <row r="141" spans="2:15" s="87" customFormat="1">
      <c r="B141" s="91" t="s">
        <v>2370</v>
      </c>
      <c r="C141" s="91" t="s">
        <v>2371</v>
      </c>
      <c r="D141" s="91" t="s">
        <v>100</v>
      </c>
      <c r="E141" s="91" t="s">
        <v>123</v>
      </c>
      <c r="F141" s="91" t="s">
        <v>1464</v>
      </c>
      <c r="G141" s="91" t="s">
        <v>132</v>
      </c>
      <c r="H141" s="91" t="s">
        <v>102</v>
      </c>
      <c r="I141" s="92">
        <v>354724</v>
      </c>
      <c r="J141" s="92">
        <v>1815</v>
      </c>
      <c r="K141" s="92">
        <v>0</v>
      </c>
      <c r="L141" s="92">
        <v>6438.2406000000001</v>
      </c>
      <c r="M141" s="90">
        <v>2.2000000000000001E-3</v>
      </c>
      <c r="N141" s="90">
        <v>1.6999999999999999E-3</v>
      </c>
      <c r="O141" s="90">
        <v>2.9999999999999997E-4</v>
      </c>
    </row>
    <row r="142" spans="2:15" s="87" customFormat="1">
      <c r="B142" s="91" t="s">
        <v>2372</v>
      </c>
      <c r="C142" s="91" t="s">
        <v>2373</v>
      </c>
      <c r="D142" s="91" t="s">
        <v>100</v>
      </c>
      <c r="E142" s="91" t="s">
        <v>123</v>
      </c>
      <c r="F142" s="91" t="s">
        <v>1310</v>
      </c>
      <c r="G142" s="91" t="s">
        <v>132</v>
      </c>
      <c r="H142" s="91" t="s">
        <v>102</v>
      </c>
      <c r="I142" s="92">
        <v>242336</v>
      </c>
      <c r="J142" s="92">
        <v>2576</v>
      </c>
      <c r="K142" s="92">
        <v>0</v>
      </c>
      <c r="L142" s="92">
        <v>6242.5753599999998</v>
      </c>
      <c r="M142" s="90">
        <v>1.2999999999999999E-3</v>
      </c>
      <c r="N142" s="90">
        <v>1.6000000000000001E-3</v>
      </c>
      <c r="O142" s="90">
        <v>2.9999999999999997E-4</v>
      </c>
    </row>
    <row r="143" spans="2:15" s="87" customFormat="1">
      <c r="B143" s="93" t="s">
        <v>2374</v>
      </c>
      <c r="C143" s="96"/>
      <c r="D143" s="96"/>
      <c r="I143" s="94">
        <f>SUM(I144:I262)</f>
        <v>65372136.729999997</v>
      </c>
      <c r="K143" s="94">
        <v>21.103870000000001</v>
      </c>
      <c r="L143" s="94">
        <v>388110.89449947653</v>
      </c>
      <c r="N143" s="95">
        <v>0.10050000000000001</v>
      </c>
      <c r="O143" s="95">
        <v>1.8499999999999999E-2</v>
      </c>
    </row>
    <row r="144" spans="2:15" s="87" customFormat="1">
      <c r="B144" s="91" t="s">
        <v>2375</v>
      </c>
      <c r="C144" s="91" t="s">
        <v>2376</v>
      </c>
      <c r="D144" s="91" t="s">
        <v>100</v>
      </c>
      <c r="E144" s="91" t="s">
        <v>123</v>
      </c>
      <c r="F144" s="91" t="s">
        <v>2377</v>
      </c>
      <c r="G144" s="91" t="s">
        <v>2378</v>
      </c>
      <c r="H144" s="91" t="s">
        <v>102</v>
      </c>
      <c r="I144" s="92">
        <v>358194</v>
      </c>
      <c r="J144" s="92">
        <v>837.3</v>
      </c>
      <c r="K144" s="92">
        <v>0</v>
      </c>
      <c r="L144" s="92">
        <v>2999.1583620000001</v>
      </c>
      <c r="M144" s="90">
        <v>1.2200000000000001E-2</v>
      </c>
      <c r="N144" s="90">
        <v>8.0000000000000004E-4</v>
      </c>
      <c r="O144" s="90">
        <v>1E-4</v>
      </c>
    </row>
    <row r="145" spans="2:15" s="87" customFormat="1">
      <c r="B145" s="91" t="s">
        <v>2379</v>
      </c>
      <c r="C145" s="91" t="s">
        <v>2380</v>
      </c>
      <c r="D145" s="91" t="s">
        <v>100</v>
      </c>
      <c r="E145" s="91" t="s">
        <v>123</v>
      </c>
      <c r="F145" s="91" t="s">
        <v>2381</v>
      </c>
      <c r="G145" s="91" t="s">
        <v>2378</v>
      </c>
      <c r="H145" s="91" t="s">
        <v>102</v>
      </c>
      <c r="I145" s="92">
        <v>149899</v>
      </c>
      <c r="J145" s="92">
        <v>4359</v>
      </c>
      <c r="K145" s="92">
        <v>0</v>
      </c>
      <c r="L145" s="92">
        <v>6534.0974100000003</v>
      </c>
      <c r="M145" s="90">
        <v>6.1000000000000004E-3</v>
      </c>
      <c r="N145" s="90">
        <v>1.6999999999999999E-3</v>
      </c>
      <c r="O145" s="90">
        <v>2.9999999999999997E-4</v>
      </c>
    </row>
    <row r="146" spans="2:15" s="87" customFormat="1">
      <c r="B146" s="91" t="s">
        <v>2382</v>
      </c>
      <c r="C146" s="91" t="s">
        <v>2383</v>
      </c>
      <c r="D146" s="91" t="s">
        <v>100</v>
      </c>
      <c r="E146" s="91" t="s">
        <v>123</v>
      </c>
      <c r="F146" s="91" t="s">
        <v>2384</v>
      </c>
      <c r="G146" s="91" t="s">
        <v>2378</v>
      </c>
      <c r="H146" s="91" t="s">
        <v>102</v>
      </c>
      <c r="I146" s="92">
        <v>205760</v>
      </c>
      <c r="J146" s="92">
        <v>151.6</v>
      </c>
      <c r="K146" s="92">
        <v>0</v>
      </c>
      <c r="L146" s="92">
        <v>311.93216000000001</v>
      </c>
      <c r="M146" s="90">
        <v>3.8E-3</v>
      </c>
      <c r="N146" s="90">
        <v>1E-4</v>
      </c>
      <c r="O146" s="90">
        <v>0</v>
      </c>
    </row>
    <row r="147" spans="2:15" s="87" customFormat="1">
      <c r="B147" s="91" t="s">
        <v>2385</v>
      </c>
      <c r="C147" s="91" t="s">
        <v>2386</v>
      </c>
      <c r="D147" s="91" t="s">
        <v>100</v>
      </c>
      <c r="E147" s="91" t="s">
        <v>123</v>
      </c>
      <c r="F147" s="91" t="s">
        <v>2387</v>
      </c>
      <c r="G147" s="91" t="s">
        <v>2378</v>
      </c>
      <c r="H147" s="91" t="s">
        <v>102</v>
      </c>
      <c r="I147" s="92">
        <v>24268</v>
      </c>
      <c r="J147" s="92">
        <v>3844</v>
      </c>
      <c r="K147" s="92">
        <v>0</v>
      </c>
      <c r="L147" s="92">
        <v>932.86192000000005</v>
      </c>
      <c r="M147" s="90">
        <v>4.7999999999999996E-3</v>
      </c>
      <c r="N147" s="90">
        <v>2.0000000000000001E-4</v>
      </c>
      <c r="O147" s="90">
        <v>0</v>
      </c>
    </row>
    <row r="148" spans="2:15" s="87" customFormat="1">
      <c r="B148" s="91" t="s">
        <v>2388</v>
      </c>
      <c r="C148" s="91" t="s">
        <v>2389</v>
      </c>
      <c r="D148" s="91" t="s">
        <v>100</v>
      </c>
      <c r="E148" s="91" t="s">
        <v>123</v>
      </c>
      <c r="F148" s="91" t="s">
        <v>2390</v>
      </c>
      <c r="G148" s="91" t="s">
        <v>2378</v>
      </c>
      <c r="H148" s="91" t="s">
        <v>102</v>
      </c>
      <c r="I148" s="92">
        <v>1200309</v>
      </c>
      <c r="J148" s="92">
        <v>801.3</v>
      </c>
      <c r="K148" s="92">
        <v>0</v>
      </c>
      <c r="L148" s="92">
        <v>9618.0760169999994</v>
      </c>
      <c r="M148" s="90">
        <v>1.52E-2</v>
      </c>
      <c r="N148" s="90">
        <v>2.5000000000000001E-3</v>
      </c>
      <c r="O148" s="90">
        <v>5.0000000000000001E-4</v>
      </c>
    </row>
    <row r="149" spans="2:15" s="87" customFormat="1">
      <c r="B149" s="91" t="s">
        <v>2391</v>
      </c>
      <c r="C149" s="91" t="s">
        <v>2392</v>
      </c>
      <c r="D149" s="91" t="s">
        <v>100</v>
      </c>
      <c r="E149" s="91" t="s">
        <v>123</v>
      </c>
      <c r="F149" s="91" t="s">
        <v>2393</v>
      </c>
      <c r="G149" s="91" t="s">
        <v>2378</v>
      </c>
      <c r="H149" s="91" t="s">
        <v>102</v>
      </c>
      <c r="I149" s="92">
        <v>212524</v>
      </c>
      <c r="J149" s="92">
        <v>646.20000000000005</v>
      </c>
      <c r="K149" s="92">
        <v>0</v>
      </c>
      <c r="L149" s="92">
        <v>1373.3300879999999</v>
      </c>
      <c r="M149" s="90">
        <v>1.32E-2</v>
      </c>
      <c r="N149" s="90">
        <v>4.0000000000000002E-4</v>
      </c>
      <c r="O149" s="90">
        <v>1E-4</v>
      </c>
    </row>
    <row r="150" spans="2:15" s="87" customFormat="1">
      <c r="B150" s="91" t="s">
        <v>2394</v>
      </c>
      <c r="C150" s="91" t="s">
        <v>2395</v>
      </c>
      <c r="D150" s="91" t="s">
        <v>100</v>
      </c>
      <c r="E150" s="91" t="s">
        <v>123</v>
      </c>
      <c r="F150" s="91" t="s">
        <v>2396</v>
      </c>
      <c r="G150" s="91" t="s">
        <v>2378</v>
      </c>
      <c r="H150" s="91" t="s">
        <v>102</v>
      </c>
      <c r="I150" s="92">
        <v>249902</v>
      </c>
      <c r="J150" s="92">
        <v>340.1</v>
      </c>
      <c r="K150" s="92">
        <v>0</v>
      </c>
      <c r="L150" s="92">
        <v>849.91670199999999</v>
      </c>
      <c r="M150" s="90">
        <v>3.5000000000000001E-3</v>
      </c>
      <c r="N150" s="90">
        <v>2.0000000000000001E-4</v>
      </c>
      <c r="O150" s="90">
        <v>0</v>
      </c>
    </row>
    <row r="151" spans="2:15" s="87" customFormat="1">
      <c r="B151" s="91" t="s">
        <v>2397</v>
      </c>
      <c r="C151" s="91" t="s">
        <v>2398</v>
      </c>
      <c r="D151" s="91" t="s">
        <v>100</v>
      </c>
      <c r="E151" s="91" t="s">
        <v>123</v>
      </c>
      <c r="F151" s="91" t="s">
        <v>942</v>
      </c>
      <c r="G151" s="91" t="s">
        <v>482</v>
      </c>
      <c r="H151" s="91" t="s">
        <v>102</v>
      </c>
      <c r="I151" s="92">
        <v>196982</v>
      </c>
      <c r="J151" s="92">
        <v>332</v>
      </c>
      <c r="K151" s="92">
        <v>0</v>
      </c>
      <c r="L151" s="92">
        <v>653.98023999999998</v>
      </c>
      <c r="M151" s="90">
        <v>4.0000000000000002E-4</v>
      </c>
      <c r="N151" s="90">
        <v>2.0000000000000001E-4</v>
      </c>
      <c r="O151" s="90">
        <v>0</v>
      </c>
    </row>
    <row r="152" spans="2:15" s="87" customFormat="1">
      <c r="B152" s="91" t="s">
        <v>2399</v>
      </c>
      <c r="C152" s="91" t="s">
        <v>2400</v>
      </c>
      <c r="D152" s="91" t="s">
        <v>100</v>
      </c>
      <c r="E152" s="91" t="s">
        <v>123</v>
      </c>
      <c r="F152" s="91" t="s">
        <v>1293</v>
      </c>
      <c r="G152" s="91" t="s">
        <v>482</v>
      </c>
      <c r="H152" s="91" t="s">
        <v>102</v>
      </c>
      <c r="I152" s="92">
        <v>73395</v>
      </c>
      <c r="J152" s="92">
        <v>6563</v>
      </c>
      <c r="K152" s="92">
        <v>0</v>
      </c>
      <c r="L152" s="92">
        <v>4816.9138499999999</v>
      </c>
      <c r="M152" s="90">
        <v>4.5999999999999999E-3</v>
      </c>
      <c r="N152" s="90">
        <v>1.1999999999999999E-3</v>
      </c>
      <c r="O152" s="90">
        <v>2.0000000000000001E-4</v>
      </c>
    </row>
    <row r="153" spans="2:15" s="87" customFormat="1">
      <c r="B153" s="91" t="s">
        <v>2401</v>
      </c>
      <c r="C153" s="91" t="s">
        <v>2402</v>
      </c>
      <c r="D153" s="91" t="s">
        <v>100</v>
      </c>
      <c r="E153" s="91" t="s">
        <v>123</v>
      </c>
      <c r="F153" s="91" t="s">
        <v>1652</v>
      </c>
      <c r="G153" s="91" t="s">
        <v>917</v>
      </c>
      <c r="H153" s="91" t="s">
        <v>102</v>
      </c>
      <c r="I153" s="92">
        <v>90557</v>
      </c>
      <c r="J153" s="92">
        <v>7319</v>
      </c>
      <c r="K153" s="92">
        <v>0</v>
      </c>
      <c r="L153" s="92">
        <v>6627.8668299999999</v>
      </c>
      <c r="M153" s="90">
        <v>6.8999999999999999E-3</v>
      </c>
      <c r="N153" s="90">
        <v>1.6999999999999999E-3</v>
      </c>
      <c r="O153" s="90">
        <v>2.9999999999999997E-4</v>
      </c>
    </row>
    <row r="154" spans="2:15" s="87" customFormat="1">
      <c r="B154" s="91" t="s">
        <v>2403</v>
      </c>
      <c r="C154" s="91" t="s">
        <v>2404</v>
      </c>
      <c r="D154" s="91" t="s">
        <v>100</v>
      </c>
      <c r="E154" s="91" t="s">
        <v>123</v>
      </c>
      <c r="F154" s="91" t="s">
        <v>1664</v>
      </c>
      <c r="G154" s="91" t="s">
        <v>917</v>
      </c>
      <c r="H154" s="91" t="s">
        <v>102</v>
      </c>
      <c r="I154" s="92">
        <v>52228</v>
      </c>
      <c r="J154" s="92">
        <v>1840</v>
      </c>
      <c r="K154" s="92">
        <v>0</v>
      </c>
      <c r="L154" s="92">
        <v>960.99519999999995</v>
      </c>
      <c r="M154" s="90">
        <v>1.1000000000000001E-3</v>
      </c>
      <c r="N154" s="90">
        <v>2.0000000000000001E-4</v>
      </c>
      <c r="O154" s="90">
        <v>0</v>
      </c>
    </row>
    <row r="155" spans="2:15" s="87" customFormat="1">
      <c r="B155" s="91" t="s">
        <v>2405</v>
      </c>
      <c r="C155" s="91" t="s">
        <v>2406</v>
      </c>
      <c r="D155" s="91" t="s">
        <v>100</v>
      </c>
      <c r="E155" s="91" t="s">
        <v>123</v>
      </c>
      <c r="F155" s="91" t="s">
        <v>953</v>
      </c>
      <c r="G155" s="91" t="s">
        <v>917</v>
      </c>
      <c r="H155" s="91" t="s">
        <v>102</v>
      </c>
      <c r="I155" s="92">
        <v>100494</v>
      </c>
      <c r="J155" s="92">
        <v>3699</v>
      </c>
      <c r="K155" s="92">
        <v>0</v>
      </c>
      <c r="L155" s="92">
        <v>3717.27306</v>
      </c>
      <c r="M155" s="90">
        <v>7.1999999999999998E-3</v>
      </c>
      <c r="N155" s="90">
        <v>1E-3</v>
      </c>
      <c r="O155" s="90">
        <v>2.0000000000000001E-4</v>
      </c>
    </row>
    <row r="156" spans="2:15" s="87" customFormat="1">
      <c r="B156" s="91" t="s">
        <v>2407</v>
      </c>
      <c r="C156" s="91" t="s">
        <v>2408</v>
      </c>
      <c r="D156" s="91" t="s">
        <v>100</v>
      </c>
      <c r="E156" s="91" t="s">
        <v>123</v>
      </c>
      <c r="F156" s="91" t="s">
        <v>2409</v>
      </c>
      <c r="G156" s="91" t="s">
        <v>917</v>
      </c>
      <c r="H156" s="91" t="s">
        <v>102</v>
      </c>
      <c r="I156" s="92">
        <v>1993000</v>
      </c>
      <c r="J156" s="92">
        <v>343.1</v>
      </c>
      <c r="K156" s="92">
        <v>0</v>
      </c>
      <c r="L156" s="92">
        <v>6837.9830000000002</v>
      </c>
      <c r="M156" s="90">
        <v>2.2000000000000001E-3</v>
      </c>
      <c r="N156" s="90">
        <v>1.8E-3</v>
      </c>
      <c r="O156" s="90">
        <v>2.9999999999999997E-4</v>
      </c>
    </row>
    <row r="157" spans="2:15" s="87" customFormat="1">
      <c r="B157" s="91" t="s">
        <v>2410</v>
      </c>
      <c r="C157" s="91" t="s">
        <v>2411</v>
      </c>
      <c r="D157" s="91" t="s">
        <v>100</v>
      </c>
      <c r="E157" s="91" t="s">
        <v>123</v>
      </c>
      <c r="F157" s="91" t="s">
        <v>2412</v>
      </c>
      <c r="G157" s="91" t="s">
        <v>784</v>
      </c>
      <c r="H157" s="91" t="s">
        <v>102</v>
      </c>
      <c r="I157" s="92">
        <v>91194</v>
      </c>
      <c r="J157" s="92">
        <v>713.3</v>
      </c>
      <c r="K157" s="92">
        <v>0</v>
      </c>
      <c r="L157" s="92">
        <v>650.48680200000001</v>
      </c>
      <c r="M157" s="90">
        <v>2.2000000000000001E-3</v>
      </c>
      <c r="N157" s="90">
        <v>2.0000000000000001E-4</v>
      </c>
      <c r="O157" s="90">
        <v>0</v>
      </c>
    </row>
    <row r="158" spans="2:15" s="87" customFormat="1">
      <c r="B158" s="91" t="s">
        <v>2413</v>
      </c>
      <c r="C158" s="91" t="s">
        <v>2414</v>
      </c>
      <c r="D158" s="91" t="s">
        <v>100</v>
      </c>
      <c r="E158" s="91" t="s">
        <v>123</v>
      </c>
      <c r="F158" s="91" t="s">
        <v>1549</v>
      </c>
      <c r="G158" s="91" t="s">
        <v>784</v>
      </c>
      <c r="H158" s="91" t="s">
        <v>102</v>
      </c>
      <c r="I158" s="92">
        <v>227777.77</v>
      </c>
      <c r="J158" s="92">
        <v>939.3</v>
      </c>
      <c r="K158" s="92">
        <v>0</v>
      </c>
      <c r="L158" s="92">
        <v>2139.5165936100002</v>
      </c>
      <c r="M158" s="90">
        <v>7.7000000000000002E-3</v>
      </c>
      <c r="N158" s="90">
        <v>5.9999999999999995E-4</v>
      </c>
      <c r="O158" s="90">
        <v>1E-4</v>
      </c>
    </row>
    <row r="159" spans="2:15" s="87" customFormat="1">
      <c r="B159" s="91" t="s">
        <v>2415</v>
      </c>
      <c r="C159" s="91" t="s">
        <v>2416</v>
      </c>
      <c r="D159" s="91" t="s">
        <v>100</v>
      </c>
      <c r="E159" s="91" t="s">
        <v>123</v>
      </c>
      <c r="F159" s="91" t="s">
        <v>1555</v>
      </c>
      <c r="G159" s="91" t="s">
        <v>784</v>
      </c>
      <c r="H159" s="91" t="s">
        <v>102</v>
      </c>
      <c r="I159" s="92">
        <v>80000</v>
      </c>
      <c r="J159" s="92">
        <v>952.6</v>
      </c>
      <c r="K159" s="92">
        <v>0</v>
      </c>
      <c r="L159" s="92">
        <v>762.08</v>
      </c>
      <c r="M159" s="90">
        <v>1.2999999999999999E-3</v>
      </c>
      <c r="N159" s="90">
        <v>2.0000000000000001E-4</v>
      </c>
      <c r="O159" s="90">
        <v>0</v>
      </c>
    </row>
    <row r="160" spans="2:15" s="87" customFormat="1">
      <c r="B160" s="91" t="s">
        <v>2417</v>
      </c>
      <c r="C160" s="91" t="s">
        <v>2418</v>
      </c>
      <c r="D160" s="91" t="s">
        <v>100</v>
      </c>
      <c r="E160" s="91" t="s">
        <v>123</v>
      </c>
      <c r="F160" s="91" t="s">
        <v>1452</v>
      </c>
      <c r="G160" s="91" t="s">
        <v>784</v>
      </c>
      <c r="H160" s="91" t="s">
        <v>102</v>
      </c>
      <c r="I160" s="92">
        <v>77501.06</v>
      </c>
      <c r="J160" s="92">
        <v>2634</v>
      </c>
      <c r="K160" s="92">
        <v>0</v>
      </c>
      <c r="L160" s="92">
        <v>2041.3779204</v>
      </c>
      <c r="M160" s="90">
        <v>2.3999999999999998E-3</v>
      </c>
      <c r="N160" s="90">
        <v>5.0000000000000001E-4</v>
      </c>
      <c r="O160" s="90">
        <v>1E-4</v>
      </c>
    </row>
    <row r="161" spans="2:15" s="87" customFormat="1">
      <c r="B161" s="91" t="s">
        <v>2419</v>
      </c>
      <c r="C161" s="91" t="s">
        <v>2420</v>
      </c>
      <c r="D161" s="91" t="s">
        <v>100</v>
      </c>
      <c r="E161" s="91" t="s">
        <v>123</v>
      </c>
      <c r="F161" s="91" t="s">
        <v>1473</v>
      </c>
      <c r="G161" s="91" t="s">
        <v>784</v>
      </c>
      <c r="H161" s="91" t="s">
        <v>102</v>
      </c>
      <c r="I161" s="92">
        <v>426774</v>
      </c>
      <c r="J161" s="92">
        <v>204.2</v>
      </c>
      <c r="K161" s="92">
        <v>0</v>
      </c>
      <c r="L161" s="92">
        <v>871.47250799999995</v>
      </c>
      <c r="M161" s="90">
        <v>1.8E-3</v>
      </c>
      <c r="N161" s="90">
        <v>2.0000000000000001E-4</v>
      </c>
      <c r="O161" s="90">
        <v>0</v>
      </c>
    </row>
    <row r="162" spans="2:15" s="87" customFormat="1">
      <c r="B162" s="91" t="s">
        <v>2421</v>
      </c>
      <c r="C162" s="91" t="s">
        <v>2422</v>
      </c>
      <c r="D162" s="91" t="s">
        <v>100</v>
      </c>
      <c r="E162" s="91" t="s">
        <v>123</v>
      </c>
      <c r="F162" s="91" t="s">
        <v>1786</v>
      </c>
      <c r="G162" s="91" t="s">
        <v>784</v>
      </c>
      <c r="H162" s="91" t="s">
        <v>102</v>
      </c>
      <c r="I162" s="92">
        <v>62000</v>
      </c>
      <c r="J162" s="92">
        <v>3494</v>
      </c>
      <c r="K162" s="92">
        <v>21.103870000000001</v>
      </c>
      <c r="L162" s="92">
        <v>2187.3838700000001</v>
      </c>
      <c r="M162" s="90">
        <v>1.4E-3</v>
      </c>
      <c r="N162" s="90">
        <v>5.9999999999999995E-4</v>
      </c>
      <c r="O162" s="90">
        <v>1E-4</v>
      </c>
    </row>
    <row r="163" spans="2:15" s="87" customFormat="1">
      <c r="B163" s="91" t="s">
        <v>2423</v>
      </c>
      <c r="C163" s="91" t="s">
        <v>2424</v>
      </c>
      <c r="D163" s="91" t="s">
        <v>100</v>
      </c>
      <c r="E163" s="91" t="s">
        <v>123</v>
      </c>
      <c r="F163" s="91" t="s">
        <v>2425</v>
      </c>
      <c r="G163" s="91" t="s">
        <v>670</v>
      </c>
      <c r="H163" s="91" t="s">
        <v>102</v>
      </c>
      <c r="I163" s="92">
        <v>31346</v>
      </c>
      <c r="J163" s="92">
        <v>331.5</v>
      </c>
      <c r="K163" s="92">
        <v>0</v>
      </c>
      <c r="L163" s="92">
        <v>103.91199</v>
      </c>
      <c r="M163" s="90">
        <v>6.9999999999999999E-4</v>
      </c>
      <c r="N163" s="90">
        <v>0</v>
      </c>
      <c r="O163" s="90">
        <v>0</v>
      </c>
    </row>
    <row r="164" spans="2:15" s="87" customFormat="1">
      <c r="B164" s="91" t="s">
        <v>2426</v>
      </c>
      <c r="C164" s="91" t="s">
        <v>2427</v>
      </c>
      <c r="D164" s="91" t="s">
        <v>100</v>
      </c>
      <c r="E164" s="91" t="s">
        <v>123</v>
      </c>
      <c r="F164" s="91" t="s">
        <v>2428</v>
      </c>
      <c r="G164" s="91" t="s">
        <v>1019</v>
      </c>
      <c r="H164" s="91" t="s">
        <v>102</v>
      </c>
      <c r="I164" s="92">
        <v>30252</v>
      </c>
      <c r="J164" s="92">
        <v>1837</v>
      </c>
      <c r="K164" s="92">
        <v>0</v>
      </c>
      <c r="L164" s="92">
        <v>555.72924</v>
      </c>
      <c r="M164" s="90">
        <v>1.6000000000000001E-3</v>
      </c>
      <c r="N164" s="90">
        <v>1E-4</v>
      </c>
      <c r="O164" s="90">
        <v>0</v>
      </c>
    </row>
    <row r="165" spans="2:15" s="87" customFormat="1">
      <c r="B165" s="91" t="s">
        <v>2429</v>
      </c>
      <c r="C165" s="91" t="s">
        <v>2430</v>
      </c>
      <c r="D165" s="91" t="s">
        <v>100</v>
      </c>
      <c r="E165" s="91" t="s">
        <v>123</v>
      </c>
      <c r="F165" s="91" t="s">
        <v>2431</v>
      </c>
      <c r="G165" s="91" t="s">
        <v>1019</v>
      </c>
      <c r="H165" s="91" t="s">
        <v>102</v>
      </c>
      <c r="I165" s="92">
        <v>487375</v>
      </c>
      <c r="J165" s="92">
        <v>1368</v>
      </c>
      <c r="K165" s="92">
        <v>0</v>
      </c>
      <c r="L165" s="92">
        <v>6667.29</v>
      </c>
      <c r="M165" s="90">
        <v>8.0000000000000002E-3</v>
      </c>
      <c r="N165" s="90">
        <v>1.6999999999999999E-3</v>
      </c>
      <c r="O165" s="90">
        <v>2.9999999999999997E-4</v>
      </c>
    </row>
    <row r="166" spans="2:15" s="87" customFormat="1">
      <c r="B166" s="91" t="s">
        <v>2432</v>
      </c>
      <c r="C166" s="91" t="s">
        <v>2433</v>
      </c>
      <c r="D166" s="91" t="s">
        <v>100</v>
      </c>
      <c r="E166" s="91" t="s">
        <v>123</v>
      </c>
      <c r="F166" s="91" t="s">
        <v>2434</v>
      </c>
      <c r="G166" s="91" t="s">
        <v>731</v>
      </c>
      <c r="H166" s="91" t="s">
        <v>102</v>
      </c>
      <c r="I166" s="92">
        <v>110231</v>
      </c>
      <c r="J166" s="92">
        <v>792.1</v>
      </c>
      <c r="K166" s="92">
        <v>0</v>
      </c>
      <c r="L166" s="92">
        <v>873.13975100000005</v>
      </c>
      <c r="M166" s="90">
        <v>2.5999999999999999E-3</v>
      </c>
      <c r="N166" s="90">
        <v>2.0000000000000001E-4</v>
      </c>
      <c r="O166" s="90">
        <v>0</v>
      </c>
    </row>
    <row r="167" spans="2:15" s="87" customFormat="1">
      <c r="B167" s="91" t="s">
        <v>2435</v>
      </c>
      <c r="C167" s="91" t="s">
        <v>2436</v>
      </c>
      <c r="D167" s="91" t="s">
        <v>100</v>
      </c>
      <c r="E167" s="91" t="s">
        <v>123</v>
      </c>
      <c r="F167" s="91" t="s">
        <v>927</v>
      </c>
      <c r="G167" s="91" t="s">
        <v>731</v>
      </c>
      <c r="H167" s="91" t="s">
        <v>102</v>
      </c>
      <c r="I167" s="92">
        <v>80490</v>
      </c>
      <c r="J167" s="92">
        <v>3180</v>
      </c>
      <c r="K167" s="92">
        <v>0</v>
      </c>
      <c r="L167" s="92">
        <v>2559.5819999999999</v>
      </c>
      <c r="M167" s="90">
        <v>4.4999999999999997E-3</v>
      </c>
      <c r="N167" s="90">
        <v>6.9999999999999999E-4</v>
      </c>
      <c r="O167" s="90">
        <v>1E-4</v>
      </c>
    </row>
    <row r="168" spans="2:15" s="87" customFormat="1">
      <c r="B168" s="91" t="s">
        <v>2437</v>
      </c>
      <c r="C168" s="91" t="s">
        <v>2438</v>
      </c>
      <c r="D168" s="91" t="s">
        <v>100</v>
      </c>
      <c r="E168" s="91" t="s">
        <v>123</v>
      </c>
      <c r="F168" s="91" t="s">
        <v>2439</v>
      </c>
      <c r="G168" s="91" t="s">
        <v>731</v>
      </c>
      <c r="H168" s="91" t="s">
        <v>102</v>
      </c>
      <c r="I168" s="92">
        <v>564000</v>
      </c>
      <c r="J168" s="92">
        <v>64.3</v>
      </c>
      <c r="K168" s="92">
        <v>0</v>
      </c>
      <c r="L168" s="92">
        <v>362.65199999999999</v>
      </c>
      <c r="M168" s="90">
        <v>3.0999999999999999E-3</v>
      </c>
      <c r="N168" s="90">
        <v>1E-4</v>
      </c>
      <c r="O168" s="90">
        <v>0</v>
      </c>
    </row>
    <row r="169" spans="2:15" s="87" customFormat="1">
      <c r="B169" s="91" t="s">
        <v>2440</v>
      </c>
      <c r="C169" s="91" t="s">
        <v>2441</v>
      </c>
      <c r="D169" s="91" t="s">
        <v>100</v>
      </c>
      <c r="E169" s="91" t="s">
        <v>123</v>
      </c>
      <c r="F169" s="91" t="s">
        <v>1623</v>
      </c>
      <c r="G169" s="91" t="s">
        <v>731</v>
      </c>
      <c r="H169" s="91" t="s">
        <v>102</v>
      </c>
      <c r="I169" s="92">
        <v>26754</v>
      </c>
      <c r="J169" s="92">
        <v>153.1</v>
      </c>
      <c r="K169" s="92">
        <v>0</v>
      </c>
      <c r="L169" s="92">
        <v>40.960374000000002</v>
      </c>
      <c r="M169" s="90">
        <v>1E-4</v>
      </c>
      <c r="N169" s="90">
        <v>0</v>
      </c>
      <c r="O169" s="90">
        <v>0</v>
      </c>
    </row>
    <row r="170" spans="2:15" s="87" customFormat="1">
      <c r="B170" s="91" t="s">
        <v>2442</v>
      </c>
      <c r="C170" s="91" t="s">
        <v>2443</v>
      </c>
      <c r="D170" s="91" t="s">
        <v>100</v>
      </c>
      <c r="E170" s="91" t="s">
        <v>123</v>
      </c>
      <c r="F170" s="91" t="s">
        <v>1608</v>
      </c>
      <c r="G170" s="91" t="s">
        <v>731</v>
      </c>
      <c r="H170" s="91" t="s">
        <v>102</v>
      </c>
      <c r="I170" s="92">
        <v>72871</v>
      </c>
      <c r="J170" s="92">
        <v>3416</v>
      </c>
      <c r="K170" s="92">
        <v>0</v>
      </c>
      <c r="L170" s="92">
        <v>2489.2733600000001</v>
      </c>
      <c r="M170" s="90">
        <v>3.5999999999999999E-3</v>
      </c>
      <c r="N170" s="90">
        <v>5.9999999999999995E-4</v>
      </c>
      <c r="O170" s="90">
        <v>1E-4</v>
      </c>
    </row>
    <row r="171" spans="2:15" s="87" customFormat="1">
      <c r="B171" s="91" t="s">
        <v>2444</v>
      </c>
      <c r="C171" s="91" t="s">
        <v>2445</v>
      </c>
      <c r="D171" s="91" t="s">
        <v>100</v>
      </c>
      <c r="E171" s="91" t="s">
        <v>123</v>
      </c>
      <c r="F171" s="91" t="s">
        <v>2446</v>
      </c>
      <c r="G171" s="91" t="s">
        <v>731</v>
      </c>
      <c r="H171" s="91" t="s">
        <v>102</v>
      </c>
      <c r="I171" s="92">
        <v>205914</v>
      </c>
      <c r="J171" s="92">
        <v>4300</v>
      </c>
      <c r="K171" s="92">
        <v>0</v>
      </c>
      <c r="L171" s="92">
        <v>8854.3019999999997</v>
      </c>
      <c r="M171" s="90">
        <v>3.8E-3</v>
      </c>
      <c r="N171" s="90">
        <v>2.3E-3</v>
      </c>
      <c r="O171" s="90">
        <v>4.0000000000000002E-4</v>
      </c>
    </row>
    <row r="172" spans="2:15" s="87" customFormat="1">
      <c r="B172" s="91" t="s">
        <v>2447</v>
      </c>
      <c r="C172" s="91" t="s">
        <v>2448</v>
      </c>
      <c r="D172" s="91" t="s">
        <v>100</v>
      </c>
      <c r="E172" s="91" t="s">
        <v>123</v>
      </c>
      <c r="F172" s="91" t="s">
        <v>1737</v>
      </c>
      <c r="G172" s="91" t="s">
        <v>731</v>
      </c>
      <c r="H172" s="91" t="s">
        <v>102</v>
      </c>
      <c r="I172" s="92">
        <v>16345</v>
      </c>
      <c r="J172" s="92">
        <v>1551</v>
      </c>
      <c r="K172" s="92">
        <v>0</v>
      </c>
      <c r="L172" s="92">
        <v>253.51095000000001</v>
      </c>
      <c r="M172" s="90">
        <v>1.1000000000000001E-3</v>
      </c>
      <c r="N172" s="90">
        <v>1E-4</v>
      </c>
      <c r="O172" s="90">
        <v>0</v>
      </c>
    </row>
    <row r="173" spans="2:15" s="87" customFormat="1">
      <c r="B173" s="91" t="s">
        <v>2449</v>
      </c>
      <c r="C173" s="91" t="s">
        <v>2450</v>
      </c>
      <c r="D173" s="91" t="s">
        <v>100</v>
      </c>
      <c r="E173" s="91" t="s">
        <v>123</v>
      </c>
      <c r="F173" s="91" t="s">
        <v>2451</v>
      </c>
      <c r="G173" s="91" t="s">
        <v>737</v>
      </c>
      <c r="H173" s="91" t="s">
        <v>102</v>
      </c>
      <c r="I173" s="92">
        <v>434850</v>
      </c>
      <c r="J173" s="92">
        <v>10010</v>
      </c>
      <c r="K173" s="92">
        <v>0</v>
      </c>
      <c r="L173" s="92">
        <v>43528.485000000001</v>
      </c>
      <c r="M173" s="90">
        <v>0.1087</v>
      </c>
      <c r="N173" s="90">
        <v>1.1299999999999999E-2</v>
      </c>
      <c r="O173" s="90">
        <v>2.0999999999999999E-3</v>
      </c>
    </row>
    <row r="174" spans="2:15" s="87" customFormat="1">
      <c r="B174" s="91" t="s">
        <v>2452</v>
      </c>
      <c r="C174" s="91" t="s">
        <v>2453</v>
      </c>
      <c r="D174" s="91" t="s">
        <v>100</v>
      </c>
      <c r="E174" s="91" t="s">
        <v>123</v>
      </c>
      <c r="F174" s="91" t="s">
        <v>2454</v>
      </c>
      <c r="G174" s="91" t="s">
        <v>737</v>
      </c>
      <c r="H174" s="91" t="s">
        <v>102</v>
      </c>
      <c r="I174" s="92">
        <v>3508620</v>
      </c>
      <c r="J174" s="92">
        <v>65.3</v>
      </c>
      <c r="K174" s="92">
        <v>0</v>
      </c>
      <c r="L174" s="92">
        <v>2291.1288599999998</v>
      </c>
      <c r="M174" s="90">
        <v>1.37E-2</v>
      </c>
      <c r="N174" s="90">
        <v>5.9999999999999995E-4</v>
      </c>
      <c r="O174" s="90">
        <v>1E-4</v>
      </c>
    </row>
    <row r="175" spans="2:15" s="87" customFormat="1">
      <c r="B175" s="91" t="s">
        <v>2455</v>
      </c>
      <c r="C175" s="91" t="s">
        <v>2456</v>
      </c>
      <c r="D175" s="91" t="s">
        <v>100</v>
      </c>
      <c r="E175" s="91" t="s">
        <v>123</v>
      </c>
      <c r="F175" s="91" t="s">
        <v>2457</v>
      </c>
      <c r="G175" s="91" t="s">
        <v>737</v>
      </c>
      <c r="H175" s="91" t="s">
        <v>102</v>
      </c>
      <c r="I175" s="92">
        <v>1582347</v>
      </c>
      <c r="J175" s="92">
        <v>408.1</v>
      </c>
      <c r="K175" s="92">
        <v>0</v>
      </c>
      <c r="L175" s="92">
        <v>6457.5581069999998</v>
      </c>
      <c r="M175" s="90">
        <v>6.7000000000000002E-3</v>
      </c>
      <c r="N175" s="90">
        <v>1.6999999999999999E-3</v>
      </c>
      <c r="O175" s="90">
        <v>2.9999999999999997E-4</v>
      </c>
    </row>
    <row r="176" spans="2:15" s="87" customFormat="1">
      <c r="B176" s="91" t="s">
        <v>2458</v>
      </c>
      <c r="C176" s="91" t="s">
        <v>2459</v>
      </c>
      <c r="D176" s="91" t="s">
        <v>100</v>
      </c>
      <c r="E176" s="91" t="s">
        <v>123</v>
      </c>
      <c r="F176" s="91" t="s">
        <v>2460</v>
      </c>
      <c r="G176" s="91" t="s">
        <v>737</v>
      </c>
      <c r="H176" s="91" t="s">
        <v>102</v>
      </c>
      <c r="I176" s="92">
        <v>97249</v>
      </c>
      <c r="J176" s="92">
        <v>8400</v>
      </c>
      <c r="K176" s="92">
        <v>0</v>
      </c>
      <c r="L176" s="92">
        <v>8168.9160000000002</v>
      </c>
      <c r="M176" s="90">
        <v>9.1999999999999998E-3</v>
      </c>
      <c r="N176" s="90">
        <v>2.0999999999999999E-3</v>
      </c>
      <c r="O176" s="90">
        <v>4.0000000000000002E-4</v>
      </c>
    </row>
    <row r="177" spans="2:15" s="87" customFormat="1">
      <c r="B177" s="91" t="s">
        <v>2461</v>
      </c>
      <c r="C177" s="91" t="s">
        <v>2462</v>
      </c>
      <c r="D177" s="91" t="s">
        <v>100</v>
      </c>
      <c r="E177" s="91" t="s">
        <v>123</v>
      </c>
      <c r="F177" s="91" t="s">
        <v>798</v>
      </c>
      <c r="G177" s="91" t="s">
        <v>737</v>
      </c>
      <c r="H177" s="91" t="s">
        <v>102</v>
      </c>
      <c r="I177" s="92">
        <v>4535564.5</v>
      </c>
      <c r="J177" s="92">
        <v>646.4</v>
      </c>
      <c r="K177" s="92">
        <v>0</v>
      </c>
      <c r="L177" s="92">
        <v>29317.888928</v>
      </c>
      <c r="M177" s="90">
        <v>2.9700000000000001E-2</v>
      </c>
      <c r="N177" s="90">
        <v>7.6E-3</v>
      </c>
      <c r="O177" s="90">
        <v>1.4E-3</v>
      </c>
    </row>
    <row r="178" spans="2:15" s="87" customFormat="1">
      <c r="B178" s="91" t="s">
        <v>2463</v>
      </c>
      <c r="C178" s="91" t="s">
        <v>2464</v>
      </c>
      <c r="D178" s="91" t="s">
        <v>100</v>
      </c>
      <c r="E178" s="91" t="s">
        <v>123</v>
      </c>
      <c r="F178" s="91" t="s">
        <v>2465</v>
      </c>
      <c r="G178" s="91" t="s">
        <v>737</v>
      </c>
      <c r="H178" s="91" t="s">
        <v>102</v>
      </c>
      <c r="I178" s="92">
        <v>68587</v>
      </c>
      <c r="J178" s="92">
        <v>3565</v>
      </c>
      <c r="K178" s="92">
        <v>0</v>
      </c>
      <c r="L178" s="92">
        <v>2445.12655</v>
      </c>
      <c r="M178" s="90">
        <v>4.1000000000000003E-3</v>
      </c>
      <c r="N178" s="90">
        <v>5.9999999999999995E-4</v>
      </c>
      <c r="O178" s="90">
        <v>1E-4</v>
      </c>
    </row>
    <row r="179" spans="2:15" s="87" customFormat="1">
      <c r="B179" s="91" t="s">
        <v>2466</v>
      </c>
      <c r="C179" s="91" t="s">
        <v>2467</v>
      </c>
      <c r="D179" s="91" t="s">
        <v>100</v>
      </c>
      <c r="E179" s="91" t="s">
        <v>123</v>
      </c>
      <c r="F179" s="91" t="s">
        <v>2468</v>
      </c>
      <c r="G179" s="91" t="s">
        <v>2469</v>
      </c>
      <c r="H179" s="91" t="s">
        <v>102</v>
      </c>
      <c r="I179" s="92">
        <v>290939.59999999998</v>
      </c>
      <c r="J179" s="92">
        <v>265.5</v>
      </c>
      <c r="K179" s="92">
        <v>0</v>
      </c>
      <c r="L179" s="92">
        <v>772.44463800000005</v>
      </c>
      <c r="M179" s="90">
        <v>2.0899999999999998E-2</v>
      </c>
      <c r="N179" s="90">
        <v>2.0000000000000001E-4</v>
      </c>
      <c r="O179" s="90">
        <v>0</v>
      </c>
    </row>
    <row r="180" spans="2:15" s="87" customFormat="1">
      <c r="B180" s="91" t="s">
        <v>2470</v>
      </c>
      <c r="C180" s="91" t="s">
        <v>2471</v>
      </c>
      <c r="D180" s="91" t="s">
        <v>100</v>
      </c>
      <c r="E180" s="91" t="s">
        <v>123</v>
      </c>
      <c r="F180" s="91" t="s">
        <v>2472</v>
      </c>
      <c r="G180" s="91" t="s">
        <v>2469</v>
      </c>
      <c r="H180" s="91" t="s">
        <v>102</v>
      </c>
      <c r="I180" s="92">
        <v>1387460</v>
      </c>
      <c r="J180" s="92">
        <v>39</v>
      </c>
      <c r="K180" s="92">
        <v>0</v>
      </c>
      <c r="L180" s="92">
        <v>541.10940000000005</v>
      </c>
      <c r="M180" s="90">
        <v>3.9600000000000003E-2</v>
      </c>
      <c r="N180" s="90">
        <v>1E-4</v>
      </c>
      <c r="O180" s="90">
        <v>0</v>
      </c>
    </row>
    <row r="181" spans="2:15" s="87" customFormat="1">
      <c r="B181" s="91" t="s">
        <v>2473</v>
      </c>
      <c r="C181" s="91" t="s">
        <v>2474</v>
      </c>
      <c r="D181" s="91" t="s">
        <v>100</v>
      </c>
      <c r="E181" s="91" t="s">
        <v>123</v>
      </c>
      <c r="F181" s="91" t="s">
        <v>2475</v>
      </c>
      <c r="G181" s="91" t="s">
        <v>2469</v>
      </c>
      <c r="H181" s="91" t="s">
        <v>102</v>
      </c>
      <c r="I181" s="92">
        <v>50000</v>
      </c>
      <c r="J181" s="92">
        <v>520.9</v>
      </c>
      <c r="K181" s="92">
        <v>0</v>
      </c>
      <c r="L181" s="92">
        <v>260.45</v>
      </c>
      <c r="M181" s="90">
        <v>1.09E-2</v>
      </c>
      <c r="N181" s="90">
        <v>1E-4</v>
      </c>
      <c r="O181" s="90">
        <v>0</v>
      </c>
    </row>
    <row r="182" spans="2:15" s="87" customFormat="1">
      <c r="B182" s="91" t="s">
        <v>2476</v>
      </c>
      <c r="C182" s="91" t="s">
        <v>2477</v>
      </c>
      <c r="D182" s="91" t="s">
        <v>100</v>
      </c>
      <c r="E182" s="91" t="s">
        <v>123</v>
      </c>
      <c r="F182" s="91" t="s">
        <v>2478</v>
      </c>
      <c r="G182" s="91" t="s">
        <v>2111</v>
      </c>
      <c r="H182" s="91" t="s">
        <v>102</v>
      </c>
      <c r="I182" s="92">
        <v>600000</v>
      </c>
      <c r="J182" s="92">
        <v>218</v>
      </c>
      <c r="K182" s="92">
        <v>0</v>
      </c>
      <c r="L182" s="92">
        <v>1308</v>
      </c>
      <c r="M182" s="90">
        <v>0.1487</v>
      </c>
      <c r="N182" s="90">
        <v>2.9999999999999997E-4</v>
      </c>
      <c r="O182" s="90">
        <v>1E-4</v>
      </c>
    </row>
    <row r="183" spans="2:15" s="87" customFormat="1">
      <c r="B183" s="91" t="s">
        <v>2479</v>
      </c>
      <c r="C183" s="91" t="s">
        <v>2480</v>
      </c>
      <c r="D183" s="91" t="s">
        <v>100</v>
      </c>
      <c r="E183" s="91" t="s">
        <v>123</v>
      </c>
      <c r="F183" s="91" t="s">
        <v>2481</v>
      </c>
      <c r="G183" s="91" t="s">
        <v>2111</v>
      </c>
      <c r="H183" s="91" t="s">
        <v>102</v>
      </c>
      <c r="I183" s="92">
        <v>412997</v>
      </c>
      <c r="J183" s="92">
        <v>240.9</v>
      </c>
      <c r="K183" s="92">
        <v>0</v>
      </c>
      <c r="L183" s="92">
        <v>994.90977299999997</v>
      </c>
      <c r="M183" s="90">
        <v>3.3399999999999999E-2</v>
      </c>
      <c r="N183" s="90">
        <v>2.9999999999999997E-4</v>
      </c>
      <c r="O183" s="90">
        <v>0</v>
      </c>
    </row>
    <row r="184" spans="2:15" s="87" customFormat="1">
      <c r="B184" s="91" t="s">
        <v>2482</v>
      </c>
      <c r="C184" s="91" t="s">
        <v>2483</v>
      </c>
      <c r="D184" s="91" t="s">
        <v>100</v>
      </c>
      <c r="E184" s="91" t="s">
        <v>123</v>
      </c>
      <c r="F184" s="91" t="s">
        <v>2484</v>
      </c>
      <c r="G184" s="91" t="s">
        <v>2111</v>
      </c>
      <c r="H184" s="91" t="s">
        <v>102</v>
      </c>
      <c r="I184" s="92">
        <v>301590.45</v>
      </c>
      <c r="J184" s="92">
        <v>82.3</v>
      </c>
      <c r="K184" s="92">
        <v>0</v>
      </c>
      <c r="L184" s="92">
        <v>248.20894035000001</v>
      </c>
      <c r="M184" s="90">
        <v>2E-3</v>
      </c>
      <c r="N184" s="90">
        <v>1E-4</v>
      </c>
      <c r="O184" s="90">
        <v>0</v>
      </c>
    </row>
    <row r="185" spans="2:15" s="87" customFormat="1">
      <c r="B185" s="91" t="s">
        <v>2485</v>
      </c>
      <c r="C185" s="91" t="s">
        <v>2486</v>
      </c>
      <c r="D185" s="91" t="s">
        <v>100</v>
      </c>
      <c r="E185" s="91" t="s">
        <v>123</v>
      </c>
      <c r="F185" s="91" t="s">
        <v>2487</v>
      </c>
      <c r="G185" s="91" t="s">
        <v>636</v>
      </c>
      <c r="H185" s="91" t="s">
        <v>102</v>
      </c>
      <c r="I185" s="92">
        <v>103027</v>
      </c>
      <c r="J185" s="92">
        <v>1565</v>
      </c>
      <c r="K185" s="92">
        <v>0</v>
      </c>
      <c r="L185" s="92">
        <v>1612.37255</v>
      </c>
      <c r="M185" s="90">
        <v>6.7999999999999996E-3</v>
      </c>
      <c r="N185" s="90">
        <v>4.0000000000000002E-4</v>
      </c>
      <c r="O185" s="90">
        <v>1E-4</v>
      </c>
    </row>
    <row r="186" spans="2:15" s="87" customFormat="1">
      <c r="B186" s="91" t="s">
        <v>2488</v>
      </c>
      <c r="C186" s="91" t="s">
        <v>2489</v>
      </c>
      <c r="D186" s="91" t="s">
        <v>100</v>
      </c>
      <c r="E186" s="91" t="s">
        <v>123</v>
      </c>
      <c r="F186" s="91" t="s">
        <v>2490</v>
      </c>
      <c r="G186" s="91" t="s">
        <v>636</v>
      </c>
      <c r="H186" s="91" t="s">
        <v>102</v>
      </c>
      <c r="I186" s="92">
        <v>35225</v>
      </c>
      <c r="J186" s="92">
        <v>2449</v>
      </c>
      <c r="K186" s="92">
        <v>0</v>
      </c>
      <c r="L186" s="92">
        <v>862.66025000000002</v>
      </c>
      <c r="M186" s="90">
        <v>1.5E-3</v>
      </c>
      <c r="N186" s="90">
        <v>2.0000000000000001E-4</v>
      </c>
      <c r="O186" s="90">
        <v>0</v>
      </c>
    </row>
    <row r="187" spans="2:15" s="87" customFormat="1">
      <c r="B187" s="91" t="s">
        <v>2491</v>
      </c>
      <c r="C187" s="91" t="s">
        <v>2492</v>
      </c>
      <c r="D187" s="91" t="s">
        <v>100</v>
      </c>
      <c r="E187" s="91" t="s">
        <v>123</v>
      </c>
      <c r="F187" s="91" t="s">
        <v>2493</v>
      </c>
      <c r="G187" s="91" t="s">
        <v>636</v>
      </c>
      <c r="H187" s="91" t="s">
        <v>102</v>
      </c>
      <c r="I187" s="92">
        <v>5689</v>
      </c>
      <c r="J187" s="92">
        <v>24550</v>
      </c>
      <c r="K187" s="92">
        <v>0</v>
      </c>
      <c r="L187" s="92">
        <v>1396.6495</v>
      </c>
      <c r="M187" s="90">
        <v>5.0000000000000001E-4</v>
      </c>
      <c r="N187" s="90">
        <v>4.0000000000000002E-4</v>
      </c>
      <c r="O187" s="90">
        <v>1E-4</v>
      </c>
    </row>
    <row r="188" spans="2:15" s="87" customFormat="1">
      <c r="B188" s="91" t="s">
        <v>2494</v>
      </c>
      <c r="C188" s="91" t="s">
        <v>2495</v>
      </c>
      <c r="D188" s="91" t="s">
        <v>100</v>
      </c>
      <c r="E188" s="91" t="s">
        <v>123</v>
      </c>
      <c r="F188" s="91" t="s">
        <v>1727</v>
      </c>
      <c r="G188" s="91" t="s">
        <v>636</v>
      </c>
      <c r="H188" s="91" t="s">
        <v>102</v>
      </c>
      <c r="I188" s="92">
        <v>322279</v>
      </c>
      <c r="J188" s="92">
        <v>368</v>
      </c>
      <c r="K188" s="92">
        <v>0</v>
      </c>
      <c r="L188" s="92">
        <v>1185.9867200000001</v>
      </c>
      <c r="M188" s="90">
        <v>3.8E-3</v>
      </c>
      <c r="N188" s="90">
        <v>2.9999999999999997E-4</v>
      </c>
      <c r="O188" s="90">
        <v>1E-4</v>
      </c>
    </row>
    <row r="189" spans="2:15" s="87" customFormat="1">
      <c r="B189" s="91" t="s">
        <v>2496</v>
      </c>
      <c r="C189" s="91" t="s">
        <v>2497</v>
      </c>
      <c r="D189" s="91" t="s">
        <v>100</v>
      </c>
      <c r="E189" s="91" t="s">
        <v>123</v>
      </c>
      <c r="F189" s="91" t="s">
        <v>2498</v>
      </c>
      <c r="G189" s="91" t="s">
        <v>636</v>
      </c>
      <c r="H189" s="91" t="s">
        <v>102</v>
      </c>
      <c r="I189" s="92">
        <v>46642</v>
      </c>
      <c r="J189" s="92">
        <v>1448</v>
      </c>
      <c r="K189" s="92">
        <v>0</v>
      </c>
      <c r="L189" s="92">
        <v>675.37616000000003</v>
      </c>
      <c r="M189" s="90">
        <v>2.7000000000000001E-3</v>
      </c>
      <c r="N189" s="90">
        <v>2.0000000000000001E-4</v>
      </c>
      <c r="O189" s="90">
        <v>0</v>
      </c>
    </row>
    <row r="190" spans="2:15" s="87" customFormat="1">
      <c r="B190" s="91" t="s">
        <v>2499</v>
      </c>
      <c r="C190" s="91" t="s">
        <v>2500</v>
      </c>
      <c r="D190" s="91" t="s">
        <v>100</v>
      </c>
      <c r="E190" s="91" t="s">
        <v>123</v>
      </c>
      <c r="F190" s="91" t="s">
        <v>1723</v>
      </c>
      <c r="G190" s="91" t="s">
        <v>1054</v>
      </c>
      <c r="H190" s="91" t="s">
        <v>102</v>
      </c>
      <c r="I190" s="92">
        <v>37358</v>
      </c>
      <c r="J190" s="92">
        <v>7405</v>
      </c>
      <c r="K190" s="92">
        <v>0</v>
      </c>
      <c r="L190" s="92">
        <v>2766.3598999999999</v>
      </c>
      <c r="M190" s="90">
        <v>2.8999999999999998E-3</v>
      </c>
      <c r="N190" s="90">
        <v>6.9999999999999999E-4</v>
      </c>
      <c r="O190" s="90">
        <v>1E-4</v>
      </c>
    </row>
    <row r="191" spans="2:15" s="87" customFormat="1">
      <c r="B191" s="91" t="s">
        <v>2501</v>
      </c>
      <c r="C191" s="91" t="s">
        <v>2502</v>
      </c>
      <c r="D191" s="91" t="s">
        <v>100</v>
      </c>
      <c r="E191" s="91" t="s">
        <v>123</v>
      </c>
      <c r="F191" s="91" t="s">
        <v>2503</v>
      </c>
      <c r="G191" s="91" t="s">
        <v>1013</v>
      </c>
      <c r="H191" s="91" t="s">
        <v>102</v>
      </c>
      <c r="I191" s="92">
        <v>45809</v>
      </c>
      <c r="J191" s="92">
        <v>1620</v>
      </c>
      <c r="K191" s="92">
        <v>0</v>
      </c>
      <c r="L191" s="92">
        <v>742.10580000000004</v>
      </c>
      <c r="M191" s="90">
        <v>2.8999999999999998E-3</v>
      </c>
      <c r="N191" s="90">
        <v>2.0000000000000001E-4</v>
      </c>
      <c r="O191" s="90">
        <v>0</v>
      </c>
    </row>
    <row r="192" spans="2:15" s="87" customFormat="1">
      <c r="B192" s="91" t="s">
        <v>2504</v>
      </c>
      <c r="C192" s="91" t="s">
        <v>2505</v>
      </c>
      <c r="D192" s="91" t="s">
        <v>100</v>
      </c>
      <c r="E192" s="91" t="s">
        <v>123</v>
      </c>
      <c r="F192" s="91" t="s">
        <v>2506</v>
      </c>
      <c r="G192" s="91" t="s">
        <v>1013</v>
      </c>
      <c r="H192" s="91" t="s">
        <v>102</v>
      </c>
      <c r="I192" s="92">
        <v>144719</v>
      </c>
      <c r="J192" s="92">
        <v>2490</v>
      </c>
      <c r="K192" s="92">
        <v>0</v>
      </c>
      <c r="L192" s="92">
        <v>3603.5030999999999</v>
      </c>
      <c r="M192" s="90">
        <v>8.2000000000000007E-3</v>
      </c>
      <c r="N192" s="90">
        <v>8.9999999999999998E-4</v>
      </c>
      <c r="O192" s="90">
        <v>2.0000000000000001E-4</v>
      </c>
    </row>
    <row r="193" spans="2:15" s="87" customFormat="1">
      <c r="B193" s="91" t="s">
        <v>2507</v>
      </c>
      <c r="C193" s="91" t="s">
        <v>2508</v>
      </c>
      <c r="D193" s="91" t="s">
        <v>100</v>
      </c>
      <c r="E193" s="91" t="s">
        <v>123</v>
      </c>
      <c r="F193" s="91" t="s">
        <v>2509</v>
      </c>
      <c r="G193" s="91" t="s">
        <v>1013</v>
      </c>
      <c r="H193" s="91" t="s">
        <v>102</v>
      </c>
      <c r="I193" s="92">
        <v>12452</v>
      </c>
      <c r="J193" s="92">
        <v>14610</v>
      </c>
      <c r="K193" s="92">
        <v>0</v>
      </c>
      <c r="L193" s="92">
        <v>1819.2372</v>
      </c>
      <c r="M193" s="90">
        <v>3.7000000000000002E-3</v>
      </c>
      <c r="N193" s="90">
        <v>5.0000000000000001E-4</v>
      </c>
      <c r="O193" s="90">
        <v>1E-4</v>
      </c>
    </row>
    <row r="194" spans="2:15" s="87" customFormat="1">
      <c r="B194" s="91" t="s">
        <v>2510</v>
      </c>
      <c r="C194" s="91" t="s">
        <v>2511</v>
      </c>
      <c r="D194" s="91" t="s">
        <v>100</v>
      </c>
      <c r="E194" s="91" t="s">
        <v>123</v>
      </c>
      <c r="F194" s="91" t="s">
        <v>2512</v>
      </c>
      <c r="G194" s="91" t="s">
        <v>1013</v>
      </c>
      <c r="H194" s="91" t="s">
        <v>102</v>
      </c>
      <c r="I194" s="92">
        <v>13193</v>
      </c>
      <c r="J194" s="92">
        <v>15250</v>
      </c>
      <c r="K194" s="92">
        <v>0</v>
      </c>
      <c r="L194" s="92">
        <v>2011.9324999999999</v>
      </c>
      <c r="M194" s="90">
        <v>3.5999999999999999E-3</v>
      </c>
      <c r="N194" s="90">
        <v>5.0000000000000001E-4</v>
      </c>
      <c r="O194" s="90">
        <v>1E-4</v>
      </c>
    </row>
    <row r="195" spans="2:15" s="87" customFormat="1">
      <c r="B195" s="91" t="s">
        <v>2513</v>
      </c>
      <c r="C195" s="91" t="s">
        <v>2514</v>
      </c>
      <c r="D195" s="91" t="s">
        <v>100</v>
      </c>
      <c r="E195" s="91" t="s">
        <v>123</v>
      </c>
      <c r="F195" s="91" t="s">
        <v>2515</v>
      </c>
      <c r="G195" s="91" t="s">
        <v>1013</v>
      </c>
      <c r="H195" s="91" t="s">
        <v>102</v>
      </c>
      <c r="I195" s="92">
        <v>10888</v>
      </c>
      <c r="J195" s="92">
        <v>8149</v>
      </c>
      <c r="K195" s="92">
        <v>0</v>
      </c>
      <c r="L195" s="92">
        <v>887.26311999999996</v>
      </c>
      <c r="M195" s="90">
        <v>8.9999999999999998E-4</v>
      </c>
      <c r="N195" s="90">
        <v>2.0000000000000001E-4</v>
      </c>
      <c r="O195" s="90">
        <v>0</v>
      </c>
    </row>
    <row r="196" spans="2:15" s="87" customFormat="1">
      <c r="B196" s="91" t="s">
        <v>2516</v>
      </c>
      <c r="C196" s="91" t="s">
        <v>2517</v>
      </c>
      <c r="D196" s="91" t="s">
        <v>100</v>
      </c>
      <c r="E196" s="91" t="s">
        <v>123</v>
      </c>
      <c r="F196" s="91" t="s">
        <v>2518</v>
      </c>
      <c r="G196" s="91" t="s">
        <v>2519</v>
      </c>
      <c r="H196" s="91" t="s">
        <v>102</v>
      </c>
      <c r="I196" s="92">
        <v>120000</v>
      </c>
      <c r="J196" s="92">
        <v>1991</v>
      </c>
      <c r="K196" s="92">
        <v>0</v>
      </c>
      <c r="L196" s="92">
        <v>2389.1999999999998</v>
      </c>
      <c r="M196" s="90">
        <v>4.0000000000000001E-3</v>
      </c>
      <c r="N196" s="90">
        <v>5.9999999999999995E-4</v>
      </c>
      <c r="O196" s="90">
        <v>1E-4</v>
      </c>
    </row>
    <row r="197" spans="2:15" s="87" customFormat="1">
      <c r="B197" s="91" t="s">
        <v>2520</v>
      </c>
      <c r="C197" s="91" t="s">
        <v>2521</v>
      </c>
      <c r="D197" s="91" t="s">
        <v>100</v>
      </c>
      <c r="E197" s="91" t="s">
        <v>123</v>
      </c>
      <c r="F197" s="91" t="s">
        <v>2522</v>
      </c>
      <c r="G197" s="91" t="s">
        <v>2519</v>
      </c>
      <c r="H197" s="91" t="s">
        <v>102</v>
      </c>
      <c r="I197" s="92">
        <v>350000</v>
      </c>
      <c r="J197" s="92">
        <v>25.9</v>
      </c>
      <c r="K197" s="92">
        <v>0</v>
      </c>
      <c r="L197" s="92">
        <v>90.65</v>
      </c>
      <c r="M197" s="90">
        <v>3.3999999999999998E-3</v>
      </c>
      <c r="N197" s="90">
        <v>0</v>
      </c>
      <c r="O197" s="90">
        <v>0</v>
      </c>
    </row>
    <row r="198" spans="2:15" s="87" customFormat="1">
      <c r="B198" s="91" t="s">
        <v>2523</v>
      </c>
      <c r="C198" s="91" t="s">
        <v>2524</v>
      </c>
      <c r="D198" s="91" t="s">
        <v>100</v>
      </c>
      <c r="E198" s="91" t="s">
        <v>123</v>
      </c>
      <c r="F198" s="91" t="s">
        <v>2525</v>
      </c>
      <c r="G198" s="91" t="s">
        <v>2519</v>
      </c>
      <c r="H198" s="91" t="s">
        <v>102</v>
      </c>
      <c r="I198" s="92">
        <v>173146</v>
      </c>
      <c r="J198" s="92">
        <v>150.1</v>
      </c>
      <c r="K198" s="92">
        <v>0</v>
      </c>
      <c r="L198" s="92">
        <v>259.89214600000003</v>
      </c>
      <c r="M198" s="90">
        <v>6.4999999999999997E-3</v>
      </c>
      <c r="N198" s="90">
        <v>1E-4</v>
      </c>
      <c r="O198" s="90">
        <v>0</v>
      </c>
    </row>
    <row r="199" spans="2:15" s="87" customFormat="1">
      <c r="B199" s="91" t="s">
        <v>2526</v>
      </c>
      <c r="C199" s="91" t="s">
        <v>2527</v>
      </c>
      <c r="D199" s="91" t="s">
        <v>100</v>
      </c>
      <c r="E199" s="91" t="s">
        <v>123</v>
      </c>
      <c r="F199" s="91" t="s">
        <v>2528</v>
      </c>
      <c r="G199" s="91" t="s">
        <v>2519</v>
      </c>
      <c r="H199" s="91" t="s">
        <v>102</v>
      </c>
      <c r="I199" s="92">
        <v>53217</v>
      </c>
      <c r="J199" s="92">
        <v>1024</v>
      </c>
      <c r="K199" s="92">
        <v>0</v>
      </c>
      <c r="L199" s="92">
        <v>544.94208000000003</v>
      </c>
      <c r="M199" s="90">
        <v>1.5E-3</v>
      </c>
      <c r="N199" s="90">
        <v>1E-4</v>
      </c>
      <c r="O199" s="90">
        <v>0</v>
      </c>
    </row>
    <row r="200" spans="2:15" s="87" customFormat="1">
      <c r="B200" s="91" t="s">
        <v>2529</v>
      </c>
      <c r="C200" s="91" t="s">
        <v>2530</v>
      </c>
      <c r="D200" s="91" t="s">
        <v>100</v>
      </c>
      <c r="E200" s="91" t="s">
        <v>123</v>
      </c>
      <c r="F200" s="91" t="s">
        <v>2531</v>
      </c>
      <c r="G200" s="91" t="s">
        <v>2519</v>
      </c>
      <c r="H200" s="91" t="s">
        <v>102</v>
      </c>
      <c r="I200" s="92">
        <v>92901</v>
      </c>
      <c r="J200" s="92">
        <v>1084</v>
      </c>
      <c r="K200" s="92">
        <v>0</v>
      </c>
      <c r="L200" s="92">
        <v>1007.04684</v>
      </c>
      <c r="M200" s="90">
        <v>1.9E-3</v>
      </c>
      <c r="N200" s="90">
        <v>2.9999999999999997E-4</v>
      </c>
      <c r="O200" s="90">
        <v>0</v>
      </c>
    </row>
    <row r="201" spans="2:15" s="87" customFormat="1">
      <c r="B201" s="91" t="s">
        <v>2532</v>
      </c>
      <c r="C201" s="91" t="s">
        <v>2533</v>
      </c>
      <c r="D201" s="91" t="s">
        <v>100</v>
      </c>
      <c r="E201" s="91" t="s">
        <v>123</v>
      </c>
      <c r="F201" s="91" t="s">
        <v>2534</v>
      </c>
      <c r="G201" s="91" t="s">
        <v>1566</v>
      </c>
      <c r="H201" s="91" t="s">
        <v>102</v>
      </c>
      <c r="I201" s="92">
        <v>20878</v>
      </c>
      <c r="J201" s="92">
        <v>9638</v>
      </c>
      <c r="K201" s="92">
        <v>0</v>
      </c>
      <c r="L201" s="92">
        <v>2012.22164</v>
      </c>
      <c r="M201" s="90">
        <v>4.0000000000000002E-4</v>
      </c>
      <c r="N201" s="90">
        <v>5.0000000000000001E-4</v>
      </c>
      <c r="O201" s="90">
        <v>1E-4</v>
      </c>
    </row>
    <row r="202" spans="2:15" s="87" customFormat="1">
      <c r="B202" s="91" t="s">
        <v>2535</v>
      </c>
      <c r="C202" s="91" t="s">
        <v>2536</v>
      </c>
      <c r="D202" s="91" t="s">
        <v>100</v>
      </c>
      <c r="E202" s="91" t="s">
        <v>123</v>
      </c>
      <c r="F202" s="91" t="s">
        <v>2537</v>
      </c>
      <c r="G202" s="91" t="s">
        <v>682</v>
      </c>
      <c r="H202" s="91" t="s">
        <v>102</v>
      </c>
      <c r="I202" s="92">
        <v>779800</v>
      </c>
      <c r="J202" s="92">
        <v>342.3</v>
      </c>
      <c r="K202" s="92">
        <v>0</v>
      </c>
      <c r="L202" s="92">
        <v>2669.2554</v>
      </c>
      <c r="M202" s="90">
        <v>5.1999999999999998E-3</v>
      </c>
      <c r="N202" s="90">
        <v>6.9999999999999999E-4</v>
      </c>
      <c r="O202" s="90">
        <v>1E-4</v>
      </c>
    </row>
    <row r="203" spans="2:15" s="87" customFormat="1">
      <c r="B203" s="91" t="s">
        <v>2538</v>
      </c>
      <c r="C203" s="91" t="s">
        <v>2539</v>
      </c>
      <c r="D203" s="91" t="s">
        <v>100</v>
      </c>
      <c r="E203" s="91" t="s">
        <v>123</v>
      </c>
      <c r="F203" s="91" t="s">
        <v>2540</v>
      </c>
      <c r="G203" s="91" t="s">
        <v>682</v>
      </c>
      <c r="H203" s="91" t="s">
        <v>102</v>
      </c>
      <c r="I203" s="92">
        <v>14262.14</v>
      </c>
      <c r="J203" s="92">
        <v>37810</v>
      </c>
      <c r="K203" s="92">
        <v>0</v>
      </c>
      <c r="L203" s="92">
        <v>5392.5151340000002</v>
      </c>
      <c r="M203" s="90">
        <v>1.1599999999999999E-2</v>
      </c>
      <c r="N203" s="90">
        <v>1.4E-3</v>
      </c>
      <c r="O203" s="90">
        <v>2.9999999999999997E-4</v>
      </c>
    </row>
    <row r="204" spans="2:15" s="87" customFormat="1">
      <c r="B204" s="91" t="s">
        <v>2541</v>
      </c>
      <c r="C204" s="91" t="s">
        <v>2542</v>
      </c>
      <c r="D204" s="91" t="s">
        <v>100</v>
      </c>
      <c r="E204" s="91" t="s">
        <v>123</v>
      </c>
      <c r="F204" s="91" t="s">
        <v>2543</v>
      </c>
      <c r="G204" s="91" t="s">
        <v>682</v>
      </c>
      <c r="H204" s="91" t="s">
        <v>102</v>
      </c>
      <c r="I204" s="92">
        <v>75954</v>
      </c>
      <c r="J204" s="92">
        <v>1476</v>
      </c>
      <c r="K204" s="92">
        <v>0</v>
      </c>
      <c r="L204" s="92">
        <v>1121.08104</v>
      </c>
      <c r="M204" s="90">
        <v>5.1999999999999998E-3</v>
      </c>
      <c r="N204" s="90">
        <v>2.9999999999999997E-4</v>
      </c>
      <c r="O204" s="90">
        <v>1E-4</v>
      </c>
    </row>
    <row r="205" spans="2:15" s="87" customFormat="1">
      <c r="B205" s="91" t="s">
        <v>2544</v>
      </c>
      <c r="C205" s="91" t="s">
        <v>2545</v>
      </c>
      <c r="D205" s="91" t="s">
        <v>100</v>
      </c>
      <c r="E205" s="91" t="s">
        <v>123</v>
      </c>
      <c r="F205" s="91" t="s">
        <v>2546</v>
      </c>
      <c r="G205" s="91" t="s">
        <v>1321</v>
      </c>
      <c r="H205" s="91" t="s">
        <v>102</v>
      </c>
      <c r="I205" s="92">
        <v>1409600</v>
      </c>
      <c r="J205" s="92">
        <v>103.8</v>
      </c>
      <c r="K205" s="92">
        <v>0</v>
      </c>
      <c r="L205" s="92">
        <v>1463.1648</v>
      </c>
      <c r="M205" s="90">
        <v>3.7000000000000002E-3</v>
      </c>
      <c r="N205" s="90">
        <v>4.0000000000000002E-4</v>
      </c>
      <c r="O205" s="90">
        <v>1E-4</v>
      </c>
    </row>
    <row r="206" spans="2:15" s="87" customFormat="1">
      <c r="B206" s="91" t="s">
        <v>2547</v>
      </c>
      <c r="C206" s="91" t="s">
        <v>2548</v>
      </c>
      <c r="D206" s="91" t="s">
        <v>100</v>
      </c>
      <c r="E206" s="91" t="s">
        <v>123</v>
      </c>
      <c r="F206" s="91" t="s">
        <v>2549</v>
      </c>
      <c r="G206" s="91" t="s">
        <v>1321</v>
      </c>
      <c r="H206" s="91" t="s">
        <v>102</v>
      </c>
      <c r="I206" s="92">
        <v>41949</v>
      </c>
      <c r="J206" s="92">
        <v>8430</v>
      </c>
      <c r="K206" s="92">
        <v>0</v>
      </c>
      <c r="L206" s="92">
        <v>3536.3006999999998</v>
      </c>
      <c r="M206" s="90">
        <v>4.7000000000000002E-3</v>
      </c>
      <c r="N206" s="90">
        <v>8.9999999999999998E-4</v>
      </c>
      <c r="O206" s="90">
        <v>2.0000000000000001E-4</v>
      </c>
    </row>
    <row r="207" spans="2:15" s="87" customFormat="1">
      <c r="B207" s="91" t="s">
        <v>2550</v>
      </c>
      <c r="C207" s="91" t="s">
        <v>2551</v>
      </c>
      <c r="D207" s="91" t="s">
        <v>100</v>
      </c>
      <c r="E207" s="91" t="s">
        <v>123</v>
      </c>
      <c r="F207" s="91" t="s">
        <v>2552</v>
      </c>
      <c r="G207" s="91" t="s">
        <v>1321</v>
      </c>
      <c r="H207" s="91" t="s">
        <v>102</v>
      </c>
      <c r="I207" s="92">
        <v>158110</v>
      </c>
      <c r="J207" s="92">
        <v>2973</v>
      </c>
      <c r="K207" s="92">
        <v>0</v>
      </c>
      <c r="L207" s="92">
        <v>4700.6103000000003</v>
      </c>
      <c r="M207" s="90">
        <v>4.3E-3</v>
      </c>
      <c r="N207" s="90">
        <v>1.1999999999999999E-3</v>
      </c>
      <c r="O207" s="90">
        <v>2.0000000000000001E-4</v>
      </c>
    </row>
    <row r="208" spans="2:15" s="87" customFormat="1">
      <c r="B208" s="91" t="s">
        <v>2553</v>
      </c>
      <c r="C208" s="91" t="s">
        <v>2554</v>
      </c>
      <c r="D208" s="91" t="s">
        <v>100</v>
      </c>
      <c r="E208" s="91" t="s">
        <v>123</v>
      </c>
      <c r="F208" s="91" t="s">
        <v>2555</v>
      </c>
      <c r="G208" s="91" t="s">
        <v>1321</v>
      </c>
      <c r="H208" s="91" t="s">
        <v>102</v>
      </c>
      <c r="I208" s="92">
        <v>15700</v>
      </c>
      <c r="J208" s="92">
        <v>28680</v>
      </c>
      <c r="K208" s="92">
        <v>0</v>
      </c>
      <c r="L208" s="92">
        <v>4502.76</v>
      </c>
      <c r="M208" s="90">
        <v>5.5999999999999999E-3</v>
      </c>
      <c r="N208" s="90">
        <v>1.1999999999999999E-3</v>
      </c>
      <c r="O208" s="90">
        <v>2.0000000000000001E-4</v>
      </c>
    </row>
    <row r="209" spans="2:15" s="87" customFormat="1">
      <c r="B209" s="91" t="s">
        <v>2556</v>
      </c>
      <c r="C209" s="91" t="s">
        <v>2557</v>
      </c>
      <c r="D209" s="91" t="s">
        <v>100</v>
      </c>
      <c r="E209" s="91" t="s">
        <v>123</v>
      </c>
      <c r="F209" s="91" t="s">
        <v>802</v>
      </c>
      <c r="G209" s="91" t="s">
        <v>527</v>
      </c>
      <c r="H209" s="91" t="s">
        <v>102</v>
      </c>
      <c r="I209" s="92">
        <v>1258899</v>
      </c>
      <c r="J209" s="92">
        <v>630.9</v>
      </c>
      <c r="K209" s="92">
        <v>0</v>
      </c>
      <c r="L209" s="92">
        <v>7942.3937910000004</v>
      </c>
      <c r="M209" s="90">
        <v>7.6E-3</v>
      </c>
      <c r="N209" s="90">
        <v>2.0999999999999999E-3</v>
      </c>
      <c r="O209" s="90">
        <v>4.0000000000000002E-4</v>
      </c>
    </row>
    <row r="210" spans="2:15" s="87" customFormat="1">
      <c r="B210" s="91" t="s">
        <v>2558</v>
      </c>
      <c r="C210" s="91" t="s">
        <v>2559</v>
      </c>
      <c r="D210" s="91" t="s">
        <v>100</v>
      </c>
      <c r="E210" s="91" t="s">
        <v>123</v>
      </c>
      <c r="F210" s="91" t="s">
        <v>826</v>
      </c>
      <c r="G210" s="91" t="s">
        <v>527</v>
      </c>
      <c r="H210" s="91" t="s">
        <v>102</v>
      </c>
      <c r="I210" s="92">
        <v>20327</v>
      </c>
      <c r="J210" s="92">
        <v>12710</v>
      </c>
      <c r="K210" s="92">
        <v>0</v>
      </c>
      <c r="L210" s="92">
        <v>2583.5617000000002</v>
      </c>
      <c r="M210" s="90">
        <v>5.0000000000000001E-4</v>
      </c>
      <c r="N210" s="90">
        <v>6.9999999999999999E-4</v>
      </c>
      <c r="O210" s="90">
        <v>1E-4</v>
      </c>
    </row>
    <row r="211" spans="2:15" s="87" customFormat="1">
      <c r="B211" s="91" t="s">
        <v>2560</v>
      </c>
      <c r="C211" s="91" t="s">
        <v>2561</v>
      </c>
      <c r="D211" s="91" t="s">
        <v>100</v>
      </c>
      <c r="E211" s="91" t="s">
        <v>123</v>
      </c>
      <c r="F211" s="91" t="s">
        <v>886</v>
      </c>
      <c r="G211" s="91" t="s">
        <v>527</v>
      </c>
      <c r="H211" s="91" t="s">
        <v>102</v>
      </c>
      <c r="I211" s="92">
        <v>1800</v>
      </c>
      <c r="J211" s="92">
        <v>2460</v>
      </c>
      <c r="K211" s="92">
        <v>0</v>
      </c>
      <c r="L211" s="92">
        <v>44.28</v>
      </c>
      <c r="M211" s="90">
        <v>0</v>
      </c>
      <c r="N211" s="90">
        <v>0</v>
      </c>
      <c r="O211" s="90">
        <v>0</v>
      </c>
    </row>
    <row r="212" spans="2:15" s="87" customFormat="1">
      <c r="B212" s="91" t="s">
        <v>2562</v>
      </c>
      <c r="C212" s="91" t="s">
        <v>2563</v>
      </c>
      <c r="D212" s="91" t="s">
        <v>100</v>
      </c>
      <c r="E212" s="91" t="s">
        <v>123</v>
      </c>
      <c r="F212" s="91" t="s">
        <v>2564</v>
      </c>
      <c r="G212" s="91" t="s">
        <v>527</v>
      </c>
      <c r="H212" s="91" t="s">
        <v>102</v>
      </c>
      <c r="I212" s="92">
        <v>20791.439999999999</v>
      </c>
      <c r="J212" s="92">
        <v>8750</v>
      </c>
      <c r="K212" s="92">
        <v>0</v>
      </c>
      <c r="L212" s="92">
        <v>1819.251</v>
      </c>
      <c r="M212" s="90">
        <v>7.0000000000000001E-3</v>
      </c>
      <c r="N212" s="90">
        <v>5.0000000000000001E-4</v>
      </c>
      <c r="O212" s="90">
        <v>1E-4</v>
      </c>
    </row>
    <row r="213" spans="2:15" s="87" customFormat="1">
      <c r="B213" s="91" t="s">
        <v>2565</v>
      </c>
      <c r="C213" s="91">
        <v>3660130</v>
      </c>
      <c r="D213" s="91" t="s">
        <v>100</v>
      </c>
      <c r="E213" s="91" t="s">
        <v>123</v>
      </c>
      <c r="F213" s="91" t="s">
        <v>912</v>
      </c>
      <c r="G213" s="91" t="s">
        <v>495</v>
      </c>
      <c r="H213" s="91" t="s">
        <v>102</v>
      </c>
      <c r="I213" s="92">
        <v>224319</v>
      </c>
      <c r="J213" s="92">
        <f>L213*1000/I213*100</f>
        <v>330.05903165274242</v>
      </c>
      <c r="K213" s="92">
        <v>0</v>
      </c>
      <c r="L213" s="92">
        <f>764.479152-24.0940327868847</f>
        <v>740.38511921311533</v>
      </c>
      <c r="M213" s="90">
        <v>6.9999999999999999E-4</v>
      </c>
      <c r="N213" s="90">
        <f>L213/$L$11</f>
        <v>1.9173060650098687E-4</v>
      </c>
      <c r="O213" s="90">
        <f>L213/'סכום נכסי הקרן'!$C$42</f>
        <v>3.5156830281605614E-5</v>
      </c>
    </row>
    <row r="214" spans="2:15" s="87" customFormat="1">
      <c r="B214" s="91" t="s">
        <v>2566</v>
      </c>
      <c r="C214" s="91" t="s">
        <v>2567</v>
      </c>
      <c r="D214" s="91" t="s">
        <v>100</v>
      </c>
      <c r="E214" s="91" t="s">
        <v>123</v>
      </c>
      <c r="F214" s="91" t="s">
        <v>2568</v>
      </c>
      <c r="G214" s="91" t="s">
        <v>495</v>
      </c>
      <c r="H214" s="91" t="s">
        <v>102</v>
      </c>
      <c r="I214" s="92">
        <v>260900</v>
      </c>
      <c r="J214" s="92">
        <v>1130</v>
      </c>
      <c r="K214" s="92">
        <v>0</v>
      </c>
      <c r="L214" s="92">
        <v>2948.17</v>
      </c>
      <c r="M214" s="90">
        <v>3.7000000000000002E-3</v>
      </c>
      <c r="N214" s="90">
        <v>8.0000000000000004E-4</v>
      </c>
      <c r="O214" s="90">
        <v>1E-4</v>
      </c>
    </row>
    <row r="215" spans="2:15" s="87" customFormat="1">
      <c r="B215" s="91" t="s">
        <v>2569</v>
      </c>
      <c r="C215" s="91" t="s">
        <v>2570</v>
      </c>
      <c r="D215" s="91" t="s">
        <v>100</v>
      </c>
      <c r="E215" s="91" t="s">
        <v>123</v>
      </c>
      <c r="F215" s="91" t="s">
        <v>1046</v>
      </c>
      <c r="G215" s="91" t="s">
        <v>495</v>
      </c>
      <c r="H215" s="91" t="s">
        <v>102</v>
      </c>
      <c r="I215" s="92">
        <v>110350</v>
      </c>
      <c r="J215" s="92">
        <v>16130</v>
      </c>
      <c r="K215" s="92">
        <v>0</v>
      </c>
      <c r="L215" s="92">
        <v>17799.455000000002</v>
      </c>
      <c r="M215" s="90">
        <v>5.0000000000000001E-3</v>
      </c>
      <c r="N215" s="90">
        <v>4.5999999999999999E-3</v>
      </c>
      <c r="O215" s="90">
        <v>8.0000000000000004E-4</v>
      </c>
    </row>
    <row r="216" spans="2:15" s="87" customFormat="1">
      <c r="B216" s="91" t="s">
        <v>2571</v>
      </c>
      <c r="C216" s="91" t="s">
        <v>2572</v>
      </c>
      <c r="D216" s="91" t="s">
        <v>100</v>
      </c>
      <c r="E216" s="91" t="s">
        <v>123</v>
      </c>
      <c r="F216" s="91" t="s">
        <v>877</v>
      </c>
      <c r="G216" s="91" t="s">
        <v>495</v>
      </c>
      <c r="H216" s="91" t="s">
        <v>102</v>
      </c>
      <c r="I216" s="92">
        <v>3448184.2</v>
      </c>
      <c r="J216" s="92">
        <v>643</v>
      </c>
      <c r="K216" s="92">
        <v>0</v>
      </c>
      <c r="L216" s="92">
        <v>22171.824406</v>
      </c>
      <c r="M216" s="90">
        <v>2.63E-2</v>
      </c>
      <c r="N216" s="90">
        <v>5.7000000000000002E-3</v>
      </c>
      <c r="O216" s="90">
        <v>1.1000000000000001E-3</v>
      </c>
    </row>
    <row r="217" spans="2:15" s="87" customFormat="1">
      <c r="B217" s="91" t="s">
        <v>2573</v>
      </c>
      <c r="C217" s="91" t="s">
        <v>2574</v>
      </c>
      <c r="D217" s="91" t="s">
        <v>100</v>
      </c>
      <c r="E217" s="91" t="s">
        <v>123</v>
      </c>
      <c r="F217" s="91" t="s">
        <v>891</v>
      </c>
      <c r="G217" s="91" t="s">
        <v>495</v>
      </c>
      <c r="H217" s="91" t="s">
        <v>102</v>
      </c>
      <c r="I217" s="92">
        <v>1559555</v>
      </c>
      <c r="J217" s="92">
        <v>530</v>
      </c>
      <c r="K217" s="92">
        <v>0</v>
      </c>
      <c r="L217" s="92">
        <v>8265.6414999999997</v>
      </c>
      <c r="M217" s="90">
        <v>1.0699999999999999E-2</v>
      </c>
      <c r="N217" s="90">
        <v>2.0999999999999999E-3</v>
      </c>
      <c r="O217" s="90">
        <v>4.0000000000000002E-4</v>
      </c>
    </row>
    <row r="218" spans="2:15" s="87" customFormat="1">
      <c r="B218" s="91" t="s">
        <v>2575</v>
      </c>
      <c r="C218" s="91" t="s">
        <v>2576</v>
      </c>
      <c r="D218" s="91" t="s">
        <v>100</v>
      </c>
      <c r="E218" s="91" t="s">
        <v>123</v>
      </c>
      <c r="F218" s="91" t="s">
        <v>1230</v>
      </c>
      <c r="G218" s="91" t="s">
        <v>1231</v>
      </c>
      <c r="H218" s="91" t="s">
        <v>102</v>
      </c>
      <c r="I218" s="92">
        <v>842678</v>
      </c>
      <c r="J218" s="92">
        <v>221.8</v>
      </c>
      <c r="K218" s="92">
        <v>0</v>
      </c>
      <c r="L218" s="92">
        <v>1869.059804</v>
      </c>
      <c r="M218" s="90">
        <v>2.8E-3</v>
      </c>
      <c r="N218" s="90">
        <v>5.0000000000000001E-4</v>
      </c>
      <c r="O218" s="90">
        <v>1E-4</v>
      </c>
    </row>
    <row r="219" spans="2:15" s="87" customFormat="1">
      <c r="B219" s="91" t="s">
        <v>2577</v>
      </c>
      <c r="C219" s="91" t="s">
        <v>2578</v>
      </c>
      <c r="D219" s="91" t="s">
        <v>100</v>
      </c>
      <c r="E219" s="91" t="s">
        <v>123</v>
      </c>
      <c r="F219" s="91" t="s">
        <v>2579</v>
      </c>
      <c r="G219" s="91" t="s">
        <v>1231</v>
      </c>
      <c r="H219" s="91" t="s">
        <v>102</v>
      </c>
      <c r="I219" s="92">
        <v>18004</v>
      </c>
      <c r="J219" s="92">
        <v>1600</v>
      </c>
      <c r="K219" s="92">
        <v>0</v>
      </c>
      <c r="L219" s="92">
        <v>288.06400000000002</v>
      </c>
      <c r="M219" s="90">
        <v>1.9E-3</v>
      </c>
      <c r="N219" s="90">
        <v>1E-4</v>
      </c>
      <c r="O219" s="90">
        <v>0</v>
      </c>
    </row>
    <row r="220" spans="2:15" s="87" customFormat="1">
      <c r="B220" s="91" t="s">
        <v>2580</v>
      </c>
      <c r="C220" s="91" t="s">
        <v>2581</v>
      </c>
      <c r="D220" s="91" t="s">
        <v>100</v>
      </c>
      <c r="E220" s="91" t="s">
        <v>123</v>
      </c>
      <c r="F220" s="91" t="s">
        <v>2582</v>
      </c>
      <c r="G220" s="91" t="s">
        <v>1231</v>
      </c>
      <c r="H220" s="91" t="s">
        <v>102</v>
      </c>
      <c r="I220" s="92">
        <v>179821</v>
      </c>
      <c r="J220" s="92">
        <v>411.3</v>
      </c>
      <c r="K220" s="92">
        <v>0</v>
      </c>
      <c r="L220" s="92">
        <v>739.60377300000005</v>
      </c>
      <c r="M220" s="90">
        <v>2.7000000000000001E-3</v>
      </c>
      <c r="N220" s="90">
        <v>2.0000000000000001E-4</v>
      </c>
      <c r="O220" s="90">
        <v>0</v>
      </c>
    </row>
    <row r="221" spans="2:15" s="87" customFormat="1">
      <c r="B221" s="91" t="s">
        <v>2583</v>
      </c>
      <c r="C221" s="91" t="s">
        <v>2584</v>
      </c>
      <c r="D221" s="91" t="s">
        <v>100</v>
      </c>
      <c r="E221" s="91" t="s">
        <v>123</v>
      </c>
      <c r="F221" s="91" t="s">
        <v>2585</v>
      </c>
      <c r="G221" s="91" t="s">
        <v>2586</v>
      </c>
      <c r="H221" s="91" t="s">
        <v>102</v>
      </c>
      <c r="I221" s="92">
        <v>281023</v>
      </c>
      <c r="J221" s="92">
        <v>1140</v>
      </c>
      <c r="K221" s="92">
        <v>0</v>
      </c>
      <c r="L221" s="92">
        <v>3203.6622000000002</v>
      </c>
      <c r="M221" s="90">
        <v>3.0000000000000001E-3</v>
      </c>
      <c r="N221" s="90">
        <v>8.0000000000000004E-4</v>
      </c>
      <c r="O221" s="90">
        <v>2.0000000000000001E-4</v>
      </c>
    </row>
    <row r="222" spans="2:15" s="87" customFormat="1">
      <c r="B222" s="91" t="s">
        <v>2587</v>
      </c>
      <c r="C222" s="91" t="s">
        <v>2588</v>
      </c>
      <c r="D222" s="91" t="s">
        <v>100</v>
      </c>
      <c r="E222" s="91" t="s">
        <v>123</v>
      </c>
      <c r="F222" s="91" t="s">
        <v>2589</v>
      </c>
      <c r="G222" s="91" t="s">
        <v>2586</v>
      </c>
      <c r="H222" s="91" t="s">
        <v>102</v>
      </c>
      <c r="I222" s="92">
        <v>10587</v>
      </c>
      <c r="J222" s="92">
        <v>3473</v>
      </c>
      <c r="K222" s="92">
        <v>0</v>
      </c>
      <c r="L222" s="92">
        <v>367.68651</v>
      </c>
      <c r="M222" s="90">
        <v>4.7999999999999996E-3</v>
      </c>
      <c r="N222" s="90">
        <v>1E-4</v>
      </c>
      <c r="O222" s="90">
        <v>0</v>
      </c>
    </row>
    <row r="223" spans="2:15" s="87" customFormat="1">
      <c r="B223" s="91" t="s">
        <v>2590</v>
      </c>
      <c r="C223" s="91" t="s">
        <v>2591</v>
      </c>
      <c r="D223" s="91" t="s">
        <v>100</v>
      </c>
      <c r="E223" s="91" t="s">
        <v>123</v>
      </c>
      <c r="F223" s="91" t="s">
        <v>2592</v>
      </c>
      <c r="G223" s="91" t="s">
        <v>125</v>
      </c>
      <c r="H223" s="91" t="s">
        <v>102</v>
      </c>
      <c r="I223" s="92">
        <v>10000</v>
      </c>
      <c r="J223" s="92">
        <v>621.6</v>
      </c>
      <c r="K223" s="92">
        <v>0</v>
      </c>
      <c r="L223" s="92">
        <v>62.16</v>
      </c>
      <c r="M223" s="90">
        <v>5.0000000000000001E-4</v>
      </c>
      <c r="N223" s="90">
        <v>0</v>
      </c>
      <c r="O223" s="90">
        <v>0</v>
      </c>
    </row>
    <row r="224" spans="2:15" s="87" customFormat="1">
      <c r="B224" s="91" t="s">
        <v>2593</v>
      </c>
      <c r="C224" s="91" t="s">
        <v>2594</v>
      </c>
      <c r="D224" s="91" t="s">
        <v>100</v>
      </c>
      <c r="E224" s="91" t="s">
        <v>123</v>
      </c>
      <c r="F224" s="91" t="s">
        <v>2595</v>
      </c>
      <c r="G224" s="91" t="s">
        <v>125</v>
      </c>
      <c r="H224" s="91" t="s">
        <v>102</v>
      </c>
      <c r="I224" s="92">
        <v>27834</v>
      </c>
      <c r="J224" s="92">
        <v>5845</v>
      </c>
      <c r="K224" s="92">
        <v>0</v>
      </c>
      <c r="L224" s="92">
        <v>1626.8973000000001</v>
      </c>
      <c r="M224" s="90">
        <v>2.8E-3</v>
      </c>
      <c r="N224" s="90">
        <v>4.0000000000000002E-4</v>
      </c>
      <c r="O224" s="90">
        <v>1E-4</v>
      </c>
    </row>
    <row r="225" spans="2:15" s="87" customFormat="1">
      <c r="B225" s="91" t="s">
        <v>2596</v>
      </c>
      <c r="C225" s="91" t="s">
        <v>2597</v>
      </c>
      <c r="D225" s="91" t="s">
        <v>100</v>
      </c>
      <c r="E225" s="91" t="s">
        <v>123</v>
      </c>
      <c r="F225" s="91" t="s">
        <v>2598</v>
      </c>
      <c r="G225" s="91" t="s">
        <v>125</v>
      </c>
      <c r="H225" s="91" t="s">
        <v>102</v>
      </c>
      <c r="I225" s="92">
        <v>140625</v>
      </c>
      <c r="J225" s="92">
        <v>3572</v>
      </c>
      <c r="K225" s="92">
        <v>0</v>
      </c>
      <c r="L225" s="92">
        <v>5023.125</v>
      </c>
      <c r="M225" s="90">
        <v>3.2000000000000002E-3</v>
      </c>
      <c r="N225" s="90">
        <v>1.2999999999999999E-3</v>
      </c>
      <c r="O225" s="90">
        <v>2.0000000000000001E-4</v>
      </c>
    </row>
    <row r="226" spans="2:15" s="87" customFormat="1">
      <c r="B226" s="91" t="s">
        <v>2599</v>
      </c>
      <c r="C226" s="91" t="s">
        <v>2600</v>
      </c>
      <c r="D226" s="91" t="s">
        <v>100</v>
      </c>
      <c r="E226" s="91" t="s">
        <v>123</v>
      </c>
      <c r="F226" s="91" t="s">
        <v>2601</v>
      </c>
      <c r="G226" s="91" t="s">
        <v>125</v>
      </c>
      <c r="H226" s="91" t="s">
        <v>102</v>
      </c>
      <c r="I226" s="92">
        <v>2521092</v>
      </c>
      <c r="J226" s="92">
        <v>300.7</v>
      </c>
      <c r="K226" s="92">
        <v>0</v>
      </c>
      <c r="L226" s="92">
        <v>7580.9236440000004</v>
      </c>
      <c r="M226" s="90">
        <v>2.3300000000000001E-2</v>
      </c>
      <c r="N226" s="90">
        <v>2E-3</v>
      </c>
      <c r="O226" s="90">
        <v>4.0000000000000002E-4</v>
      </c>
    </row>
    <row r="227" spans="2:15" s="87" customFormat="1">
      <c r="B227" s="91" t="s">
        <v>2602</v>
      </c>
      <c r="C227" s="91" t="s">
        <v>2603</v>
      </c>
      <c r="D227" s="91" t="s">
        <v>100</v>
      </c>
      <c r="E227" s="91" t="s">
        <v>123</v>
      </c>
      <c r="F227" s="91" t="s">
        <v>2604</v>
      </c>
      <c r="G227" s="91" t="s">
        <v>125</v>
      </c>
      <c r="H227" s="91" t="s">
        <v>102</v>
      </c>
      <c r="I227" s="92">
        <v>897500</v>
      </c>
      <c r="J227" s="92">
        <v>161.1</v>
      </c>
      <c r="K227" s="92">
        <v>0</v>
      </c>
      <c r="L227" s="92">
        <v>1445.8724999999999</v>
      </c>
      <c r="M227" s="90">
        <v>1.3299999999999999E-2</v>
      </c>
      <c r="N227" s="90">
        <v>4.0000000000000002E-4</v>
      </c>
      <c r="O227" s="90">
        <v>1E-4</v>
      </c>
    </row>
    <row r="228" spans="2:15" s="87" customFormat="1">
      <c r="B228" s="91" t="s">
        <v>2605</v>
      </c>
      <c r="C228" s="91" t="s">
        <v>2606</v>
      </c>
      <c r="D228" s="91" t="s">
        <v>100</v>
      </c>
      <c r="E228" s="91" t="s">
        <v>123</v>
      </c>
      <c r="F228" s="91" t="s">
        <v>2607</v>
      </c>
      <c r="G228" s="91" t="s">
        <v>125</v>
      </c>
      <c r="H228" s="91" t="s">
        <v>102</v>
      </c>
      <c r="I228" s="92">
        <v>848377</v>
      </c>
      <c r="J228" s="92">
        <v>490.2</v>
      </c>
      <c r="K228" s="92">
        <v>0</v>
      </c>
      <c r="L228" s="92">
        <v>4158.7440539999998</v>
      </c>
      <c r="M228" s="90">
        <v>1.11E-2</v>
      </c>
      <c r="N228" s="90">
        <v>1.1000000000000001E-3</v>
      </c>
      <c r="O228" s="90">
        <v>2.0000000000000001E-4</v>
      </c>
    </row>
    <row r="229" spans="2:15" s="87" customFormat="1">
      <c r="B229" s="91" t="s">
        <v>2608</v>
      </c>
      <c r="C229" s="91" t="s">
        <v>2609</v>
      </c>
      <c r="D229" s="91" t="s">
        <v>100</v>
      </c>
      <c r="E229" s="91" t="s">
        <v>123</v>
      </c>
      <c r="F229" s="91" t="s">
        <v>2610</v>
      </c>
      <c r="G229" s="91" t="s">
        <v>2309</v>
      </c>
      <c r="H229" s="91" t="s">
        <v>102</v>
      </c>
      <c r="I229" s="92">
        <v>87291</v>
      </c>
      <c r="J229" s="92">
        <v>116.5</v>
      </c>
      <c r="K229" s="92">
        <v>0</v>
      </c>
      <c r="L229" s="92">
        <v>101.69401499999999</v>
      </c>
      <c r="M229" s="90">
        <v>2.5000000000000001E-3</v>
      </c>
      <c r="N229" s="90">
        <v>0</v>
      </c>
      <c r="O229" s="90">
        <v>0</v>
      </c>
    </row>
    <row r="230" spans="2:15" s="87" customFormat="1">
      <c r="B230" s="91" t="s">
        <v>2611</v>
      </c>
      <c r="C230" s="91" t="s">
        <v>2612</v>
      </c>
      <c r="D230" s="91" t="s">
        <v>100</v>
      </c>
      <c r="E230" s="91" t="s">
        <v>123</v>
      </c>
      <c r="F230" s="91" t="s">
        <v>2613</v>
      </c>
      <c r="G230" s="91" t="s">
        <v>2309</v>
      </c>
      <c r="H230" s="91" t="s">
        <v>102</v>
      </c>
      <c r="I230" s="92">
        <v>696993</v>
      </c>
      <c r="J230" s="92">
        <v>86.2</v>
      </c>
      <c r="K230" s="92">
        <v>0</v>
      </c>
      <c r="L230" s="92">
        <v>600.80796599999996</v>
      </c>
      <c r="M230" s="90">
        <v>7.7000000000000002E-3</v>
      </c>
      <c r="N230" s="90">
        <v>2.0000000000000001E-4</v>
      </c>
      <c r="O230" s="90">
        <v>0</v>
      </c>
    </row>
    <row r="231" spans="2:15" s="87" customFormat="1">
      <c r="B231" s="91" t="s">
        <v>2614</v>
      </c>
      <c r="C231" s="91" t="s">
        <v>2615</v>
      </c>
      <c r="D231" s="91" t="s">
        <v>100</v>
      </c>
      <c r="E231" s="91" t="s">
        <v>123</v>
      </c>
      <c r="F231" s="91" t="s">
        <v>2616</v>
      </c>
      <c r="G231" s="91" t="s">
        <v>2309</v>
      </c>
      <c r="H231" s="91" t="s">
        <v>102</v>
      </c>
      <c r="I231" s="92">
        <v>166700</v>
      </c>
      <c r="J231" s="92">
        <v>924.7</v>
      </c>
      <c r="K231" s="92">
        <v>0</v>
      </c>
      <c r="L231" s="92">
        <v>1541.4748999999999</v>
      </c>
      <c r="M231" s="90">
        <v>7.6E-3</v>
      </c>
      <c r="N231" s="90">
        <v>4.0000000000000002E-4</v>
      </c>
      <c r="O231" s="90">
        <v>1E-4</v>
      </c>
    </row>
    <row r="232" spans="2:15" s="87" customFormat="1">
      <c r="B232" s="91" t="s">
        <v>2617</v>
      </c>
      <c r="C232" s="91" t="s">
        <v>2618</v>
      </c>
      <c r="D232" s="91" t="s">
        <v>100</v>
      </c>
      <c r="E232" s="91" t="s">
        <v>123</v>
      </c>
      <c r="F232" s="91" t="s">
        <v>2619</v>
      </c>
      <c r="G232" s="91" t="s">
        <v>628</v>
      </c>
      <c r="H232" s="91" t="s">
        <v>102</v>
      </c>
      <c r="I232" s="92">
        <v>20589743</v>
      </c>
      <c r="J232" s="92">
        <v>108</v>
      </c>
      <c r="K232" s="92">
        <v>0</v>
      </c>
      <c r="L232" s="92">
        <v>22236.922439999998</v>
      </c>
      <c r="M232" s="90">
        <v>0.1178</v>
      </c>
      <c r="N232" s="90">
        <v>5.7999999999999996E-3</v>
      </c>
      <c r="O232" s="90">
        <v>1.1000000000000001E-3</v>
      </c>
    </row>
    <row r="233" spans="2:15" s="87" customFormat="1">
      <c r="B233" s="91" t="s">
        <v>2620</v>
      </c>
      <c r="C233" s="91" t="s">
        <v>2621</v>
      </c>
      <c r="D233" s="91" t="s">
        <v>100</v>
      </c>
      <c r="E233" s="91" t="s">
        <v>123</v>
      </c>
      <c r="F233" s="91" t="s">
        <v>1417</v>
      </c>
      <c r="G233" s="91" t="s">
        <v>628</v>
      </c>
      <c r="H233" s="91" t="s">
        <v>102</v>
      </c>
      <c r="I233" s="92">
        <v>48988</v>
      </c>
      <c r="J233" s="92">
        <v>4777</v>
      </c>
      <c r="K233" s="92">
        <v>0</v>
      </c>
      <c r="L233" s="92">
        <v>2340.1567599999998</v>
      </c>
      <c r="M233" s="90">
        <v>3.3999999999999998E-3</v>
      </c>
      <c r="N233" s="90">
        <v>5.9999999999999995E-4</v>
      </c>
      <c r="O233" s="90">
        <v>1E-4</v>
      </c>
    </row>
    <row r="234" spans="2:15" s="87" customFormat="1">
      <c r="B234" s="91" t="s">
        <v>2622</v>
      </c>
      <c r="C234" s="91" t="s">
        <v>2623</v>
      </c>
      <c r="D234" s="91" t="s">
        <v>100</v>
      </c>
      <c r="E234" s="91" t="s">
        <v>123</v>
      </c>
      <c r="F234" s="91" t="s">
        <v>2624</v>
      </c>
      <c r="G234" s="91" t="s">
        <v>628</v>
      </c>
      <c r="H234" s="91" t="s">
        <v>102</v>
      </c>
      <c r="I234" s="92">
        <v>11356</v>
      </c>
      <c r="J234" s="92">
        <v>763</v>
      </c>
      <c r="K234" s="92">
        <v>0</v>
      </c>
      <c r="L234" s="92">
        <v>86.646280000000004</v>
      </c>
      <c r="M234" s="90">
        <v>1E-4</v>
      </c>
      <c r="N234" s="90">
        <v>0</v>
      </c>
      <c r="O234" s="90">
        <v>0</v>
      </c>
    </row>
    <row r="235" spans="2:15" s="87" customFormat="1">
      <c r="B235" s="91" t="s">
        <v>2625</v>
      </c>
      <c r="C235" s="91" t="s">
        <v>2626</v>
      </c>
      <c r="D235" s="91" t="s">
        <v>100</v>
      </c>
      <c r="E235" s="91" t="s">
        <v>123</v>
      </c>
      <c r="F235" s="91" t="s">
        <v>2627</v>
      </c>
      <c r="G235" s="91" t="s">
        <v>628</v>
      </c>
      <c r="H235" s="91" t="s">
        <v>102</v>
      </c>
      <c r="I235" s="92">
        <v>256230</v>
      </c>
      <c r="J235" s="92">
        <v>950</v>
      </c>
      <c r="K235" s="92">
        <v>0</v>
      </c>
      <c r="L235" s="92">
        <v>2434.1849999999999</v>
      </c>
      <c r="M235" s="90">
        <v>2.0999999999999999E-3</v>
      </c>
      <c r="N235" s="90">
        <v>5.9999999999999995E-4</v>
      </c>
      <c r="O235" s="90">
        <v>1E-4</v>
      </c>
    </row>
    <row r="236" spans="2:15" s="87" customFormat="1">
      <c r="B236" s="91" t="s">
        <v>2628</v>
      </c>
      <c r="C236" s="91" t="s">
        <v>2629</v>
      </c>
      <c r="D236" s="91" t="s">
        <v>100</v>
      </c>
      <c r="E236" s="91" t="s">
        <v>123</v>
      </c>
      <c r="F236" s="91" t="s">
        <v>2630</v>
      </c>
      <c r="G236" s="91" t="s">
        <v>628</v>
      </c>
      <c r="H236" s="91" t="s">
        <v>102</v>
      </c>
      <c r="I236" s="92">
        <v>222422</v>
      </c>
      <c r="J236" s="92">
        <v>1833</v>
      </c>
      <c r="K236" s="92">
        <v>0</v>
      </c>
      <c r="L236" s="92">
        <v>4076.9952600000001</v>
      </c>
      <c r="M236" s="90">
        <v>9.4999999999999998E-3</v>
      </c>
      <c r="N236" s="90">
        <v>1.1000000000000001E-3</v>
      </c>
      <c r="O236" s="90">
        <v>2.0000000000000001E-4</v>
      </c>
    </row>
    <row r="237" spans="2:15" s="87" customFormat="1">
      <c r="B237" s="91" t="s">
        <v>2631</v>
      </c>
      <c r="C237" s="91" t="s">
        <v>2632</v>
      </c>
      <c r="D237" s="91" t="s">
        <v>100</v>
      </c>
      <c r="E237" s="91" t="s">
        <v>123</v>
      </c>
      <c r="F237" s="91" t="s">
        <v>2633</v>
      </c>
      <c r="G237" s="91" t="s">
        <v>628</v>
      </c>
      <c r="H237" s="91" t="s">
        <v>102</v>
      </c>
      <c r="I237" s="92">
        <v>593632</v>
      </c>
      <c r="J237" s="92">
        <v>519</v>
      </c>
      <c r="K237" s="92">
        <v>0</v>
      </c>
      <c r="L237" s="92">
        <v>3080.9500800000001</v>
      </c>
      <c r="M237" s="90">
        <v>4.1999999999999997E-3</v>
      </c>
      <c r="N237" s="90">
        <v>8.0000000000000004E-4</v>
      </c>
      <c r="O237" s="90">
        <v>1E-4</v>
      </c>
    </row>
    <row r="238" spans="2:15" s="87" customFormat="1">
      <c r="B238" s="91" t="s">
        <v>2634</v>
      </c>
      <c r="C238" s="91" t="s">
        <v>2635</v>
      </c>
      <c r="D238" s="91" t="s">
        <v>100</v>
      </c>
      <c r="E238" s="91" t="s">
        <v>123</v>
      </c>
      <c r="F238" s="91" t="s">
        <v>2636</v>
      </c>
      <c r="G238" s="91" t="s">
        <v>1197</v>
      </c>
      <c r="H238" s="91" t="s">
        <v>102</v>
      </c>
      <c r="I238" s="92">
        <v>220000.61</v>
      </c>
      <c r="J238" s="92">
        <v>541.9</v>
      </c>
      <c r="K238" s="92">
        <v>0</v>
      </c>
      <c r="L238" s="92">
        <v>1192.1833055899999</v>
      </c>
      <c r="M238" s="90">
        <v>1.8E-3</v>
      </c>
      <c r="N238" s="90">
        <v>2.9999999999999997E-4</v>
      </c>
      <c r="O238" s="90">
        <v>1E-4</v>
      </c>
    </row>
    <row r="239" spans="2:15" s="87" customFormat="1">
      <c r="B239" s="91" t="s">
        <v>2637</v>
      </c>
      <c r="C239" s="91" t="s">
        <v>2638</v>
      </c>
      <c r="D239" s="91" t="s">
        <v>100</v>
      </c>
      <c r="E239" s="91" t="s">
        <v>123</v>
      </c>
      <c r="F239" s="91" t="s">
        <v>2639</v>
      </c>
      <c r="G239" s="91" t="s">
        <v>1197</v>
      </c>
      <c r="H239" s="91" t="s">
        <v>102</v>
      </c>
      <c r="I239" s="92">
        <v>3323</v>
      </c>
      <c r="J239" s="92">
        <v>30370</v>
      </c>
      <c r="K239" s="92">
        <v>0</v>
      </c>
      <c r="L239" s="92">
        <v>1009.1951</v>
      </c>
      <c r="M239" s="90">
        <v>6.9999999999999999E-4</v>
      </c>
      <c r="N239" s="90">
        <v>2.9999999999999997E-4</v>
      </c>
      <c r="O239" s="90">
        <v>0</v>
      </c>
    </row>
    <row r="240" spans="2:15" s="87" customFormat="1">
      <c r="B240" s="91" t="s">
        <v>2640</v>
      </c>
      <c r="C240" s="91" t="s">
        <v>2641</v>
      </c>
      <c r="D240" s="91" t="s">
        <v>100</v>
      </c>
      <c r="E240" s="91" t="s">
        <v>123</v>
      </c>
      <c r="F240" s="91" t="s">
        <v>2642</v>
      </c>
      <c r="G240" s="91" t="s">
        <v>451</v>
      </c>
      <c r="H240" s="91" t="s">
        <v>102</v>
      </c>
      <c r="I240" s="92">
        <v>552915.26</v>
      </c>
      <c r="J240" s="92">
        <v>524.20000000000005</v>
      </c>
      <c r="K240" s="92">
        <v>0</v>
      </c>
      <c r="L240" s="92">
        <v>2898.38179292</v>
      </c>
      <c r="M240" s="90">
        <v>0.01</v>
      </c>
      <c r="N240" s="90">
        <v>8.0000000000000004E-4</v>
      </c>
      <c r="O240" s="90">
        <v>1E-4</v>
      </c>
    </row>
    <row r="241" spans="2:15" s="87" customFormat="1">
      <c r="B241" s="91" t="s">
        <v>2643</v>
      </c>
      <c r="C241" s="91" t="s">
        <v>2644</v>
      </c>
      <c r="D241" s="91" t="s">
        <v>100</v>
      </c>
      <c r="E241" s="91" t="s">
        <v>123</v>
      </c>
      <c r="F241" s="91" t="s">
        <v>1507</v>
      </c>
      <c r="G241" s="91" t="s">
        <v>451</v>
      </c>
      <c r="H241" s="91" t="s">
        <v>102</v>
      </c>
      <c r="I241" s="92">
        <v>273248</v>
      </c>
      <c r="J241" s="92">
        <v>3525</v>
      </c>
      <c r="K241" s="92">
        <v>0</v>
      </c>
      <c r="L241" s="92">
        <v>9631.9920000000002</v>
      </c>
      <c r="M241" s="90">
        <v>1.6199999999999999E-2</v>
      </c>
      <c r="N241" s="90">
        <v>2.5000000000000001E-3</v>
      </c>
      <c r="O241" s="90">
        <v>5.0000000000000001E-4</v>
      </c>
    </row>
    <row r="242" spans="2:15" s="87" customFormat="1">
      <c r="B242" s="91" t="s">
        <v>2645</v>
      </c>
      <c r="C242" s="91" t="s">
        <v>2646</v>
      </c>
      <c r="D242" s="91" t="s">
        <v>100</v>
      </c>
      <c r="E242" s="91" t="s">
        <v>123</v>
      </c>
      <c r="F242" s="91" t="s">
        <v>2647</v>
      </c>
      <c r="G242" s="91" t="s">
        <v>451</v>
      </c>
      <c r="H242" s="91" t="s">
        <v>102</v>
      </c>
      <c r="I242" s="92">
        <v>88816</v>
      </c>
      <c r="J242" s="92">
        <v>2455</v>
      </c>
      <c r="K242" s="92">
        <v>0</v>
      </c>
      <c r="L242" s="92">
        <v>2180.4328</v>
      </c>
      <c r="M242" s="90">
        <v>4.0000000000000001E-3</v>
      </c>
      <c r="N242" s="90">
        <v>5.9999999999999995E-4</v>
      </c>
      <c r="O242" s="90">
        <v>1E-4</v>
      </c>
    </row>
    <row r="243" spans="2:15" s="87" customFormat="1">
      <c r="B243" s="91" t="s">
        <v>2648</v>
      </c>
      <c r="C243" s="91" t="s">
        <v>2649</v>
      </c>
      <c r="D243" s="91" t="s">
        <v>100</v>
      </c>
      <c r="E243" s="91" t="s">
        <v>123</v>
      </c>
      <c r="F243" s="91" t="s">
        <v>2650</v>
      </c>
      <c r="G243" s="91" t="s">
        <v>451</v>
      </c>
      <c r="H243" s="91" t="s">
        <v>102</v>
      </c>
      <c r="I243" s="92">
        <v>775000</v>
      </c>
      <c r="J243" s="92">
        <v>68.099999999999994</v>
      </c>
      <c r="K243" s="92">
        <v>0</v>
      </c>
      <c r="L243" s="92">
        <v>527.77499999999998</v>
      </c>
      <c r="M243" s="90">
        <v>6.4000000000000003E-3</v>
      </c>
      <c r="N243" s="90">
        <v>1E-4</v>
      </c>
      <c r="O243" s="90">
        <v>0</v>
      </c>
    </row>
    <row r="244" spans="2:15" s="87" customFormat="1">
      <c r="B244" s="91" t="s">
        <v>2651</v>
      </c>
      <c r="C244" s="91" t="s">
        <v>2652</v>
      </c>
      <c r="D244" s="91" t="s">
        <v>100</v>
      </c>
      <c r="E244" s="91" t="s">
        <v>123</v>
      </c>
      <c r="F244" s="91" t="s">
        <v>2653</v>
      </c>
      <c r="G244" s="91" t="s">
        <v>451</v>
      </c>
      <c r="H244" s="91" t="s">
        <v>102</v>
      </c>
      <c r="I244" s="92">
        <v>654276</v>
      </c>
      <c r="J244" s="92">
        <v>444.1</v>
      </c>
      <c r="K244" s="92">
        <v>0</v>
      </c>
      <c r="L244" s="92">
        <v>2905.6397160000001</v>
      </c>
      <c r="M244" s="90">
        <v>7.4999999999999997E-3</v>
      </c>
      <c r="N244" s="90">
        <v>8.0000000000000004E-4</v>
      </c>
      <c r="O244" s="90">
        <v>1E-4</v>
      </c>
    </row>
    <row r="245" spans="2:15" s="87" customFormat="1">
      <c r="B245" s="91" t="s">
        <v>2655</v>
      </c>
      <c r="C245" s="91">
        <v>1138379</v>
      </c>
      <c r="D245" s="91" t="s">
        <v>100</v>
      </c>
      <c r="E245" s="91" t="s">
        <v>123</v>
      </c>
      <c r="F245" s="91" t="s">
        <v>2654</v>
      </c>
      <c r="G245" s="91" t="s">
        <v>451</v>
      </c>
      <c r="H245" s="91" t="s">
        <v>102</v>
      </c>
      <c r="I245" s="92">
        <v>186192</v>
      </c>
      <c r="J245" s="92">
        <f t="shared" ref="J245:J246" si="4">L245*1000/I245*100</f>
        <v>1698</v>
      </c>
      <c r="K245" s="92">
        <v>0</v>
      </c>
      <c r="L245" s="92">
        <f>3161540.16/1000</f>
        <v>3161.54016</v>
      </c>
      <c r="M245" s="90">
        <v>0</v>
      </c>
      <c r="N245" s="90">
        <f t="shared" ref="N245:N246" si="5">L245/$L$11</f>
        <v>8.1871447254134558E-4</v>
      </c>
      <c r="O245" s="90">
        <f>L245/'סכום נכסי הקרן'!$C$42</f>
        <v>1.5012420961638275E-4</v>
      </c>
    </row>
    <row r="246" spans="2:15" s="87" customFormat="1">
      <c r="B246" s="91" t="s">
        <v>2655</v>
      </c>
      <c r="C246" s="91">
        <v>11383790</v>
      </c>
      <c r="D246" s="91" t="s">
        <v>100</v>
      </c>
      <c r="E246" s="91" t="s">
        <v>123</v>
      </c>
      <c r="F246" s="91" t="s">
        <v>2654</v>
      </c>
      <c r="G246" s="91" t="s">
        <v>451</v>
      </c>
      <c r="H246" s="91" t="s">
        <v>102</v>
      </c>
      <c r="I246" s="92">
        <v>64450</v>
      </c>
      <c r="J246" s="92">
        <f t="shared" si="4"/>
        <v>1639.8138345902871</v>
      </c>
      <c r="K246" s="92">
        <v>0</v>
      </c>
      <c r="L246" s="92">
        <f>1056860.01639344/1000</f>
        <v>1056.86001639344</v>
      </c>
      <c r="M246" s="90">
        <v>2.41E-2</v>
      </c>
      <c r="N246" s="90">
        <f t="shared" si="5"/>
        <v>2.7368514935188841E-4</v>
      </c>
      <c r="O246" s="90">
        <f>L246/'סכום נכסי הקרן'!$C$42</f>
        <v>5.018448813132346E-5</v>
      </c>
    </row>
    <row r="247" spans="2:15" s="87" customFormat="1">
      <c r="B247" s="91" t="s">
        <v>2656</v>
      </c>
      <c r="C247" s="91" t="s">
        <v>2657</v>
      </c>
      <c r="D247" s="91" t="s">
        <v>100</v>
      </c>
      <c r="E247" s="91" t="s">
        <v>123</v>
      </c>
      <c r="F247" s="91" t="s">
        <v>2658</v>
      </c>
      <c r="G247" s="91" t="s">
        <v>1058</v>
      </c>
      <c r="H247" s="91" t="s">
        <v>102</v>
      </c>
      <c r="I247" s="92">
        <v>739200</v>
      </c>
      <c r="J247" s="92">
        <v>245.9</v>
      </c>
      <c r="K247" s="92">
        <v>0</v>
      </c>
      <c r="L247" s="92">
        <v>1817.6928</v>
      </c>
      <c r="M247" s="90">
        <v>6.1000000000000004E-3</v>
      </c>
      <c r="N247" s="90">
        <v>5.0000000000000001E-4</v>
      </c>
      <c r="O247" s="90">
        <v>1E-4</v>
      </c>
    </row>
    <row r="248" spans="2:15" s="87" customFormat="1">
      <c r="B248" s="91" t="s">
        <v>2659</v>
      </c>
      <c r="C248" s="91" t="s">
        <v>2660</v>
      </c>
      <c r="D248" s="91" t="s">
        <v>100</v>
      </c>
      <c r="E248" s="91" t="s">
        <v>123</v>
      </c>
      <c r="F248" s="91" t="s">
        <v>2661</v>
      </c>
      <c r="G248" s="91" t="s">
        <v>129</v>
      </c>
      <c r="H248" s="91" t="s">
        <v>102</v>
      </c>
      <c r="I248" s="92">
        <v>62830</v>
      </c>
      <c r="J248" s="92">
        <v>262.10000000000002</v>
      </c>
      <c r="K248" s="92">
        <v>0</v>
      </c>
      <c r="L248" s="92">
        <v>164.67742999999999</v>
      </c>
      <c r="M248" s="90">
        <v>3.7000000000000002E-3</v>
      </c>
      <c r="N248" s="90">
        <v>0</v>
      </c>
      <c r="O248" s="90">
        <v>0</v>
      </c>
    </row>
    <row r="249" spans="2:15" s="87" customFormat="1">
      <c r="B249" s="91" t="s">
        <v>2662</v>
      </c>
      <c r="C249" s="91" t="s">
        <v>2663</v>
      </c>
      <c r="D249" s="91" t="s">
        <v>100</v>
      </c>
      <c r="E249" s="91" t="s">
        <v>123</v>
      </c>
      <c r="F249" s="91" t="s">
        <v>2664</v>
      </c>
      <c r="G249" s="91" t="s">
        <v>129</v>
      </c>
      <c r="H249" s="91" t="s">
        <v>102</v>
      </c>
      <c r="I249" s="92">
        <v>16776</v>
      </c>
      <c r="J249" s="92">
        <v>413.8</v>
      </c>
      <c r="K249" s="92">
        <v>0</v>
      </c>
      <c r="L249" s="92">
        <v>69.419088000000002</v>
      </c>
      <c r="M249" s="90">
        <v>1.5E-3</v>
      </c>
      <c r="N249" s="90">
        <v>0</v>
      </c>
      <c r="O249" s="90">
        <v>0</v>
      </c>
    </row>
    <row r="250" spans="2:15" s="87" customFormat="1">
      <c r="B250" s="91" t="s">
        <v>2665</v>
      </c>
      <c r="C250" s="91" t="s">
        <v>2666</v>
      </c>
      <c r="D250" s="91" t="s">
        <v>100</v>
      </c>
      <c r="E250" s="91" t="s">
        <v>123</v>
      </c>
      <c r="F250" s="91" t="s">
        <v>2667</v>
      </c>
      <c r="G250" s="91" t="s">
        <v>129</v>
      </c>
      <c r="H250" s="91" t="s">
        <v>102</v>
      </c>
      <c r="I250" s="92">
        <v>29500</v>
      </c>
      <c r="J250" s="92">
        <v>463</v>
      </c>
      <c r="K250" s="92">
        <v>0</v>
      </c>
      <c r="L250" s="92">
        <v>136.58500000000001</v>
      </c>
      <c r="M250" s="90">
        <v>2.3E-3</v>
      </c>
      <c r="N250" s="90">
        <v>0</v>
      </c>
      <c r="O250" s="90">
        <v>0</v>
      </c>
    </row>
    <row r="251" spans="2:15" s="87" customFormat="1">
      <c r="B251" s="91" t="s">
        <v>2668</v>
      </c>
      <c r="C251" s="91" t="s">
        <v>2669</v>
      </c>
      <c r="D251" s="91" t="s">
        <v>100</v>
      </c>
      <c r="E251" s="91" t="s">
        <v>123</v>
      </c>
      <c r="F251" s="91" t="s">
        <v>2670</v>
      </c>
      <c r="G251" s="91" t="s">
        <v>129</v>
      </c>
      <c r="H251" s="91" t="s">
        <v>102</v>
      </c>
      <c r="I251" s="92">
        <v>78625</v>
      </c>
      <c r="J251" s="92">
        <v>714.4</v>
      </c>
      <c r="K251" s="92">
        <v>0</v>
      </c>
      <c r="L251" s="92">
        <v>561.697</v>
      </c>
      <c r="M251" s="90">
        <v>1.4E-3</v>
      </c>
      <c r="N251" s="90">
        <v>1E-4</v>
      </c>
      <c r="O251" s="90">
        <v>0</v>
      </c>
    </row>
    <row r="252" spans="2:15" s="87" customFormat="1">
      <c r="B252" s="91" t="s">
        <v>2671</v>
      </c>
      <c r="C252" s="91" t="s">
        <v>2672</v>
      </c>
      <c r="D252" s="91" t="s">
        <v>100</v>
      </c>
      <c r="E252" s="91" t="s">
        <v>123</v>
      </c>
      <c r="F252" s="91" t="s">
        <v>2673</v>
      </c>
      <c r="G252" s="91" t="s">
        <v>129</v>
      </c>
      <c r="H252" s="91" t="s">
        <v>102</v>
      </c>
      <c r="I252" s="92">
        <v>22600</v>
      </c>
      <c r="J252" s="92">
        <v>671.9</v>
      </c>
      <c r="K252" s="92">
        <v>0</v>
      </c>
      <c r="L252" s="92">
        <v>151.8494</v>
      </c>
      <c r="M252" s="90">
        <v>2.5000000000000001E-3</v>
      </c>
      <c r="N252" s="90">
        <v>0</v>
      </c>
      <c r="O252" s="90">
        <v>0</v>
      </c>
    </row>
    <row r="253" spans="2:15" s="87" customFormat="1">
      <c r="B253" s="91" t="s">
        <v>2674</v>
      </c>
      <c r="C253" s="91" t="s">
        <v>2675</v>
      </c>
      <c r="D253" s="91" t="s">
        <v>100</v>
      </c>
      <c r="E253" s="91" t="s">
        <v>123</v>
      </c>
      <c r="F253" s="91" t="s">
        <v>2676</v>
      </c>
      <c r="G253" s="91" t="s">
        <v>129</v>
      </c>
      <c r="H253" s="91" t="s">
        <v>102</v>
      </c>
      <c r="I253" s="92">
        <v>10633</v>
      </c>
      <c r="J253" s="92">
        <v>2773</v>
      </c>
      <c r="K253" s="92">
        <v>0</v>
      </c>
      <c r="L253" s="92">
        <v>294.85309000000001</v>
      </c>
      <c r="M253" s="90">
        <v>8.9999999999999998E-4</v>
      </c>
      <c r="N253" s="90">
        <v>1E-4</v>
      </c>
      <c r="O253" s="90">
        <v>0</v>
      </c>
    </row>
    <row r="254" spans="2:15" s="87" customFormat="1">
      <c r="B254" s="91" t="s">
        <v>2677</v>
      </c>
      <c r="C254" s="91" t="s">
        <v>2678</v>
      </c>
      <c r="D254" s="91" t="s">
        <v>100</v>
      </c>
      <c r="E254" s="91" t="s">
        <v>123</v>
      </c>
      <c r="F254" s="91" t="s">
        <v>2679</v>
      </c>
      <c r="G254" s="91" t="s">
        <v>129</v>
      </c>
      <c r="H254" s="91" t="s">
        <v>102</v>
      </c>
      <c r="I254" s="92">
        <v>113862</v>
      </c>
      <c r="J254" s="92">
        <v>1247</v>
      </c>
      <c r="K254" s="92">
        <v>0</v>
      </c>
      <c r="L254" s="92">
        <v>1419.85914</v>
      </c>
      <c r="M254" s="90">
        <v>5.4000000000000003E-3</v>
      </c>
      <c r="N254" s="90">
        <v>4.0000000000000002E-4</v>
      </c>
      <c r="O254" s="90">
        <v>1E-4</v>
      </c>
    </row>
    <row r="255" spans="2:15" s="87" customFormat="1">
      <c r="B255" s="91" t="s">
        <v>2680</v>
      </c>
      <c r="C255" s="91" t="s">
        <v>2681</v>
      </c>
      <c r="D255" s="91" t="s">
        <v>100</v>
      </c>
      <c r="E255" s="91" t="s">
        <v>123</v>
      </c>
      <c r="F255" s="91" t="s">
        <v>2682</v>
      </c>
      <c r="G255" s="91" t="s">
        <v>129</v>
      </c>
      <c r="H255" s="91" t="s">
        <v>102</v>
      </c>
      <c r="I255" s="92">
        <v>212526</v>
      </c>
      <c r="J255" s="92">
        <v>425.6</v>
      </c>
      <c r="K255" s="92">
        <v>0</v>
      </c>
      <c r="L255" s="92">
        <v>904.51065600000004</v>
      </c>
      <c r="M255" s="90">
        <v>1.11E-2</v>
      </c>
      <c r="N255" s="90">
        <v>2.0000000000000001E-4</v>
      </c>
      <c r="O255" s="90">
        <v>0</v>
      </c>
    </row>
    <row r="256" spans="2:15" s="87" customFormat="1">
      <c r="B256" s="91" t="s">
        <v>2683</v>
      </c>
      <c r="C256" s="91" t="s">
        <v>2684</v>
      </c>
      <c r="D256" s="91" t="s">
        <v>100</v>
      </c>
      <c r="E256" s="91" t="s">
        <v>123</v>
      </c>
      <c r="F256" s="91" t="s">
        <v>2685</v>
      </c>
      <c r="G256" s="91" t="s">
        <v>129</v>
      </c>
      <c r="H256" s="91" t="s">
        <v>102</v>
      </c>
      <c r="I256" s="92">
        <v>29400</v>
      </c>
      <c r="J256" s="92">
        <v>2576</v>
      </c>
      <c r="K256" s="92">
        <v>0</v>
      </c>
      <c r="L256" s="92">
        <v>757.34400000000005</v>
      </c>
      <c r="M256" s="90">
        <v>8.0999999999999996E-3</v>
      </c>
      <c r="N256" s="90">
        <v>2.0000000000000001E-4</v>
      </c>
      <c r="O256" s="90">
        <v>0</v>
      </c>
    </row>
    <row r="257" spans="2:15" s="87" customFormat="1">
      <c r="B257" s="91" t="s">
        <v>2686</v>
      </c>
      <c r="C257" s="91" t="s">
        <v>2687</v>
      </c>
      <c r="D257" s="91" t="s">
        <v>100</v>
      </c>
      <c r="E257" s="91" t="s">
        <v>123</v>
      </c>
      <c r="F257" s="91" t="s">
        <v>2688</v>
      </c>
      <c r="G257" s="91" t="s">
        <v>129</v>
      </c>
      <c r="H257" s="91" t="s">
        <v>102</v>
      </c>
      <c r="I257" s="92">
        <v>318950</v>
      </c>
      <c r="J257" s="92">
        <v>1151</v>
      </c>
      <c r="K257" s="92">
        <v>0</v>
      </c>
      <c r="L257" s="92">
        <v>3671.1145000000001</v>
      </c>
      <c r="M257" s="90">
        <v>2.3199999999999998E-2</v>
      </c>
      <c r="N257" s="90">
        <v>1E-3</v>
      </c>
      <c r="O257" s="90">
        <v>2.0000000000000001E-4</v>
      </c>
    </row>
    <row r="258" spans="2:15" s="87" customFormat="1">
      <c r="B258" s="91" t="s">
        <v>2689</v>
      </c>
      <c r="C258" s="91" t="s">
        <v>2690</v>
      </c>
      <c r="D258" s="91" t="s">
        <v>100</v>
      </c>
      <c r="E258" s="91" t="s">
        <v>123</v>
      </c>
      <c r="F258" s="91" t="s">
        <v>2691</v>
      </c>
      <c r="G258" s="91" t="s">
        <v>129</v>
      </c>
      <c r="H258" s="91" t="s">
        <v>102</v>
      </c>
      <c r="I258" s="92">
        <v>495000</v>
      </c>
      <c r="J258" s="92">
        <v>512.5</v>
      </c>
      <c r="K258" s="92">
        <v>0</v>
      </c>
      <c r="L258" s="92">
        <v>2536.875</v>
      </c>
      <c r="M258" s="90">
        <v>1.34E-2</v>
      </c>
      <c r="N258" s="90">
        <v>6.9999999999999999E-4</v>
      </c>
      <c r="O258" s="90">
        <v>1E-4</v>
      </c>
    </row>
    <row r="259" spans="2:15" s="87" customFormat="1">
      <c r="B259" s="91" t="s">
        <v>2692</v>
      </c>
      <c r="C259" s="91" t="s">
        <v>2693</v>
      </c>
      <c r="D259" s="91" t="s">
        <v>100</v>
      </c>
      <c r="E259" s="91" t="s">
        <v>123</v>
      </c>
      <c r="F259" s="91" t="s">
        <v>2694</v>
      </c>
      <c r="G259" s="91" t="s">
        <v>129</v>
      </c>
      <c r="H259" s="91" t="s">
        <v>102</v>
      </c>
      <c r="I259" s="92">
        <v>17270</v>
      </c>
      <c r="J259" s="92">
        <v>1855</v>
      </c>
      <c r="K259" s="92">
        <v>0</v>
      </c>
      <c r="L259" s="92">
        <v>320.35849999999999</v>
      </c>
      <c r="M259" s="90">
        <v>5.3E-3</v>
      </c>
      <c r="N259" s="90">
        <v>1E-4</v>
      </c>
      <c r="O259" s="90">
        <v>0</v>
      </c>
    </row>
    <row r="260" spans="2:15" s="87" customFormat="1">
      <c r="B260" s="91" t="s">
        <v>2695</v>
      </c>
      <c r="C260" s="91" t="s">
        <v>2696</v>
      </c>
      <c r="D260" s="91" t="s">
        <v>100</v>
      </c>
      <c r="E260" s="91" t="s">
        <v>123</v>
      </c>
      <c r="F260" s="91" t="s">
        <v>2697</v>
      </c>
      <c r="G260" s="91" t="s">
        <v>129</v>
      </c>
      <c r="H260" s="91" t="s">
        <v>102</v>
      </c>
      <c r="I260" s="92">
        <v>45300</v>
      </c>
      <c r="J260" s="92">
        <v>524.79999999999995</v>
      </c>
      <c r="K260" s="92">
        <v>0</v>
      </c>
      <c r="L260" s="92">
        <v>237.73439999999999</v>
      </c>
      <c r="M260" s="90">
        <v>6.7999999999999996E-3</v>
      </c>
      <c r="N260" s="90">
        <v>1E-4</v>
      </c>
      <c r="O260" s="90">
        <v>0</v>
      </c>
    </row>
    <row r="261" spans="2:15" s="87" customFormat="1">
      <c r="B261" s="91" t="s">
        <v>2698</v>
      </c>
      <c r="C261" s="91" t="s">
        <v>2699</v>
      </c>
      <c r="D261" s="91" t="s">
        <v>100</v>
      </c>
      <c r="E261" s="91" t="s">
        <v>123</v>
      </c>
      <c r="F261" s="91" t="s">
        <v>2700</v>
      </c>
      <c r="G261" s="91" t="s">
        <v>129</v>
      </c>
      <c r="H261" s="91" t="s">
        <v>102</v>
      </c>
      <c r="I261" s="92">
        <v>38477</v>
      </c>
      <c r="J261" s="92">
        <v>155</v>
      </c>
      <c r="K261" s="92">
        <v>0</v>
      </c>
      <c r="L261" s="92">
        <v>59.63935</v>
      </c>
      <c r="M261" s="90">
        <v>5.7999999999999996E-3</v>
      </c>
      <c r="N261" s="90">
        <v>0</v>
      </c>
      <c r="O261" s="90">
        <v>0</v>
      </c>
    </row>
    <row r="262" spans="2:15" s="87" customFormat="1">
      <c r="B262" s="91" t="s">
        <v>2701</v>
      </c>
      <c r="C262" s="91" t="s">
        <v>2702</v>
      </c>
      <c r="D262" s="91" t="s">
        <v>100</v>
      </c>
      <c r="E262" s="91" t="s">
        <v>123</v>
      </c>
      <c r="F262" s="91" t="s">
        <v>1667</v>
      </c>
      <c r="G262" s="91" t="s">
        <v>132</v>
      </c>
      <c r="H262" s="91" t="s">
        <v>102</v>
      </c>
      <c r="I262" s="92">
        <v>115605.7</v>
      </c>
      <c r="J262" s="92">
        <v>1754</v>
      </c>
      <c r="K262" s="92">
        <v>0</v>
      </c>
      <c r="L262" s="92">
        <v>2027.723978</v>
      </c>
      <c r="M262" s="90">
        <v>1E-3</v>
      </c>
      <c r="N262" s="90">
        <v>5.0000000000000001E-4</v>
      </c>
      <c r="O262" s="90">
        <v>1E-4</v>
      </c>
    </row>
    <row r="263" spans="2:15" s="87" customFormat="1">
      <c r="B263" s="93" t="s">
        <v>2703</v>
      </c>
      <c r="C263" s="96"/>
      <c r="D263" s="96"/>
      <c r="I263" s="94">
        <v>0</v>
      </c>
      <c r="K263" s="94">
        <v>0</v>
      </c>
      <c r="L263" s="94">
        <v>0</v>
      </c>
      <c r="N263" s="95">
        <v>0</v>
      </c>
      <c r="O263" s="95">
        <v>0</v>
      </c>
    </row>
    <row r="264" spans="2:15" s="87" customFormat="1">
      <c r="B264" s="91" t="s">
        <v>253</v>
      </c>
      <c r="C264" s="91" t="s">
        <v>253</v>
      </c>
      <c r="D264" s="96"/>
      <c r="G264" s="91" t="s">
        <v>253</v>
      </c>
      <c r="H264" s="91" t="s">
        <v>253</v>
      </c>
      <c r="I264" s="92">
        <v>0</v>
      </c>
      <c r="J264" s="92">
        <v>0</v>
      </c>
      <c r="L264" s="92">
        <v>0</v>
      </c>
      <c r="M264" s="90">
        <v>0</v>
      </c>
      <c r="N264" s="90">
        <v>0</v>
      </c>
      <c r="O264" s="90">
        <v>0</v>
      </c>
    </row>
    <row r="265" spans="2:15" s="87" customFormat="1">
      <c r="B265" s="93" t="s">
        <v>257</v>
      </c>
      <c r="C265" s="96"/>
      <c r="D265" s="96"/>
      <c r="I265" s="94">
        <v>15072082.539999999</v>
      </c>
      <c r="K265" s="94">
        <v>154.95446000000001</v>
      </c>
      <c r="L265" s="94">
        <v>799670.54609112546</v>
      </c>
      <c r="N265" s="95">
        <v>0.20710000000000001</v>
      </c>
      <c r="O265" s="95">
        <v>3.8100000000000002E-2</v>
      </c>
    </row>
    <row r="266" spans="2:15" s="87" customFormat="1">
      <c r="B266" s="93" t="s">
        <v>389</v>
      </c>
      <c r="C266" s="96"/>
      <c r="D266" s="96"/>
      <c r="I266" s="94">
        <v>11800307</v>
      </c>
      <c r="K266" s="94">
        <v>3.0097200000000002</v>
      </c>
      <c r="L266" s="94">
        <v>157353.92884179601</v>
      </c>
      <c r="N266" s="95">
        <v>4.07E-2</v>
      </c>
      <c r="O266" s="95">
        <v>7.4999999999999997E-3</v>
      </c>
    </row>
    <row r="267" spans="2:15" s="87" customFormat="1">
      <c r="B267" s="91" t="s">
        <v>2704</v>
      </c>
      <c r="C267" s="91" t="s">
        <v>2705</v>
      </c>
      <c r="D267" s="91" t="s">
        <v>2706</v>
      </c>
      <c r="E267" s="91" t="s">
        <v>1804</v>
      </c>
      <c r="F267" s="91" t="s">
        <v>2707</v>
      </c>
      <c r="G267" s="91" t="s">
        <v>2708</v>
      </c>
      <c r="H267" s="91" t="s">
        <v>106</v>
      </c>
      <c r="I267" s="92">
        <v>543668</v>
      </c>
      <c r="J267" s="92">
        <v>963</v>
      </c>
      <c r="K267" s="92">
        <v>0</v>
      </c>
      <c r="L267" s="92">
        <v>18549.457422119998</v>
      </c>
      <c r="M267" s="90">
        <v>1.09E-2</v>
      </c>
      <c r="N267" s="90">
        <v>4.7999999999999996E-3</v>
      </c>
      <c r="O267" s="90">
        <v>8.9999999999999998E-4</v>
      </c>
    </row>
    <row r="268" spans="2:15" s="87" customFormat="1">
      <c r="B268" s="91" t="s">
        <v>2709</v>
      </c>
      <c r="C268" s="91" t="s">
        <v>2710</v>
      </c>
      <c r="D268" s="91" t="s">
        <v>2706</v>
      </c>
      <c r="E268" s="91" t="s">
        <v>1804</v>
      </c>
      <c r="F268" s="91" t="s">
        <v>2711</v>
      </c>
      <c r="G268" s="91" t="s">
        <v>2712</v>
      </c>
      <c r="H268" s="91" t="s">
        <v>106</v>
      </c>
      <c r="I268" s="92">
        <v>5126</v>
      </c>
      <c r="J268" s="92">
        <v>1344</v>
      </c>
      <c r="K268" s="92">
        <v>0</v>
      </c>
      <c r="L268" s="92">
        <v>244.08945792</v>
      </c>
      <c r="M268" s="90">
        <v>4.0000000000000002E-4</v>
      </c>
      <c r="N268" s="90">
        <v>1E-4</v>
      </c>
      <c r="O268" s="90">
        <v>0</v>
      </c>
    </row>
    <row r="269" spans="2:15" s="87" customFormat="1">
      <c r="B269" s="91" t="s">
        <v>2713</v>
      </c>
      <c r="C269" s="91" t="s">
        <v>2714</v>
      </c>
      <c r="D269" s="91" t="s">
        <v>2706</v>
      </c>
      <c r="E269" s="91" t="s">
        <v>1804</v>
      </c>
      <c r="F269" s="91" t="s">
        <v>2715</v>
      </c>
      <c r="G269" s="91" t="s">
        <v>1873</v>
      </c>
      <c r="H269" s="91" t="s">
        <v>106</v>
      </c>
      <c r="I269" s="92">
        <v>22000</v>
      </c>
      <c r="J269" s="92">
        <v>195</v>
      </c>
      <c r="K269" s="92">
        <v>0</v>
      </c>
      <c r="L269" s="92">
        <v>151.99469999999999</v>
      </c>
      <c r="M269" s="90">
        <v>1.6999999999999999E-3</v>
      </c>
      <c r="N269" s="90">
        <v>0</v>
      </c>
      <c r="O269" s="90">
        <v>0</v>
      </c>
    </row>
    <row r="270" spans="2:15" s="87" customFormat="1">
      <c r="B270" s="91" t="s">
        <v>2716</v>
      </c>
      <c r="C270" s="91" t="s">
        <v>2717</v>
      </c>
      <c r="D270" s="91" t="s">
        <v>2706</v>
      </c>
      <c r="E270" s="91" t="s">
        <v>1804</v>
      </c>
      <c r="F270" s="91" t="s">
        <v>2718</v>
      </c>
      <c r="G270" s="91" t="s">
        <v>2025</v>
      </c>
      <c r="H270" s="91" t="s">
        <v>106</v>
      </c>
      <c r="I270" s="92">
        <v>128628</v>
      </c>
      <c r="J270" s="92">
        <v>2911</v>
      </c>
      <c r="K270" s="92">
        <v>0</v>
      </c>
      <c r="L270" s="92">
        <v>13266.27130644</v>
      </c>
      <c r="M270" s="90">
        <v>1.5E-3</v>
      </c>
      <c r="N270" s="90">
        <v>3.3999999999999998E-3</v>
      </c>
      <c r="O270" s="90">
        <v>5.9999999999999995E-4</v>
      </c>
    </row>
    <row r="271" spans="2:15" s="87" customFormat="1">
      <c r="B271" s="91" t="s">
        <v>2719</v>
      </c>
      <c r="C271" s="91" t="s">
        <v>2720</v>
      </c>
      <c r="D271" s="91" t="s">
        <v>123</v>
      </c>
      <c r="E271" s="91" t="s">
        <v>1804</v>
      </c>
      <c r="F271" s="91" t="s">
        <v>2721</v>
      </c>
      <c r="G271" s="91" t="s">
        <v>2025</v>
      </c>
      <c r="H271" s="91" t="s">
        <v>200</v>
      </c>
      <c r="I271" s="92">
        <v>149062</v>
      </c>
      <c r="J271" s="92">
        <v>1620</v>
      </c>
      <c r="K271" s="92">
        <v>0</v>
      </c>
      <c r="L271" s="92">
        <v>8762.8422067200008</v>
      </c>
      <c r="M271" s="90">
        <v>1.0200000000000001E-2</v>
      </c>
      <c r="N271" s="90">
        <v>2.3E-3</v>
      </c>
      <c r="O271" s="90">
        <v>4.0000000000000002E-4</v>
      </c>
    </row>
    <row r="272" spans="2:15" s="87" customFormat="1">
      <c r="B272" s="91" t="s">
        <v>2722</v>
      </c>
      <c r="C272" s="91" t="s">
        <v>2723</v>
      </c>
      <c r="D272" s="91" t="s">
        <v>2706</v>
      </c>
      <c r="E272" s="91" t="s">
        <v>1804</v>
      </c>
      <c r="F272" s="91" t="s">
        <v>2724</v>
      </c>
      <c r="G272" s="91" t="s">
        <v>2725</v>
      </c>
      <c r="H272" s="91" t="s">
        <v>106</v>
      </c>
      <c r="I272" s="92">
        <v>9530</v>
      </c>
      <c r="J272" s="92">
        <v>931</v>
      </c>
      <c r="K272" s="92">
        <v>0</v>
      </c>
      <c r="L272" s="92">
        <v>314.35019490000002</v>
      </c>
      <c r="M272" s="90">
        <v>2.9999999999999997E-4</v>
      </c>
      <c r="N272" s="90">
        <v>1E-4</v>
      </c>
      <c r="O272" s="90">
        <v>0</v>
      </c>
    </row>
    <row r="273" spans="2:15" s="87" customFormat="1">
      <c r="B273" s="91" t="s">
        <v>2726</v>
      </c>
      <c r="C273" s="91" t="s">
        <v>2727</v>
      </c>
      <c r="D273" s="91" t="s">
        <v>370</v>
      </c>
      <c r="E273" s="91" t="s">
        <v>1804</v>
      </c>
      <c r="F273" s="91" t="s">
        <v>2728</v>
      </c>
      <c r="G273" s="91" t="s">
        <v>2725</v>
      </c>
      <c r="H273" s="91" t="s">
        <v>106</v>
      </c>
      <c r="I273" s="92">
        <v>133080</v>
      </c>
      <c r="J273" s="92">
        <v>2661</v>
      </c>
      <c r="K273" s="92">
        <v>0</v>
      </c>
      <c r="L273" s="92">
        <v>12546.679928400001</v>
      </c>
      <c r="M273" s="90">
        <v>2.7000000000000001E-3</v>
      </c>
      <c r="N273" s="90">
        <v>3.2000000000000002E-3</v>
      </c>
      <c r="O273" s="90">
        <v>5.9999999999999995E-4</v>
      </c>
    </row>
    <row r="274" spans="2:15" s="87" customFormat="1">
      <c r="B274" s="91" t="s">
        <v>2729</v>
      </c>
      <c r="C274" s="91" t="s">
        <v>2730</v>
      </c>
      <c r="D274" s="91" t="s">
        <v>370</v>
      </c>
      <c r="E274" s="91" t="s">
        <v>1804</v>
      </c>
      <c r="G274" s="91" t="s">
        <v>2725</v>
      </c>
      <c r="H274" s="91" t="s">
        <v>106</v>
      </c>
      <c r="I274" s="92">
        <v>239290</v>
      </c>
      <c r="J274" s="92">
        <v>2350</v>
      </c>
      <c r="K274" s="92">
        <v>0</v>
      </c>
      <c r="L274" s="92">
        <v>19923.405045</v>
      </c>
      <c r="M274" s="90">
        <v>2E-3</v>
      </c>
      <c r="N274" s="90">
        <v>5.1999999999999998E-3</v>
      </c>
      <c r="O274" s="90">
        <v>8.9999999999999998E-4</v>
      </c>
    </row>
    <row r="275" spans="2:15" s="87" customFormat="1">
      <c r="B275" s="91" t="s">
        <v>2731</v>
      </c>
      <c r="C275" s="91" t="s">
        <v>2732</v>
      </c>
      <c r="D275" s="91" t="s">
        <v>2706</v>
      </c>
      <c r="E275" s="91" t="s">
        <v>1804</v>
      </c>
      <c r="F275" s="91" t="s">
        <v>2733</v>
      </c>
      <c r="G275" s="91" t="s">
        <v>1821</v>
      </c>
      <c r="H275" s="91" t="s">
        <v>106</v>
      </c>
      <c r="I275" s="92">
        <v>66835</v>
      </c>
      <c r="J275" s="92">
        <v>832</v>
      </c>
      <c r="K275" s="92">
        <v>0</v>
      </c>
      <c r="L275" s="92">
        <v>1970.1460896000001</v>
      </c>
      <c r="M275" s="90">
        <v>2.8999999999999998E-3</v>
      </c>
      <c r="N275" s="90">
        <v>5.0000000000000001E-4</v>
      </c>
      <c r="O275" s="90">
        <v>1E-4</v>
      </c>
    </row>
    <row r="276" spans="2:15" s="87" customFormat="1">
      <c r="B276" s="91" t="s">
        <v>2734</v>
      </c>
      <c r="C276" s="91" t="s">
        <v>2735</v>
      </c>
      <c r="D276" s="91" t="s">
        <v>370</v>
      </c>
      <c r="E276" s="91" t="s">
        <v>1804</v>
      </c>
      <c r="F276" s="91" t="s">
        <v>2736</v>
      </c>
      <c r="G276" s="91" t="s">
        <v>1821</v>
      </c>
      <c r="H276" s="91" t="s">
        <v>106</v>
      </c>
      <c r="I276" s="92">
        <v>1500</v>
      </c>
      <c r="J276" s="92">
        <v>2998</v>
      </c>
      <c r="K276" s="92">
        <v>0</v>
      </c>
      <c r="L276" s="92">
        <v>159.32871</v>
      </c>
      <c r="M276" s="90">
        <v>0</v>
      </c>
      <c r="N276" s="90">
        <v>0</v>
      </c>
      <c r="O276" s="90">
        <v>0</v>
      </c>
    </row>
    <row r="277" spans="2:15" s="87" customFormat="1">
      <c r="B277" s="91" t="s">
        <v>2737</v>
      </c>
      <c r="C277" s="91" t="s">
        <v>2738</v>
      </c>
      <c r="D277" s="91" t="s">
        <v>370</v>
      </c>
      <c r="E277" s="91" t="s">
        <v>1804</v>
      </c>
      <c r="F277" s="91" t="s">
        <v>2739</v>
      </c>
      <c r="G277" s="91" t="s">
        <v>1821</v>
      </c>
      <c r="H277" s="91" t="s">
        <v>106</v>
      </c>
      <c r="I277" s="92">
        <v>190000</v>
      </c>
      <c r="J277" s="92">
        <v>104.14</v>
      </c>
      <c r="K277" s="92">
        <v>0</v>
      </c>
      <c r="L277" s="92">
        <v>701.03923799999995</v>
      </c>
      <c r="M277" s="90">
        <v>3.8E-3</v>
      </c>
      <c r="N277" s="90">
        <v>2.0000000000000001E-4</v>
      </c>
      <c r="O277" s="90">
        <v>0</v>
      </c>
    </row>
    <row r="278" spans="2:15" s="87" customFormat="1">
      <c r="B278" s="91" t="s">
        <v>2740</v>
      </c>
      <c r="C278" s="91" t="s">
        <v>2741</v>
      </c>
      <c r="D278" s="91" t="s">
        <v>370</v>
      </c>
      <c r="E278" s="91" t="s">
        <v>1804</v>
      </c>
      <c r="F278" s="91" t="s">
        <v>2742</v>
      </c>
      <c r="G278" s="91" t="s">
        <v>1950</v>
      </c>
      <c r="H278" s="91" t="s">
        <v>106</v>
      </c>
      <c r="I278" s="92">
        <v>20955</v>
      </c>
      <c r="J278" s="92">
        <v>16379</v>
      </c>
      <c r="K278" s="92">
        <v>0</v>
      </c>
      <c r="L278" s="92">
        <v>12160.35351135</v>
      </c>
      <c r="M278" s="90">
        <v>1E-4</v>
      </c>
      <c r="N278" s="90">
        <v>3.0999999999999999E-3</v>
      </c>
      <c r="O278" s="90">
        <v>5.9999999999999995E-4</v>
      </c>
    </row>
    <row r="279" spans="2:15" s="87" customFormat="1">
      <c r="B279" s="91" t="s">
        <v>2743</v>
      </c>
      <c r="C279" s="91" t="s">
        <v>2744</v>
      </c>
      <c r="D279" s="91" t="s">
        <v>2706</v>
      </c>
      <c r="E279" s="91" t="s">
        <v>1804</v>
      </c>
      <c r="F279" s="91" t="s">
        <v>2745</v>
      </c>
      <c r="G279" s="91" t="s">
        <v>1950</v>
      </c>
      <c r="H279" s="91" t="s">
        <v>106</v>
      </c>
      <c r="I279" s="92">
        <v>224102</v>
      </c>
      <c r="J279" s="92">
        <v>1929</v>
      </c>
      <c r="K279" s="92">
        <v>0</v>
      </c>
      <c r="L279" s="92">
        <v>15316.132415939999</v>
      </c>
      <c r="M279" s="90">
        <v>5.0000000000000001E-3</v>
      </c>
      <c r="N279" s="90">
        <v>4.0000000000000001E-3</v>
      </c>
      <c r="O279" s="90">
        <v>6.9999999999999999E-4</v>
      </c>
    </row>
    <row r="280" spans="2:15" s="87" customFormat="1">
      <c r="B280" s="91" t="s">
        <v>2746</v>
      </c>
      <c r="C280" s="91" t="s">
        <v>2747</v>
      </c>
      <c r="D280" s="91" t="s">
        <v>2706</v>
      </c>
      <c r="E280" s="91" t="s">
        <v>1804</v>
      </c>
      <c r="F280" s="91" t="s">
        <v>2748</v>
      </c>
      <c r="G280" s="91" t="s">
        <v>1950</v>
      </c>
      <c r="H280" s="91" t="s">
        <v>106</v>
      </c>
      <c r="I280" s="92">
        <v>9373580</v>
      </c>
      <c r="J280" s="92">
        <v>68.14</v>
      </c>
      <c r="K280" s="92">
        <v>0</v>
      </c>
      <c r="L280" s="92">
        <v>22629.698710715998</v>
      </c>
      <c r="M280" s="90">
        <v>3.9E-2</v>
      </c>
      <c r="N280" s="90">
        <v>5.8999999999999999E-3</v>
      </c>
      <c r="O280" s="90">
        <v>1.1000000000000001E-3</v>
      </c>
    </row>
    <row r="281" spans="2:15" s="87" customFormat="1">
      <c r="B281" s="91" t="s">
        <v>2749</v>
      </c>
      <c r="C281" s="91" t="s">
        <v>2750</v>
      </c>
      <c r="D281" s="91" t="s">
        <v>2706</v>
      </c>
      <c r="E281" s="91" t="s">
        <v>1804</v>
      </c>
      <c r="F281" s="91" t="s">
        <v>2751</v>
      </c>
      <c r="G281" s="91" t="s">
        <v>1950</v>
      </c>
      <c r="H281" s="91" t="s">
        <v>106</v>
      </c>
      <c r="I281" s="92">
        <v>10000</v>
      </c>
      <c r="J281" s="92">
        <v>586</v>
      </c>
      <c r="K281" s="92">
        <v>0</v>
      </c>
      <c r="L281" s="92">
        <v>207.6198</v>
      </c>
      <c r="M281" s="90">
        <v>1E-4</v>
      </c>
      <c r="N281" s="90">
        <v>1E-4</v>
      </c>
      <c r="O281" s="90">
        <v>0</v>
      </c>
    </row>
    <row r="282" spans="2:15" s="87" customFormat="1">
      <c r="B282" s="91" t="s">
        <v>2752</v>
      </c>
      <c r="C282" s="91" t="s">
        <v>2753</v>
      </c>
      <c r="D282" s="91" t="s">
        <v>2706</v>
      </c>
      <c r="E282" s="91" t="s">
        <v>1804</v>
      </c>
      <c r="F282" s="91" t="s">
        <v>2754</v>
      </c>
      <c r="G282" s="91" t="s">
        <v>1950</v>
      </c>
      <c r="H282" s="91" t="s">
        <v>106</v>
      </c>
      <c r="I282" s="92">
        <v>2700</v>
      </c>
      <c r="J282" s="92">
        <v>7823</v>
      </c>
      <c r="K282" s="92">
        <v>0</v>
      </c>
      <c r="L282" s="92">
        <v>748.35600299999999</v>
      </c>
      <c r="M282" s="90">
        <v>0</v>
      </c>
      <c r="N282" s="90">
        <v>2.0000000000000001E-4</v>
      </c>
      <c r="O282" s="90">
        <v>0</v>
      </c>
    </row>
    <row r="283" spans="2:15" s="87" customFormat="1">
      <c r="B283" s="91" t="s">
        <v>2755</v>
      </c>
      <c r="C283" s="91" t="s">
        <v>2756</v>
      </c>
      <c r="D283" s="91" t="s">
        <v>2706</v>
      </c>
      <c r="E283" s="91" t="s">
        <v>1804</v>
      </c>
      <c r="F283" s="91" t="s">
        <v>2757</v>
      </c>
      <c r="G283" s="91" t="s">
        <v>1852</v>
      </c>
      <c r="H283" s="91" t="s">
        <v>106</v>
      </c>
      <c r="I283" s="92">
        <v>282011</v>
      </c>
      <c r="J283" s="92">
        <v>600</v>
      </c>
      <c r="K283" s="92">
        <v>0</v>
      </c>
      <c r="L283" s="92">
        <v>5994.9898380000004</v>
      </c>
      <c r="M283" s="90">
        <v>4.4999999999999997E-3</v>
      </c>
      <c r="N283" s="90">
        <v>1.6000000000000001E-3</v>
      </c>
      <c r="O283" s="90">
        <v>2.9999999999999997E-4</v>
      </c>
    </row>
    <row r="284" spans="2:15" s="87" customFormat="1">
      <c r="B284" s="91" t="s">
        <v>2758</v>
      </c>
      <c r="C284" s="91" t="s">
        <v>2759</v>
      </c>
      <c r="D284" s="91" t="s">
        <v>2706</v>
      </c>
      <c r="E284" s="91" t="s">
        <v>1804</v>
      </c>
      <c r="F284" s="91" t="s">
        <v>2760</v>
      </c>
      <c r="G284" s="91" t="s">
        <v>1852</v>
      </c>
      <c r="H284" s="91" t="s">
        <v>106</v>
      </c>
      <c r="I284" s="92">
        <v>22450</v>
      </c>
      <c r="J284" s="92">
        <v>2179</v>
      </c>
      <c r="K284" s="92">
        <v>0</v>
      </c>
      <c r="L284" s="92">
        <v>1733.1842265</v>
      </c>
      <c r="M284" s="90">
        <v>5.0000000000000001E-4</v>
      </c>
      <c r="N284" s="90">
        <v>4.0000000000000002E-4</v>
      </c>
      <c r="O284" s="90">
        <v>1E-4</v>
      </c>
    </row>
    <row r="285" spans="2:15" s="87" customFormat="1">
      <c r="B285" s="91" t="s">
        <v>2761</v>
      </c>
      <c r="C285" s="91" t="s">
        <v>2762</v>
      </c>
      <c r="D285" s="91" t="s">
        <v>123</v>
      </c>
      <c r="E285" s="91" t="s">
        <v>1804</v>
      </c>
      <c r="F285" s="91" t="s">
        <v>2763</v>
      </c>
      <c r="G285" s="91" t="s">
        <v>1852</v>
      </c>
      <c r="H285" s="91" t="s">
        <v>106</v>
      </c>
      <c r="I285" s="92">
        <v>1112</v>
      </c>
      <c r="J285" s="92">
        <v>599</v>
      </c>
      <c r="K285" s="92">
        <v>0</v>
      </c>
      <c r="L285" s="92">
        <v>23.599497840000002</v>
      </c>
      <c r="M285" s="90">
        <v>2.0000000000000001E-4</v>
      </c>
      <c r="N285" s="90">
        <v>0</v>
      </c>
      <c r="O285" s="90">
        <v>0</v>
      </c>
    </row>
    <row r="286" spans="2:15" s="87" customFormat="1">
      <c r="B286" s="91" t="s">
        <v>2764</v>
      </c>
      <c r="C286" s="91" t="s">
        <v>2765</v>
      </c>
      <c r="D286" s="91" t="s">
        <v>370</v>
      </c>
      <c r="E286" s="91" t="s">
        <v>1804</v>
      </c>
      <c r="F286" s="91" t="s">
        <v>2766</v>
      </c>
      <c r="G286" s="91" t="s">
        <v>1852</v>
      </c>
      <c r="H286" s="91" t="s">
        <v>106</v>
      </c>
      <c r="I286" s="92">
        <v>13504</v>
      </c>
      <c r="J286" s="92">
        <v>23146</v>
      </c>
      <c r="K286" s="92">
        <v>0</v>
      </c>
      <c r="L286" s="92">
        <v>11074.12778112</v>
      </c>
      <c r="M286" s="90">
        <v>2.0000000000000001E-4</v>
      </c>
      <c r="N286" s="90">
        <v>2.8999999999999998E-3</v>
      </c>
      <c r="O286" s="90">
        <v>5.0000000000000001E-4</v>
      </c>
    </row>
    <row r="287" spans="2:15" s="87" customFormat="1">
      <c r="B287" s="91" t="s">
        <v>2767</v>
      </c>
      <c r="C287" s="91" t="s">
        <v>2768</v>
      </c>
      <c r="D287" s="91" t="s">
        <v>2706</v>
      </c>
      <c r="E287" s="91" t="s">
        <v>1804</v>
      </c>
      <c r="F287" s="91" t="s">
        <v>2769</v>
      </c>
      <c r="G287" s="91" t="s">
        <v>1852</v>
      </c>
      <c r="H287" s="91" t="s">
        <v>106</v>
      </c>
      <c r="I287" s="92">
        <v>46803</v>
      </c>
      <c r="J287" s="92">
        <v>1441</v>
      </c>
      <c r="K287" s="92">
        <v>0</v>
      </c>
      <c r="L287" s="92">
        <v>2389.5098478899999</v>
      </c>
      <c r="M287" s="90">
        <v>6.9999999999999999E-4</v>
      </c>
      <c r="N287" s="90">
        <v>5.9999999999999995E-4</v>
      </c>
      <c r="O287" s="90">
        <v>1E-4</v>
      </c>
    </row>
    <row r="288" spans="2:15" s="87" customFormat="1">
      <c r="B288" s="91" t="s">
        <v>2770</v>
      </c>
      <c r="C288" s="91" t="s">
        <v>2771</v>
      </c>
      <c r="D288" s="91" t="s">
        <v>2706</v>
      </c>
      <c r="E288" s="91" t="s">
        <v>1804</v>
      </c>
      <c r="F288" s="91" t="s">
        <v>2302</v>
      </c>
      <c r="G288" s="91" t="s">
        <v>1852</v>
      </c>
      <c r="H288" s="91" t="s">
        <v>106</v>
      </c>
      <c r="I288" s="92">
        <v>267046</v>
      </c>
      <c r="J288" s="92">
        <v>533</v>
      </c>
      <c r="K288" s="92">
        <v>0</v>
      </c>
      <c r="L288" s="92">
        <v>5042.9474027400001</v>
      </c>
      <c r="M288" s="90">
        <v>4.7000000000000002E-3</v>
      </c>
      <c r="N288" s="90">
        <v>1.2999999999999999E-3</v>
      </c>
      <c r="O288" s="90">
        <v>2.0000000000000001E-4</v>
      </c>
    </row>
    <row r="289" spans="2:15" s="87" customFormat="1">
      <c r="B289" s="91" t="s">
        <v>2772</v>
      </c>
      <c r="C289" s="91" t="s">
        <v>2773</v>
      </c>
      <c r="D289" s="91" t="s">
        <v>370</v>
      </c>
      <c r="E289" s="91" t="s">
        <v>1804</v>
      </c>
      <c r="F289" s="91" t="s">
        <v>2774</v>
      </c>
      <c r="G289" s="91" t="s">
        <v>1852</v>
      </c>
      <c r="H289" s="91" t="s">
        <v>106</v>
      </c>
      <c r="I289" s="92">
        <v>14051</v>
      </c>
      <c r="J289" s="92">
        <v>3534</v>
      </c>
      <c r="K289" s="92">
        <v>0</v>
      </c>
      <c r="L289" s="92">
        <v>1759.3203706199999</v>
      </c>
      <c r="M289" s="90">
        <v>2.0999999999999999E-3</v>
      </c>
      <c r="N289" s="90">
        <v>5.0000000000000001E-4</v>
      </c>
      <c r="O289" s="90">
        <v>1E-4</v>
      </c>
    </row>
    <row r="290" spans="2:15" s="87" customFormat="1">
      <c r="B290" s="91" t="s">
        <v>2775</v>
      </c>
      <c r="C290" s="91" t="s">
        <v>2776</v>
      </c>
      <c r="D290" s="91" t="s">
        <v>370</v>
      </c>
      <c r="E290" s="91" t="s">
        <v>1804</v>
      </c>
      <c r="F290" s="91" t="s">
        <v>2777</v>
      </c>
      <c r="G290" s="91" t="s">
        <v>1920</v>
      </c>
      <c r="H290" s="91" t="s">
        <v>106</v>
      </c>
      <c r="I290" s="92">
        <v>8000</v>
      </c>
      <c r="J290" s="92">
        <v>2334</v>
      </c>
      <c r="K290" s="92">
        <v>3.0097200000000002</v>
      </c>
      <c r="L290" s="92">
        <v>664.55867999999998</v>
      </c>
      <c r="M290" s="90">
        <v>4.0000000000000002E-4</v>
      </c>
      <c r="N290" s="90">
        <v>2.0000000000000001E-4</v>
      </c>
      <c r="O290" s="90">
        <v>0</v>
      </c>
    </row>
    <row r="291" spans="2:15" s="87" customFormat="1">
      <c r="B291" s="91" t="s">
        <v>2778</v>
      </c>
      <c r="C291" s="91" t="s">
        <v>2779</v>
      </c>
      <c r="D291" s="91" t="s">
        <v>370</v>
      </c>
      <c r="E291" s="91" t="s">
        <v>1804</v>
      </c>
      <c r="F291" s="91" t="s">
        <v>2780</v>
      </c>
      <c r="G291" s="91" t="s">
        <v>1920</v>
      </c>
      <c r="H291" s="91" t="s">
        <v>106</v>
      </c>
      <c r="I291" s="92">
        <v>25274</v>
      </c>
      <c r="J291" s="92">
        <v>1139</v>
      </c>
      <c r="K291" s="92">
        <v>0</v>
      </c>
      <c r="L291" s="92">
        <v>1019.92645698</v>
      </c>
      <c r="M291" s="90">
        <v>1.6999999999999999E-3</v>
      </c>
      <c r="N291" s="90">
        <v>2.9999999999999997E-4</v>
      </c>
      <c r="O291" s="90">
        <v>0</v>
      </c>
    </row>
    <row r="292" spans="2:15" s="87" customFormat="1">
      <c r="B292" s="93" t="s">
        <v>390</v>
      </c>
      <c r="C292" s="96"/>
      <c r="D292" s="96"/>
      <c r="I292" s="94">
        <v>3271775.54</v>
      </c>
      <c r="K292" s="94">
        <v>151.94474</v>
      </c>
      <c r="L292" s="94">
        <v>642316.61724932946</v>
      </c>
      <c r="N292" s="95">
        <v>0.1663</v>
      </c>
      <c r="O292" s="95">
        <v>3.0599999999999999E-2</v>
      </c>
    </row>
    <row r="293" spans="2:15" s="87" customFormat="1">
      <c r="B293" s="91" t="s">
        <v>2781</v>
      </c>
      <c r="C293" s="91" t="s">
        <v>2782</v>
      </c>
      <c r="D293" s="91" t="s">
        <v>1943</v>
      </c>
      <c r="E293" s="91" t="s">
        <v>1804</v>
      </c>
      <c r="F293" s="91" t="s">
        <v>2783</v>
      </c>
      <c r="G293" s="91" t="s">
        <v>2048</v>
      </c>
      <c r="H293" s="91" t="s">
        <v>110</v>
      </c>
      <c r="I293" s="92">
        <v>24693</v>
      </c>
      <c r="J293" s="92">
        <v>6912</v>
      </c>
      <c r="K293" s="92">
        <v>0</v>
      </c>
      <c r="L293" s="92">
        <v>5949.4942817279998</v>
      </c>
      <c r="M293" s="90">
        <v>0</v>
      </c>
      <c r="N293" s="90">
        <v>1.5E-3</v>
      </c>
      <c r="O293" s="90">
        <v>2.9999999999999997E-4</v>
      </c>
    </row>
    <row r="294" spans="2:15" s="87" customFormat="1">
      <c r="B294" s="91" t="s">
        <v>2784</v>
      </c>
      <c r="C294" s="91" t="s">
        <v>2785</v>
      </c>
      <c r="D294" s="91" t="s">
        <v>1943</v>
      </c>
      <c r="E294" s="91" t="s">
        <v>1804</v>
      </c>
      <c r="F294" s="91" t="s">
        <v>2786</v>
      </c>
      <c r="G294" s="91" t="s">
        <v>2048</v>
      </c>
      <c r="H294" s="91" t="s">
        <v>110</v>
      </c>
      <c r="I294" s="92">
        <v>4880</v>
      </c>
      <c r="J294" s="92">
        <v>16865</v>
      </c>
      <c r="K294" s="92">
        <v>0</v>
      </c>
      <c r="L294" s="92">
        <v>2868.8552295999998</v>
      </c>
      <c r="M294" s="90">
        <v>0</v>
      </c>
      <c r="N294" s="90">
        <v>6.9999999999999999E-4</v>
      </c>
      <c r="O294" s="90">
        <v>1E-4</v>
      </c>
    </row>
    <row r="295" spans="2:15" s="87" customFormat="1">
      <c r="B295" s="91" t="s">
        <v>2787</v>
      </c>
      <c r="C295" s="91" t="s">
        <v>2788</v>
      </c>
      <c r="D295" s="91" t="s">
        <v>370</v>
      </c>
      <c r="E295" s="91" t="s">
        <v>1804</v>
      </c>
      <c r="F295" s="91" t="s">
        <v>2789</v>
      </c>
      <c r="G295" s="91" t="s">
        <v>1805</v>
      </c>
      <c r="H295" s="91" t="s">
        <v>106</v>
      </c>
      <c r="I295" s="92">
        <v>64350</v>
      </c>
      <c r="J295" s="92">
        <v>3020</v>
      </c>
      <c r="K295" s="92">
        <v>0</v>
      </c>
      <c r="L295" s="92">
        <v>6885.3599100000001</v>
      </c>
      <c r="M295" s="90">
        <v>0</v>
      </c>
      <c r="N295" s="90">
        <v>1.8E-3</v>
      </c>
      <c r="O295" s="90">
        <v>2.9999999999999997E-4</v>
      </c>
    </row>
    <row r="296" spans="2:15" s="87" customFormat="1">
      <c r="B296" s="91" t="s">
        <v>2790</v>
      </c>
      <c r="C296" s="91" t="s">
        <v>2791</v>
      </c>
      <c r="D296" s="91" t="s">
        <v>370</v>
      </c>
      <c r="E296" s="91" t="s">
        <v>1804</v>
      </c>
      <c r="F296" s="91" t="s">
        <v>2792</v>
      </c>
      <c r="G296" s="91" t="s">
        <v>1805</v>
      </c>
      <c r="H296" s="91" t="s">
        <v>106</v>
      </c>
      <c r="I296" s="92">
        <v>46300</v>
      </c>
      <c r="J296" s="92">
        <v>4167</v>
      </c>
      <c r="K296" s="92">
        <v>0</v>
      </c>
      <c r="L296" s="92">
        <v>6835.5843029999996</v>
      </c>
      <c r="M296" s="90">
        <v>0</v>
      </c>
      <c r="N296" s="90">
        <v>1.8E-3</v>
      </c>
      <c r="O296" s="90">
        <v>2.9999999999999997E-4</v>
      </c>
    </row>
    <row r="297" spans="2:15" s="87" customFormat="1">
      <c r="B297" s="91" t="s">
        <v>2793</v>
      </c>
      <c r="C297" s="91" t="s">
        <v>2794</v>
      </c>
      <c r="D297" s="91" t="s">
        <v>370</v>
      </c>
      <c r="E297" s="91" t="s">
        <v>1804</v>
      </c>
      <c r="F297" s="91" t="s">
        <v>2795</v>
      </c>
      <c r="G297" s="91" t="s">
        <v>1805</v>
      </c>
      <c r="H297" s="91" t="s">
        <v>106</v>
      </c>
      <c r="I297" s="92">
        <v>18985</v>
      </c>
      <c r="J297" s="92">
        <v>10450</v>
      </c>
      <c r="K297" s="92">
        <v>0</v>
      </c>
      <c r="L297" s="92">
        <v>7029.0728474999996</v>
      </c>
      <c r="M297" s="90">
        <v>0</v>
      </c>
      <c r="N297" s="90">
        <v>1.8E-3</v>
      </c>
      <c r="O297" s="90">
        <v>2.9999999999999997E-4</v>
      </c>
    </row>
    <row r="298" spans="2:15" s="87" customFormat="1">
      <c r="B298" s="91" t="s">
        <v>2796</v>
      </c>
      <c r="C298" s="91" t="s">
        <v>2797</v>
      </c>
      <c r="D298" s="91" t="s">
        <v>370</v>
      </c>
      <c r="E298" s="91" t="s">
        <v>1804</v>
      </c>
      <c r="F298" s="91" t="s">
        <v>1923</v>
      </c>
      <c r="G298" s="91" t="s">
        <v>1805</v>
      </c>
      <c r="H298" s="91" t="s">
        <v>106</v>
      </c>
      <c r="I298" s="92">
        <v>50340</v>
      </c>
      <c r="J298" s="92">
        <v>4022</v>
      </c>
      <c r="K298" s="92">
        <v>0</v>
      </c>
      <c r="L298" s="92">
        <v>7173.4228163999996</v>
      </c>
      <c r="M298" s="90">
        <v>0</v>
      </c>
      <c r="N298" s="90">
        <v>1.9E-3</v>
      </c>
      <c r="O298" s="90">
        <v>2.9999999999999997E-4</v>
      </c>
    </row>
    <row r="299" spans="2:15" s="87" customFormat="1">
      <c r="B299" s="91" t="s">
        <v>2798</v>
      </c>
      <c r="C299" s="91" t="s">
        <v>2799</v>
      </c>
      <c r="D299" s="91" t="s">
        <v>2800</v>
      </c>
      <c r="E299" s="91" t="s">
        <v>1804</v>
      </c>
      <c r="F299" s="91" t="s">
        <v>2801</v>
      </c>
      <c r="G299" s="91" t="s">
        <v>1907</v>
      </c>
      <c r="H299" s="91" t="s">
        <v>113</v>
      </c>
      <c r="I299" s="92">
        <v>267000</v>
      </c>
      <c r="J299" s="92">
        <v>126.25</v>
      </c>
      <c r="K299" s="92">
        <v>0</v>
      </c>
      <c r="L299" s="92">
        <v>1335.50696625</v>
      </c>
      <c r="M299" s="90">
        <v>2.9999999999999997E-4</v>
      </c>
      <c r="N299" s="90">
        <v>2.9999999999999997E-4</v>
      </c>
      <c r="O299" s="90">
        <v>1E-4</v>
      </c>
    </row>
    <row r="300" spans="2:15" s="87" customFormat="1">
      <c r="B300" s="91" t="s">
        <v>2802</v>
      </c>
      <c r="C300" s="91" t="s">
        <v>2803</v>
      </c>
      <c r="D300" s="91" t="s">
        <v>123</v>
      </c>
      <c r="E300" s="91" t="s">
        <v>1804</v>
      </c>
      <c r="F300" s="91" t="s">
        <v>2804</v>
      </c>
      <c r="G300" s="91" t="s">
        <v>1847</v>
      </c>
      <c r="H300" s="91" t="s">
        <v>110</v>
      </c>
      <c r="I300" s="92">
        <v>29175</v>
      </c>
      <c r="J300" s="92">
        <v>4857</v>
      </c>
      <c r="K300" s="92">
        <v>0</v>
      </c>
      <c r="L300" s="92">
        <v>4939.48230255</v>
      </c>
      <c r="M300" s="90">
        <v>0</v>
      </c>
      <c r="N300" s="90">
        <v>1.2999999999999999E-3</v>
      </c>
      <c r="O300" s="90">
        <v>2.0000000000000001E-4</v>
      </c>
    </row>
    <row r="301" spans="2:15" s="87" customFormat="1">
      <c r="B301" s="91" t="s">
        <v>2805</v>
      </c>
      <c r="C301" s="91" t="s">
        <v>2806</v>
      </c>
      <c r="D301" s="91" t="s">
        <v>2706</v>
      </c>
      <c r="E301" s="91" t="s">
        <v>1804</v>
      </c>
      <c r="F301" s="91" t="s">
        <v>2807</v>
      </c>
      <c r="G301" s="91" t="s">
        <v>1847</v>
      </c>
      <c r="H301" s="91" t="s">
        <v>106</v>
      </c>
      <c r="I301" s="92">
        <v>1250</v>
      </c>
      <c r="J301" s="92">
        <v>31821</v>
      </c>
      <c r="K301" s="92">
        <v>0</v>
      </c>
      <c r="L301" s="92">
        <v>1409.2725375</v>
      </c>
      <c r="M301" s="90">
        <v>0</v>
      </c>
      <c r="N301" s="90">
        <v>4.0000000000000002E-4</v>
      </c>
      <c r="O301" s="90">
        <v>1E-4</v>
      </c>
    </row>
    <row r="302" spans="2:15" s="87" customFormat="1">
      <c r="B302" s="91" t="s">
        <v>2808</v>
      </c>
      <c r="C302" s="91" t="s">
        <v>2809</v>
      </c>
      <c r="D302" s="91" t="s">
        <v>123</v>
      </c>
      <c r="E302" s="91" t="s">
        <v>1804</v>
      </c>
      <c r="F302" s="91" t="s">
        <v>2810</v>
      </c>
      <c r="G302" s="91" t="s">
        <v>1847</v>
      </c>
      <c r="H302" s="91" t="s">
        <v>110</v>
      </c>
      <c r="I302" s="92">
        <v>32900</v>
      </c>
      <c r="J302" s="92">
        <v>4522</v>
      </c>
      <c r="K302" s="92">
        <v>0</v>
      </c>
      <c r="L302" s="92">
        <v>5185.9571204000003</v>
      </c>
      <c r="M302" s="90">
        <v>0</v>
      </c>
      <c r="N302" s="90">
        <v>1.2999999999999999E-3</v>
      </c>
      <c r="O302" s="90">
        <v>2.0000000000000001E-4</v>
      </c>
    </row>
    <row r="303" spans="2:15" s="87" customFormat="1">
      <c r="B303" s="91" t="s">
        <v>2811</v>
      </c>
      <c r="C303" s="91" t="s">
        <v>2812</v>
      </c>
      <c r="D303" s="91" t="s">
        <v>2706</v>
      </c>
      <c r="E303" s="91" t="s">
        <v>1804</v>
      </c>
      <c r="G303" s="91" t="s">
        <v>1815</v>
      </c>
      <c r="H303" s="91" t="s">
        <v>106</v>
      </c>
      <c r="I303" s="92">
        <v>9000</v>
      </c>
      <c r="J303" s="92">
        <v>2759</v>
      </c>
      <c r="K303" s="92">
        <v>0</v>
      </c>
      <c r="L303" s="92">
        <v>879.76233000000002</v>
      </c>
      <c r="M303" s="90">
        <v>0</v>
      </c>
      <c r="N303" s="90">
        <v>2.0000000000000001E-4</v>
      </c>
      <c r="O303" s="90">
        <v>0</v>
      </c>
    </row>
    <row r="304" spans="2:15" s="87" customFormat="1">
      <c r="B304" s="91" t="s">
        <v>2813</v>
      </c>
      <c r="C304" s="91" t="s">
        <v>2814</v>
      </c>
      <c r="D304" s="91" t="s">
        <v>123</v>
      </c>
      <c r="E304" s="91" t="s">
        <v>1804</v>
      </c>
      <c r="F304" s="91" t="s">
        <v>2815</v>
      </c>
      <c r="G304" s="91" t="s">
        <v>1815</v>
      </c>
      <c r="H304" s="91" t="s">
        <v>110</v>
      </c>
      <c r="I304" s="92">
        <v>25325</v>
      </c>
      <c r="J304" s="92">
        <v>3434</v>
      </c>
      <c r="K304" s="92">
        <v>0</v>
      </c>
      <c r="L304" s="92">
        <v>3031.4625709000002</v>
      </c>
      <c r="M304" s="90">
        <v>2.0000000000000001E-4</v>
      </c>
      <c r="N304" s="90">
        <v>8.0000000000000004E-4</v>
      </c>
      <c r="O304" s="90">
        <v>1E-4</v>
      </c>
    </row>
    <row r="305" spans="2:15" s="87" customFormat="1">
      <c r="B305" s="91" t="s">
        <v>2816</v>
      </c>
      <c r="C305" s="91" t="s">
        <v>2817</v>
      </c>
      <c r="D305" s="91" t="s">
        <v>123</v>
      </c>
      <c r="E305" s="91" t="s">
        <v>1804</v>
      </c>
      <c r="F305" s="91" t="s">
        <v>2818</v>
      </c>
      <c r="G305" s="91" t="s">
        <v>1815</v>
      </c>
      <c r="H305" s="91" t="s">
        <v>201</v>
      </c>
      <c r="I305" s="92">
        <v>1800</v>
      </c>
      <c r="J305" s="92">
        <v>60750</v>
      </c>
      <c r="K305" s="92">
        <v>0</v>
      </c>
      <c r="L305" s="92">
        <v>512.52345000000003</v>
      </c>
      <c r="M305" s="90">
        <v>0</v>
      </c>
      <c r="N305" s="90">
        <v>1E-4</v>
      </c>
      <c r="O305" s="90">
        <v>0</v>
      </c>
    </row>
    <row r="306" spans="2:15" s="87" customFormat="1">
      <c r="B306" s="91" t="s">
        <v>2819</v>
      </c>
      <c r="C306" s="91" t="s">
        <v>2820</v>
      </c>
      <c r="D306" s="91" t="s">
        <v>123</v>
      </c>
      <c r="E306" s="91" t="s">
        <v>1804</v>
      </c>
      <c r="F306" s="91" t="s">
        <v>2821</v>
      </c>
      <c r="G306" s="91" t="s">
        <v>1815</v>
      </c>
      <c r="H306" s="91" t="s">
        <v>110</v>
      </c>
      <c r="I306" s="92">
        <v>20000</v>
      </c>
      <c r="J306" s="92">
        <v>3742</v>
      </c>
      <c r="K306" s="92">
        <v>0</v>
      </c>
      <c r="L306" s="92">
        <v>2608.7727199999999</v>
      </c>
      <c r="M306" s="90">
        <v>0</v>
      </c>
      <c r="N306" s="90">
        <v>6.9999999999999999E-4</v>
      </c>
      <c r="O306" s="90">
        <v>1E-4</v>
      </c>
    </row>
    <row r="307" spans="2:15" s="87" customFormat="1">
      <c r="B307" s="91" t="s">
        <v>2822</v>
      </c>
      <c r="C307" s="91" t="s">
        <v>2820</v>
      </c>
      <c r="D307" s="91" t="s">
        <v>123</v>
      </c>
      <c r="E307" s="91" t="s">
        <v>1804</v>
      </c>
      <c r="F307" s="91" t="s">
        <v>2821</v>
      </c>
      <c r="G307" s="91" t="s">
        <v>1815</v>
      </c>
      <c r="H307" s="91" t="s">
        <v>110</v>
      </c>
      <c r="I307" s="92">
        <v>22000</v>
      </c>
      <c r="J307" s="92">
        <v>3779</v>
      </c>
      <c r="K307" s="92">
        <v>0</v>
      </c>
      <c r="L307" s="92">
        <v>2898.0244039999998</v>
      </c>
      <c r="M307" s="90">
        <v>0</v>
      </c>
      <c r="N307" s="90">
        <v>8.0000000000000004E-4</v>
      </c>
      <c r="O307" s="90">
        <v>1E-4</v>
      </c>
    </row>
    <row r="308" spans="2:15" s="87" customFormat="1">
      <c r="B308" s="91" t="s">
        <v>2823</v>
      </c>
      <c r="C308" s="91" t="s">
        <v>2824</v>
      </c>
      <c r="D308" s="91" t="s">
        <v>2706</v>
      </c>
      <c r="E308" s="91" t="s">
        <v>1804</v>
      </c>
      <c r="F308" s="91" t="s">
        <v>2825</v>
      </c>
      <c r="G308" s="91" t="s">
        <v>1815</v>
      </c>
      <c r="H308" s="91" t="s">
        <v>106</v>
      </c>
      <c r="I308" s="92">
        <v>127024.66</v>
      </c>
      <c r="J308" s="92">
        <v>939</v>
      </c>
      <c r="K308" s="92">
        <v>0</v>
      </c>
      <c r="L308" s="92">
        <v>4225.9541978682</v>
      </c>
      <c r="M308" s="90">
        <v>1.1000000000000001E-3</v>
      </c>
      <c r="N308" s="90">
        <v>1.1000000000000001E-3</v>
      </c>
      <c r="O308" s="90">
        <v>2.0000000000000001E-4</v>
      </c>
    </row>
    <row r="309" spans="2:15" s="87" customFormat="1">
      <c r="B309" s="91" t="s">
        <v>2826</v>
      </c>
      <c r="C309" s="91" t="s">
        <v>2827</v>
      </c>
      <c r="D309" s="91" t="s">
        <v>123</v>
      </c>
      <c r="E309" s="91" t="s">
        <v>1804</v>
      </c>
      <c r="F309" s="91" t="s">
        <v>2828</v>
      </c>
      <c r="G309" s="91" t="s">
        <v>2712</v>
      </c>
      <c r="H309" s="91" t="s">
        <v>202</v>
      </c>
      <c r="I309" s="92">
        <v>218850</v>
      </c>
      <c r="J309" s="92">
        <v>13850</v>
      </c>
      <c r="K309" s="92">
        <v>0</v>
      </c>
      <c r="L309" s="92">
        <v>10072.2539175</v>
      </c>
      <c r="M309" s="90">
        <v>4.0000000000000002E-4</v>
      </c>
      <c r="N309" s="90">
        <v>2.5999999999999999E-3</v>
      </c>
      <c r="O309" s="90">
        <v>5.0000000000000001E-4</v>
      </c>
    </row>
    <row r="310" spans="2:15" s="87" customFormat="1">
      <c r="B310" s="91" t="s">
        <v>2829</v>
      </c>
      <c r="C310" s="91" t="s">
        <v>2830</v>
      </c>
      <c r="D310" s="91" t="s">
        <v>370</v>
      </c>
      <c r="E310" s="91" t="s">
        <v>1804</v>
      </c>
      <c r="F310" s="91" t="s">
        <v>2831</v>
      </c>
      <c r="G310" s="91" t="s">
        <v>1873</v>
      </c>
      <c r="H310" s="91" t="s">
        <v>106</v>
      </c>
      <c r="I310" s="92">
        <v>17900</v>
      </c>
      <c r="J310" s="92">
        <v>4038</v>
      </c>
      <c r="K310" s="92">
        <v>45.215670000000003</v>
      </c>
      <c r="L310" s="92">
        <v>2606.1031560000001</v>
      </c>
      <c r="M310" s="90">
        <v>0</v>
      </c>
      <c r="N310" s="90">
        <v>6.9999999999999999E-4</v>
      </c>
      <c r="O310" s="90">
        <v>1E-4</v>
      </c>
    </row>
    <row r="311" spans="2:15" s="87" customFormat="1">
      <c r="B311" s="91" t="s">
        <v>2832</v>
      </c>
      <c r="C311" s="91" t="s">
        <v>2833</v>
      </c>
      <c r="D311" s="91" t="s">
        <v>370</v>
      </c>
      <c r="E311" s="91" t="s">
        <v>1804</v>
      </c>
      <c r="F311" s="91" t="s">
        <v>2834</v>
      </c>
      <c r="G311" s="91" t="s">
        <v>1873</v>
      </c>
      <c r="H311" s="91" t="s">
        <v>106</v>
      </c>
      <c r="I311" s="92">
        <v>7940.49</v>
      </c>
      <c r="J311" s="92">
        <v>9083</v>
      </c>
      <c r="K311" s="92">
        <v>17.283819999999999</v>
      </c>
      <c r="L311" s="92">
        <v>2572.6183858381</v>
      </c>
      <c r="M311" s="90">
        <v>0</v>
      </c>
      <c r="N311" s="90">
        <v>6.9999999999999999E-4</v>
      </c>
      <c r="O311" s="90">
        <v>1E-4</v>
      </c>
    </row>
    <row r="312" spans="2:15" s="87" customFormat="1">
      <c r="B312" s="91" t="s">
        <v>2835</v>
      </c>
      <c r="C312" s="91" t="s">
        <v>2836</v>
      </c>
      <c r="D312" s="91" t="s">
        <v>123</v>
      </c>
      <c r="E312" s="91" t="s">
        <v>1804</v>
      </c>
      <c r="F312" s="91" t="s">
        <v>1872</v>
      </c>
      <c r="G312" s="91" t="s">
        <v>1873</v>
      </c>
      <c r="H312" s="91" t="s">
        <v>200</v>
      </c>
      <c r="I312" s="92">
        <v>90245</v>
      </c>
      <c r="J312" s="92">
        <v>10708</v>
      </c>
      <c r="K312" s="92">
        <v>0</v>
      </c>
      <c r="L312" s="92">
        <v>35066.671476479998</v>
      </c>
      <c r="M312" s="90">
        <v>0</v>
      </c>
      <c r="N312" s="90">
        <v>9.1000000000000004E-3</v>
      </c>
      <c r="O312" s="90">
        <v>1.6999999999999999E-3</v>
      </c>
    </row>
    <row r="313" spans="2:15" s="87" customFormat="1">
      <c r="B313" s="91" t="s">
        <v>2837</v>
      </c>
      <c r="C313" s="91" t="s">
        <v>2838</v>
      </c>
      <c r="D313" s="91" t="s">
        <v>370</v>
      </c>
      <c r="E313" s="91" t="s">
        <v>1804</v>
      </c>
      <c r="F313" s="91" t="s">
        <v>2839</v>
      </c>
      <c r="G313" s="91" t="s">
        <v>2025</v>
      </c>
      <c r="H313" s="91" t="s">
        <v>106</v>
      </c>
      <c r="I313" s="92">
        <v>39499</v>
      </c>
      <c r="J313" s="92">
        <v>7781</v>
      </c>
      <c r="K313" s="92">
        <v>0</v>
      </c>
      <c r="L313" s="92">
        <v>10889.11710417</v>
      </c>
      <c r="M313" s="90">
        <v>1E-4</v>
      </c>
      <c r="N313" s="90">
        <v>2.8E-3</v>
      </c>
      <c r="O313" s="90">
        <v>5.0000000000000001E-4</v>
      </c>
    </row>
    <row r="314" spans="2:15" s="87" customFormat="1">
      <c r="B314" s="91" t="s">
        <v>2840</v>
      </c>
      <c r="C314" s="91" t="s">
        <v>2841</v>
      </c>
      <c r="D314" s="91" t="s">
        <v>2706</v>
      </c>
      <c r="E314" s="91" t="s">
        <v>1804</v>
      </c>
      <c r="F314" s="91" t="s">
        <v>2842</v>
      </c>
      <c r="G314" s="91" t="s">
        <v>2025</v>
      </c>
      <c r="H314" s="91" t="s">
        <v>106</v>
      </c>
      <c r="I314" s="92">
        <v>137210</v>
      </c>
      <c r="J314" s="92">
        <v>463</v>
      </c>
      <c r="K314" s="92">
        <v>0</v>
      </c>
      <c r="L314" s="92">
        <v>2250.8051888999998</v>
      </c>
      <c r="M314" s="90">
        <v>6.0000000000000001E-3</v>
      </c>
      <c r="N314" s="90">
        <v>5.9999999999999995E-4</v>
      </c>
      <c r="O314" s="90">
        <v>1E-4</v>
      </c>
    </row>
    <row r="315" spans="2:15" s="87" customFormat="1">
      <c r="B315" s="91" t="s">
        <v>2843</v>
      </c>
      <c r="C315" s="91" t="s">
        <v>2844</v>
      </c>
      <c r="D315" s="91" t="s">
        <v>2706</v>
      </c>
      <c r="E315" s="91" t="s">
        <v>1804</v>
      </c>
      <c r="F315" s="91" t="s">
        <v>2845</v>
      </c>
      <c r="G315" s="91" t="s">
        <v>2025</v>
      </c>
      <c r="H315" s="91" t="s">
        <v>106</v>
      </c>
      <c r="I315" s="92">
        <v>7822</v>
      </c>
      <c r="J315" s="92">
        <v>852</v>
      </c>
      <c r="K315" s="92">
        <v>0</v>
      </c>
      <c r="L315" s="92">
        <v>236.11770791999999</v>
      </c>
      <c r="M315" s="90">
        <v>0</v>
      </c>
      <c r="N315" s="90">
        <v>1E-4</v>
      </c>
      <c r="O315" s="90">
        <v>0</v>
      </c>
    </row>
    <row r="316" spans="2:15" s="87" customFormat="1">
      <c r="B316" s="91" t="s">
        <v>2846</v>
      </c>
      <c r="C316" s="91" t="s">
        <v>2847</v>
      </c>
      <c r="D316" s="91" t="s">
        <v>370</v>
      </c>
      <c r="E316" s="91" t="s">
        <v>1804</v>
      </c>
      <c r="F316" s="91" t="s">
        <v>2848</v>
      </c>
      <c r="G316" s="91" t="s">
        <v>2849</v>
      </c>
      <c r="H316" s="91" t="s">
        <v>106</v>
      </c>
      <c r="I316" s="92">
        <v>29400</v>
      </c>
      <c r="J316" s="92">
        <v>27594</v>
      </c>
      <c r="K316" s="92">
        <v>0</v>
      </c>
      <c r="L316" s="92">
        <v>28743.069348000001</v>
      </c>
      <c r="M316" s="90">
        <v>0</v>
      </c>
      <c r="N316" s="90">
        <v>7.4000000000000003E-3</v>
      </c>
      <c r="O316" s="90">
        <v>1.4E-3</v>
      </c>
    </row>
    <row r="317" spans="2:15" s="87" customFormat="1">
      <c r="B317" s="91" t="s">
        <v>2850</v>
      </c>
      <c r="C317" s="91" t="s">
        <v>2851</v>
      </c>
      <c r="D317" s="91" t="s">
        <v>370</v>
      </c>
      <c r="E317" s="91" t="s">
        <v>1804</v>
      </c>
      <c r="F317" s="91" t="s">
        <v>2852</v>
      </c>
      <c r="G317" s="91" t="s">
        <v>2725</v>
      </c>
      <c r="H317" s="91" t="s">
        <v>106</v>
      </c>
      <c r="I317" s="92">
        <v>24600</v>
      </c>
      <c r="J317" s="92">
        <v>33389</v>
      </c>
      <c r="K317" s="92">
        <v>74.700180000000003</v>
      </c>
      <c r="L317" s="92">
        <v>29175.818021999999</v>
      </c>
      <c r="M317" s="90">
        <v>1E-4</v>
      </c>
      <c r="N317" s="90">
        <v>7.6E-3</v>
      </c>
      <c r="O317" s="90">
        <v>1.4E-3</v>
      </c>
    </row>
    <row r="318" spans="2:15" s="87" customFormat="1">
      <c r="B318" s="91" t="s">
        <v>2853</v>
      </c>
      <c r="C318" s="91" t="s">
        <v>2854</v>
      </c>
      <c r="D318" s="91" t="s">
        <v>123</v>
      </c>
      <c r="E318" s="91" t="s">
        <v>1804</v>
      </c>
      <c r="F318" s="91" t="s">
        <v>2855</v>
      </c>
      <c r="G318" s="91" t="s">
        <v>2725</v>
      </c>
      <c r="H318" s="91" t="s">
        <v>201</v>
      </c>
      <c r="I318" s="92">
        <v>567</v>
      </c>
      <c r="J318" s="92">
        <v>1386500</v>
      </c>
      <c r="K318" s="92">
        <v>0</v>
      </c>
      <c r="L318" s="92">
        <v>3684.6639584999998</v>
      </c>
      <c r="M318" s="90">
        <v>1E-4</v>
      </c>
      <c r="N318" s="90">
        <v>1E-3</v>
      </c>
      <c r="O318" s="90">
        <v>2.0000000000000001E-4</v>
      </c>
    </row>
    <row r="319" spans="2:15" s="87" customFormat="1">
      <c r="B319" s="91" t="s">
        <v>2856</v>
      </c>
      <c r="C319" s="91" t="s">
        <v>2857</v>
      </c>
      <c r="D319" s="91" t="s">
        <v>370</v>
      </c>
      <c r="E319" s="91" t="s">
        <v>1804</v>
      </c>
      <c r="F319" s="91" t="s">
        <v>2858</v>
      </c>
      <c r="G319" s="91" t="s">
        <v>2017</v>
      </c>
      <c r="H319" s="91" t="s">
        <v>106</v>
      </c>
      <c r="I319" s="92">
        <v>20400</v>
      </c>
      <c r="J319" s="92">
        <v>4833</v>
      </c>
      <c r="K319" s="92">
        <v>0</v>
      </c>
      <c r="L319" s="92">
        <v>3493.157076</v>
      </c>
      <c r="M319" s="90">
        <v>1E-4</v>
      </c>
      <c r="N319" s="90">
        <v>8.9999999999999998E-4</v>
      </c>
      <c r="O319" s="90">
        <v>2.0000000000000001E-4</v>
      </c>
    </row>
    <row r="320" spans="2:15" s="87" customFormat="1">
      <c r="B320" s="91" t="s">
        <v>2859</v>
      </c>
      <c r="C320" s="91" t="s">
        <v>2860</v>
      </c>
      <c r="D320" s="91" t="s">
        <v>370</v>
      </c>
      <c r="E320" s="91" t="s">
        <v>1804</v>
      </c>
      <c r="G320" s="91" t="s">
        <v>2861</v>
      </c>
      <c r="H320" s="91" t="s">
        <v>106</v>
      </c>
      <c r="I320" s="92">
        <v>4000</v>
      </c>
      <c r="J320" s="92">
        <v>9433</v>
      </c>
      <c r="K320" s="92">
        <v>0</v>
      </c>
      <c r="L320" s="92">
        <v>1336.84476</v>
      </c>
      <c r="M320" s="90">
        <v>0</v>
      </c>
      <c r="N320" s="90">
        <v>2.9999999999999997E-4</v>
      </c>
      <c r="O320" s="90">
        <v>1E-4</v>
      </c>
    </row>
    <row r="321" spans="2:15" s="87" customFormat="1">
      <c r="B321" s="91" t="s">
        <v>2862</v>
      </c>
      <c r="C321" s="91" t="s">
        <v>2863</v>
      </c>
      <c r="D321" s="91" t="s">
        <v>370</v>
      </c>
      <c r="E321" s="91" t="s">
        <v>1804</v>
      </c>
      <c r="F321" s="91" t="s">
        <v>2864</v>
      </c>
      <c r="G321" s="91" t="s">
        <v>2861</v>
      </c>
      <c r="H321" s="91" t="s">
        <v>106</v>
      </c>
      <c r="I321" s="92">
        <v>185013</v>
      </c>
      <c r="J321" s="92">
        <v>9615</v>
      </c>
      <c r="K321" s="92">
        <v>0</v>
      </c>
      <c r="L321" s="92">
        <v>63026.42682285</v>
      </c>
      <c r="M321" s="90">
        <v>0</v>
      </c>
      <c r="N321" s="90">
        <v>1.6299999999999999E-2</v>
      </c>
      <c r="O321" s="90">
        <v>3.0000000000000001E-3</v>
      </c>
    </row>
    <row r="322" spans="2:15" s="87" customFormat="1">
      <c r="B322" s="91" t="s">
        <v>2865</v>
      </c>
      <c r="C322" s="91" t="s">
        <v>2866</v>
      </c>
      <c r="D322" s="91" t="s">
        <v>2706</v>
      </c>
      <c r="E322" s="91" t="s">
        <v>1804</v>
      </c>
      <c r="F322" s="91" t="s">
        <v>2864</v>
      </c>
      <c r="G322" s="91" t="s">
        <v>2861</v>
      </c>
      <c r="H322" s="91" t="s">
        <v>106</v>
      </c>
      <c r="I322" s="92">
        <v>5400</v>
      </c>
      <c r="J322" s="92">
        <v>9565</v>
      </c>
      <c r="K322" s="92">
        <v>0</v>
      </c>
      <c r="L322" s="92">
        <v>1829.9949300000001</v>
      </c>
      <c r="M322" s="90">
        <v>0</v>
      </c>
      <c r="N322" s="90">
        <v>5.0000000000000001E-4</v>
      </c>
      <c r="O322" s="90">
        <v>1E-4</v>
      </c>
    </row>
    <row r="323" spans="2:15" s="87" customFormat="1">
      <c r="B323" s="91" t="s">
        <v>2867</v>
      </c>
      <c r="C323" s="91" t="s">
        <v>2868</v>
      </c>
      <c r="D323" s="91" t="s">
        <v>100</v>
      </c>
      <c r="E323" s="91" t="s">
        <v>1804</v>
      </c>
      <c r="F323" s="91" t="s">
        <v>2869</v>
      </c>
      <c r="G323" s="91" t="s">
        <v>2861</v>
      </c>
      <c r="H323" s="91" t="s">
        <v>106</v>
      </c>
      <c r="I323" s="92">
        <v>74243</v>
      </c>
      <c r="J323" s="92">
        <v>13568</v>
      </c>
      <c r="K323" s="92">
        <v>0</v>
      </c>
      <c r="L323" s="92">
        <v>35689.667320319997</v>
      </c>
      <c r="M323" s="90">
        <v>0</v>
      </c>
      <c r="N323" s="90">
        <v>9.1999999999999998E-3</v>
      </c>
      <c r="O323" s="90">
        <v>1.6999999999999999E-3</v>
      </c>
    </row>
    <row r="324" spans="2:15" s="87" customFormat="1">
      <c r="B324" s="91" t="s">
        <v>2870</v>
      </c>
      <c r="C324" s="91" t="s">
        <v>2871</v>
      </c>
      <c r="D324" s="91" t="s">
        <v>370</v>
      </c>
      <c r="E324" s="91" t="s">
        <v>1804</v>
      </c>
      <c r="F324" s="91" t="s">
        <v>2872</v>
      </c>
      <c r="G324" s="91" t="s">
        <v>2030</v>
      </c>
      <c r="H324" s="91" t="s">
        <v>106</v>
      </c>
      <c r="I324" s="92">
        <v>64530</v>
      </c>
      <c r="J324" s="92">
        <v>16408</v>
      </c>
      <c r="K324" s="92">
        <v>0</v>
      </c>
      <c r="L324" s="92">
        <v>37513.575943199998</v>
      </c>
      <c r="M324" s="90">
        <v>1E-4</v>
      </c>
      <c r="N324" s="90">
        <v>9.7000000000000003E-3</v>
      </c>
      <c r="O324" s="90">
        <v>1.8E-3</v>
      </c>
    </row>
    <row r="325" spans="2:15" s="87" customFormat="1">
      <c r="B325" s="91" t="s">
        <v>2873</v>
      </c>
      <c r="C325" s="91" t="s">
        <v>2874</v>
      </c>
      <c r="D325" s="91" t="s">
        <v>370</v>
      </c>
      <c r="E325" s="91" t="s">
        <v>1804</v>
      </c>
      <c r="F325" s="91" t="s">
        <v>2875</v>
      </c>
      <c r="G325" s="91" t="s">
        <v>1821</v>
      </c>
      <c r="H325" s="91" t="s">
        <v>106</v>
      </c>
      <c r="I325" s="92">
        <v>41666</v>
      </c>
      <c r="J325" s="92">
        <v>5484</v>
      </c>
      <c r="K325" s="92">
        <v>0</v>
      </c>
      <c r="L325" s="92">
        <v>8095.6254679200001</v>
      </c>
      <c r="M325" s="90">
        <v>0</v>
      </c>
      <c r="N325" s="90">
        <v>2.0999999999999999E-3</v>
      </c>
      <c r="O325" s="90">
        <v>4.0000000000000002E-4</v>
      </c>
    </row>
    <row r="326" spans="2:15" s="87" customFormat="1">
      <c r="B326" s="91" t="s">
        <v>2876</v>
      </c>
      <c r="C326" s="91" t="s">
        <v>2877</v>
      </c>
      <c r="D326" s="91" t="s">
        <v>2706</v>
      </c>
      <c r="E326" s="91" t="s">
        <v>1804</v>
      </c>
      <c r="F326" s="91" t="s">
        <v>2878</v>
      </c>
      <c r="G326" s="91" t="s">
        <v>1821</v>
      </c>
      <c r="H326" s="91" t="s">
        <v>106</v>
      </c>
      <c r="I326" s="92">
        <v>32476</v>
      </c>
      <c r="J326" s="92">
        <v>17</v>
      </c>
      <c r="K326" s="92">
        <v>0</v>
      </c>
      <c r="L326" s="92">
        <v>19.560619559999999</v>
      </c>
      <c r="M326" s="90">
        <v>4.0000000000000002E-4</v>
      </c>
      <c r="N326" s="90">
        <v>0</v>
      </c>
      <c r="O326" s="90">
        <v>0</v>
      </c>
    </row>
    <row r="327" spans="2:15" s="87" customFormat="1">
      <c r="B327" s="91" t="s">
        <v>2879</v>
      </c>
      <c r="C327" s="91" t="s">
        <v>2880</v>
      </c>
      <c r="D327" s="91" t="s">
        <v>370</v>
      </c>
      <c r="E327" s="91" t="s">
        <v>1804</v>
      </c>
      <c r="F327" s="91" t="s">
        <v>2881</v>
      </c>
      <c r="G327" s="91" t="s">
        <v>1821</v>
      </c>
      <c r="H327" s="91" t="s">
        <v>106</v>
      </c>
      <c r="I327" s="92">
        <v>0</v>
      </c>
      <c r="J327" s="92">
        <v>0</v>
      </c>
      <c r="K327" s="92">
        <v>10.418609999999999</v>
      </c>
      <c r="L327" s="92">
        <v>10.418609999999999</v>
      </c>
      <c r="M327" s="90">
        <v>0</v>
      </c>
      <c r="N327" s="90">
        <v>0</v>
      </c>
      <c r="O327" s="90">
        <v>0</v>
      </c>
    </row>
    <row r="328" spans="2:15" s="87" customFormat="1">
      <c r="B328" s="91" t="s">
        <v>2882</v>
      </c>
      <c r="C328" s="91" t="s">
        <v>2883</v>
      </c>
      <c r="D328" s="91" t="s">
        <v>370</v>
      </c>
      <c r="E328" s="91" t="s">
        <v>1804</v>
      </c>
      <c r="F328" s="91" t="s">
        <v>1895</v>
      </c>
      <c r="G328" s="91" t="s">
        <v>1821</v>
      </c>
      <c r="H328" s="91" t="s">
        <v>106</v>
      </c>
      <c r="I328" s="92">
        <v>32600</v>
      </c>
      <c r="J328" s="92">
        <v>4376</v>
      </c>
      <c r="K328" s="92">
        <v>0</v>
      </c>
      <c r="L328" s="92">
        <v>5054.3587680000001</v>
      </c>
      <c r="M328" s="90">
        <v>0</v>
      </c>
      <c r="N328" s="90">
        <v>1.2999999999999999E-3</v>
      </c>
      <c r="O328" s="90">
        <v>2.0000000000000001E-4</v>
      </c>
    </row>
    <row r="329" spans="2:15" s="87" customFormat="1">
      <c r="B329" s="91" t="s">
        <v>2884</v>
      </c>
      <c r="C329" s="91" t="s">
        <v>2885</v>
      </c>
      <c r="D329" s="91" t="s">
        <v>370</v>
      </c>
      <c r="E329" s="91" t="s">
        <v>1804</v>
      </c>
      <c r="F329" s="91" t="s">
        <v>2886</v>
      </c>
      <c r="G329" s="91" t="s">
        <v>1821</v>
      </c>
      <c r="H329" s="91" t="s">
        <v>106</v>
      </c>
      <c r="I329" s="92">
        <v>6394</v>
      </c>
      <c r="J329" s="92">
        <v>3566</v>
      </c>
      <c r="K329" s="92">
        <v>0</v>
      </c>
      <c r="L329" s="92">
        <v>807.83957171999998</v>
      </c>
      <c r="M329" s="90">
        <v>0</v>
      </c>
      <c r="N329" s="90">
        <v>2.0000000000000001E-4</v>
      </c>
      <c r="O329" s="90">
        <v>0</v>
      </c>
    </row>
    <row r="330" spans="2:15" s="87" customFormat="1">
      <c r="B330" s="91" t="s">
        <v>2887</v>
      </c>
      <c r="C330" s="91" t="s">
        <v>2888</v>
      </c>
      <c r="D330" s="91" t="s">
        <v>1943</v>
      </c>
      <c r="E330" s="91" t="s">
        <v>1804</v>
      </c>
      <c r="F330" s="91" t="s">
        <v>2889</v>
      </c>
      <c r="G330" s="91" t="s">
        <v>1901</v>
      </c>
      <c r="H330" s="91" t="s">
        <v>110</v>
      </c>
      <c r="I330" s="92">
        <v>720</v>
      </c>
      <c r="J330" s="92">
        <v>200.6</v>
      </c>
      <c r="K330" s="92">
        <v>0</v>
      </c>
      <c r="L330" s="92">
        <v>5.0346106559999999</v>
      </c>
      <c r="M330" s="90">
        <v>0</v>
      </c>
      <c r="N330" s="90">
        <v>0</v>
      </c>
      <c r="O330" s="90">
        <v>0</v>
      </c>
    </row>
    <row r="331" spans="2:15" s="87" customFormat="1">
      <c r="B331" s="91" t="s">
        <v>2890</v>
      </c>
      <c r="C331" s="91" t="s">
        <v>2891</v>
      </c>
      <c r="D331" s="91" t="s">
        <v>1943</v>
      </c>
      <c r="E331" s="91" t="s">
        <v>1804</v>
      </c>
      <c r="F331" s="91" t="s">
        <v>1966</v>
      </c>
      <c r="G331" s="91" t="s">
        <v>1901</v>
      </c>
      <c r="H331" s="91" t="s">
        <v>110</v>
      </c>
      <c r="I331" s="92">
        <v>376289.39</v>
      </c>
      <c r="J331" s="92">
        <v>225.7</v>
      </c>
      <c r="K331" s="92">
        <v>0</v>
      </c>
      <c r="L331" s="92">
        <v>2960.4381871291298</v>
      </c>
      <c r="M331" s="90">
        <v>2.0000000000000001E-4</v>
      </c>
      <c r="N331" s="90">
        <v>8.0000000000000004E-4</v>
      </c>
      <c r="O331" s="90">
        <v>1E-4</v>
      </c>
    </row>
    <row r="332" spans="2:15" s="87" customFormat="1">
      <c r="B332" s="91" t="s">
        <v>2892</v>
      </c>
      <c r="C332" s="91" t="s">
        <v>2893</v>
      </c>
      <c r="D332" s="91" t="s">
        <v>370</v>
      </c>
      <c r="E332" s="91" t="s">
        <v>1804</v>
      </c>
      <c r="F332" s="91" t="s">
        <v>2894</v>
      </c>
      <c r="G332" s="91" t="s">
        <v>1901</v>
      </c>
      <c r="H332" s="91" t="s">
        <v>106</v>
      </c>
      <c r="I332" s="92">
        <v>24960</v>
      </c>
      <c r="J332" s="92">
        <v>8137</v>
      </c>
      <c r="K332" s="92">
        <v>0</v>
      </c>
      <c r="L332" s="92">
        <v>7195.8159936000002</v>
      </c>
      <c r="M332" s="90">
        <v>1.1000000000000001E-3</v>
      </c>
      <c r="N332" s="90">
        <v>1.9E-3</v>
      </c>
      <c r="O332" s="90">
        <v>2.9999999999999997E-4</v>
      </c>
    </row>
    <row r="333" spans="2:15" s="87" customFormat="1">
      <c r="B333" s="91" t="s">
        <v>2895</v>
      </c>
      <c r="C333" s="91" t="s">
        <v>2896</v>
      </c>
      <c r="D333" s="91" t="s">
        <v>370</v>
      </c>
      <c r="E333" s="91" t="s">
        <v>1804</v>
      </c>
      <c r="F333" s="91" t="s">
        <v>2897</v>
      </c>
      <c r="G333" s="91" t="s">
        <v>1901</v>
      </c>
      <c r="H333" s="91" t="s">
        <v>106</v>
      </c>
      <c r="I333" s="92">
        <v>24600</v>
      </c>
      <c r="J333" s="92">
        <v>794</v>
      </c>
      <c r="K333" s="92">
        <v>0</v>
      </c>
      <c r="L333" s="92">
        <v>692.03293199999996</v>
      </c>
      <c r="M333" s="90">
        <v>1E-4</v>
      </c>
      <c r="N333" s="90">
        <v>2.0000000000000001E-4</v>
      </c>
      <c r="O333" s="90">
        <v>0</v>
      </c>
    </row>
    <row r="334" spans="2:15" s="87" customFormat="1">
      <c r="B334" s="91" t="s">
        <v>2898</v>
      </c>
      <c r="C334" s="91" t="s">
        <v>2899</v>
      </c>
      <c r="D334" s="91" t="s">
        <v>2800</v>
      </c>
      <c r="E334" s="91" t="s">
        <v>1804</v>
      </c>
      <c r="F334" s="91" t="s">
        <v>2900</v>
      </c>
      <c r="G334" s="91" t="s">
        <v>1901</v>
      </c>
      <c r="H334" s="91" t="s">
        <v>113</v>
      </c>
      <c r="I334" s="92">
        <v>32527</v>
      </c>
      <c r="J334" s="92">
        <v>1390</v>
      </c>
      <c r="K334" s="92">
        <v>4.32646</v>
      </c>
      <c r="L334" s="92">
        <v>1795.6016860699999</v>
      </c>
      <c r="M334" s="90">
        <v>8.0000000000000004E-4</v>
      </c>
      <c r="N334" s="90">
        <v>5.0000000000000001E-4</v>
      </c>
      <c r="O334" s="90">
        <v>1E-4</v>
      </c>
    </row>
    <row r="335" spans="2:15" s="87" customFormat="1">
      <c r="B335" s="91" t="s">
        <v>2901</v>
      </c>
      <c r="C335" s="91" t="s">
        <v>2902</v>
      </c>
      <c r="D335" s="91" t="s">
        <v>123</v>
      </c>
      <c r="E335" s="91" t="s">
        <v>1804</v>
      </c>
      <c r="F335" s="91" t="s">
        <v>2903</v>
      </c>
      <c r="G335" s="91" t="s">
        <v>1901</v>
      </c>
      <c r="H335" s="91" t="s">
        <v>106</v>
      </c>
      <c r="I335" s="92">
        <v>198559</v>
      </c>
      <c r="J335" s="92">
        <v>54</v>
      </c>
      <c r="K335" s="92">
        <v>0</v>
      </c>
      <c r="L335" s="92">
        <v>379.88704997999997</v>
      </c>
      <c r="M335" s="90">
        <v>2.0000000000000001E-4</v>
      </c>
      <c r="N335" s="90">
        <v>1E-4</v>
      </c>
      <c r="O335" s="90">
        <v>0</v>
      </c>
    </row>
    <row r="336" spans="2:15" s="87" customFormat="1">
      <c r="B336" s="91" t="s">
        <v>2904</v>
      </c>
      <c r="C336" s="91" t="s">
        <v>2905</v>
      </c>
      <c r="D336" s="91" t="s">
        <v>123</v>
      </c>
      <c r="E336" s="91" t="s">
        <v>1804</v>
      </c>
      <c r="F336" s="91" t="s">
        <v>2906</v>
      </c>
      <c r="G336" s="91" t="s">
        <v>1843</v>
      </c>
      <c r="H336" s="91" t="s">
        <v>110</v>
      </c>
      <c r="I336" s="92">
        <v>245175</v>
      </c>
      <c r="J336" s="92">
        <v>2271</v>
      </c>
      <c r="K336" s="92">
        <v>0</v>
      </c>
      <c r="L336" s="92">
        <v>19408.670350650002</v>
      </c>
      <c r="M336" s="90">
        <v>2.0000000000000001E-4</v>
      </c>
      <c r="N336" s="90">
        <v>5.0000000000000001E-3</v>
      </c>
      <c r="O336" s="90">
        <v>8.9999999999999998E-4</v>
      </c>
    </row>
    <row r="337" spans="2:15" s="87" customFormat="1">
      <c r="B337" s="91" t="s">
        <v>2907</v>
      </c>
      <c r="C337" s="91" t="s">
        <v>2908</v>
      </c>
      <c r="D337" s="91" t="s">
        <v>370</v>
      </c>
      <c r="E337" s="91" t="s">
        <v>1804</v>
      </c>
      <c r="F337" s="91" t="s">
        <v>2909</v>
      </c>
      <c r="G337" s="91" t="s">
        <v>1843</v>
      </c>
      <c r="H337" s="91" t="s">
        <v>106</v>
      </c>
      <c r="I337" s="92">
        <v>34770</v>
      </c>
      <c r="J337" s="92">
        <v>12139</v>
      </c>
      <c r="K337" s="92">
        <v>0</v>
      </c>
      <c r="L337" s="92">
        <v>14954.0474529</v>
      </c>
      <c r="M337" s="90">
        <v>0</v>
      </c>
      <c r="N337" s="90">
        <v>3.8999999999999998E-3</v>
      </c>
      <c r="O337" s="90">
        <v>6.9999999999999999E-4</v>
      </c>
    </row>
    <row r="338" spans="2:15" s="87" customFormat="1">
      <c r="B338" s="91" t="s">
        <v>2910</v>
      </c>
      <c r="C338" s="91" t="s">
        <v>2911</v>
      </c>
      <c r="D338" s="91" t="s">
        <v>123</v>
      </c>
      <c r="E338" s="91" t="s">
        <v>1804</v>
      </c>
      <c r="F338" s="91" t="s">
        <v>2912</v>
      </c>
      <c r="G338" s="91" t="s">
        <v>1843</v>
      </c>
      <c r="H338" s="91" t="s">
        <v>110</v>
      </c>
      <c r="I338" s="92">
        <v>5415</v>
      </c>
      <c r="J338" s="92">
        <v>11865</v>
      </c>
      <c r="K338" s="92">
        <v>0</v>
      </c>
      <c r="L338" s="92">
        <v>2239.5907705499999</v>
      </c>
      <c r="M338" s="90">
        <v>2.0000000000000001E-4</v>
      </c>
      <c r="N338" s="90">
        <v>5.9999999999999995E-4</v>
      </c>
      <c r="O338" s="90">
        <v>1E-4</v>
      </c>
    </row>
    <row r="339" spans="2:15" s="87" customFormat="1">
      <c r="B339" s="91" t="s">
        <v>2913</v>
      </c>
      <c r="C339" s="91" t="s">
        <v>2914</v>
      </c>
      <c r="D339" s="91" t="s">
        <v>370</v>
      </c>
      <c r="E339" s="91" t="s">
        <v>1804</v>
      </c>
      <c r="F339" s="91" t="s">
        <v>2915</v>
      </c>
      <c r="G339" s="91" t="s">
        <v>1843</v>
      </c>
      <c r="H339" s="91" t="s">
        <v>106</v>
      </c>
      <c r="I339" s="92">
        <v>82484</v>
      </c>
      <c r="J339" s="92">
        <v>6856</v>
      </c>
      <c r="K339" s="92">
        <v>0</v>
      </c>
      <c r="L339" s="92">
        <v>20036.03007072</v>
      </c>
      <c r="M339" s="90">
        <v>0</v>
      </c>
      <c r="N339" s="90">
        <v>5.1999999999999998E-3</v>
      </c>
      <c r="O339" s="90">
        <v>1E-3</v>
      </c>
    </row>
    <row r="340" spans="2:15" s="87" customFormat="1">
      <c r="B340" s="91" t="s">
        <v>2916</v>
      </c>
      <c r="C340" s="91" t="s">
        <v>2917</v>
      </c>
      <c r="D340" s="91" t="s">
        <v>370</v>
      </c>
      <c r="E340" s="91" t="s">
        <v>1804</v>
      </c>
      <c r="F340" s="91" t="s">
        <v>2918</v>
      </c>
      <c r="G340" s="91" t="s">
        <v>1950</v>
      </c>
      <c r="H340" s="91" t="s">
        <v>106</v>
      </c>
      <c r="I340" s="92">
        <v>18805</v>
      </c>
      <c r="J340" s="92">
        <v>7999</v>
      </c>
      <c r="K340" s="92">
        <v>0</v>
      </c>
      <c r="L340" s="92">
        <v>5329.4229388499998</v>
      </c>
      <c r="M340" s="90">
        <v>0</v>
      </c>
      <c r="N340" s="90">
        <v>1.4E-3</v>
      </c>
      <c r="O340" s="90">
        <v>2.9999999999999997E-4</v>
      </c>
    </row>
    <row r="341" spans="2:15" s="87" customFormat="1">
      <c r="B341" s="91" t="s">
        <v>2919</v>
      </c>
      <c r="C341" s="91" t="s">
        <v>2920</v>
      </c>
      <c r="D341" s="91" t="s">
        <v>370</v>
      </c>
      <c r="E341" s="91" t="s">
        <v>1804</v>
      </c>
      <c r="F341" s="91" t="s">
        <v>2921</v>
      </c>
      <c r="G341" s="91" t="s">
        <v>1950</v>
      </c>
      <c r="H341" s="91" t="s">
        <v>106</v>
      </c>
      <c r="I341" s="92">
        <v>33906</v>
      </c>
      <c r="J341" s="92">
        <v>11300</v>
      </c>
      <c r="K341" s="92">
        <v>0</v>
      </c>
      <c r="L341" s="92">
        <v>13574.572254000001</v>
      </c>
      <c r="M341" s="90">
        <v>0</v>
      </c>
      <c r="N341" s="90">
        <v>3.5000000000000001E-3</v>
      </c>
      <c r="O341" s="90">
        <v>5.9999999999999995E-4</v>
      </c>
    </row>
    <row r="342" spans="2:15" s="87" customFormat="1">
      <c r="B342" s="91" t="s">
        <v>2922</v>
      </c>
      <c r="C342" s="91" t="s">
        <v>2923</v>
      </c>
      <c r="D342" s="91" t="s">
        <v>370</v>
      </c>
      <c r="E342" s="91" t="s">
        <v>1804</v>
      </c>
      <c r="F342" s="91" t="s">
        <v>1856</v>
      </c>
      <c r="G342" s="91" t="s">
        <v>1950</v>
      </c>
      <c r="H342" s="91" t="s">
        <v>106</v>
      </c>
      <c r="I342" s="92">
        <v>113387</v>
      </c>
      <c r="J342" s="92">
        <v>23290</v>
      </c>
      <c r="K342" s="92">
        <v>0</v>
      </c>
      <c r="L342" s="92">
        <v>93562.949838899993</v>
      </c>
      <c r="M342" s="90">
        <v>0</v>
      </c>
      <c r="N342" s="90">
        <v>2.4199999999999999E-2</v>
      </c>
      <c r="O342" s="90">
        <v>4.4999999999999997E-3</v>
      </c>
    </row>
    <row r="343" spans="2:15" s="87" customFormat="1">
      <c r="B343" s="91" t="s">
        <v>2924</v>
      </c>
      <c r="C343" s="91" t="s">
        <v>2925</v>
      </c>
      <c r="D343" s="91" t="s">
        <v>2706</v>
      </c>
      <c r="E343" s="91" t="s">
        <v>123</v>
      </c>
      <c r="F343" s="91" t="s">
        <v>2926</v>
      </c>
      <c r="G343" s="91" t="s">
        <v>1950</v>
      </c>
      <c r="H343" s="91" t="s">
        <v>106</v>
      </c>
      <c r="I343" s="92">
        <v>12000</v>
      </c>
      <c r="J343" s="92">
        <v>581</v>
      </c>
      <c r="K343" s="92">
        <v>0</v>
      </c>
      <c r="L343" s="92">
        <v>247.01795999999999</v>
      </c>
      <c r="M343" s="90">
        <v>1E-4</v>
      </c>
      <c r="N343" s="90">
        <v>1E-4</v>
      </c>
      <c r="O343" s="90">
        <v>0</v>
      </c>
    </row>
    <row r="344" spans="2:15" s="87" customFormat="1">
      <c r="B344" s="91" t="s">
        <v>2927</v>
      </c>
      <c r="C344" s="91" t="s">
        <v>2928</v>
      </c>
      <c r="D344" s="91" t="s">
        <v>370</v>
      </c>
      <c r="E344" s="91" t="s">
        <v>1804</v>
      </c>
      <c r="F344" s="91" t="s">
        <v>1861</v>
      </c>
      <c r="G344" s="91" t="s">
        <v>1852</v>
      </c>
      <c r="H344" s="91" t="s">
        <v>106</v>
      </c>
      <c r="I344" s="92">
        <v>145545</v>
      </c>
      <c r="J344" s="92">
        <v>13820</v>
      </c>
      <c r="K344" s="92">
        <v>0</v>
      </c>
      <c r="L344" s="92">
        <v>71265.032217</v>
      </c>
      <c r="M344" s="90">
        <v>0</v>
      </c>
      <c r="N344" s="90">
        <v>1.8499999999999999E-2</v>
      </c>
      <c r="O344" s="90">
        <v>3.3999999999999998E-3</v>
      </c>
    </row>
    <row r="345" spans="2:15" s="87" customFormat="1">
      <c r="B345" s="91" t="s">
        <v>2929</v>
      </c>
      <c r="C345" s="91" t="s">
        <v>2930</v>
      </c>
      <c r="D345" s="91" t="s">
        <v>1943</v>
      </c>
      <c r="E345" s="91" t="s">
        <v>1804</v>
      </c>
      <c r="F345" s="91" t="s">
        <v>2931</v>
      </c>
      <c r="G345" s="91" t="s">
        <v>1852</v>
      </c>
      <c r="H345" s="91" t="s">
        <v>106</v>
      </c>
      <c r="I345" s="92">
        <v>7330</v>
      </c>
      <c r="J345" s="92">
        <v>92200</v>
      </c>
      <c r="K345" s="92">
        <v>0</v>
      </c>
      <c r="L345" s="92">
        <v>23944.515179999999</v>
      </c>
      <c r="M345" s="90">
        <v>0</v>
      </c>
      <c r="N345" s="90">
        <v>6.1999999999999998E-3</v>
      </c>
      <c r="O345" s="90">
        <v>1.1000000000000001E-3</v>
      </c>
    </row>
    <row r="346" spans="2:15" s="87" customFormat="1">
      <c r="B346" s="91" t="s">
        <v>2932</v>
      </c>
      <c r="C346" s="91" t="s">
        <v>2933</v>
      </c>
      <c r="D346" s="91" t="s">
        <v>370</v>
      </c>
      <c r="E346" s="91" t="s">
        <v>1804</v>
      </c>
      <c r="F346" s="91" t="s">
        <v>2934</v>
      </c>
      <c r="G346" s="91" t="s">
        <v>1852</v>
      </c>
      <c r="H346" s="91" t="s">
        <v>106</v>
      </c>
      <c r="I346" s="92">
        <v>79525</v>
      </c>
      <c r="J346" s="92">
        <v>6405</v>
      </c>
      <c r="K346" s="92">
        <v>0</v>
      </c>
      <c r="L346" s="92">
        <v>18046.540653749998</v>
      </c>
      <c r="M346" s="90">
        <v>1E-4</v>
      </c>
      <c r="N346" s="90">
        <v>4.7000000000000002E-3</v>
      </c>
      <c r="O346" s="90">
        <v>8.9999999999999998E-4</v>
      </c>
    </row>
    <row r="347" spans="2:15" s="87" customFormat="1">
      <c r="B347" s="91" t="s">
        <v>2935</v>
      </c>
      <c r="C347" s="91" t="s">
        <v>2936</v>
      </c>
      <c r="D347" s="91" t="s">
        <v>123</v>
      </c>
      <c r="E347" s="91" t="s">
        <v>1804</v>
      </c>
      <c r="F347" s="91" t="s">
        <v>2937</v>
      </c>
      <c r="G347" s="91" t="s">
        <v>1809</v>
      </c>
      <c r="H347" s="91" t="s">
        <v>110</v>
      </c>
      <c r="I347" s="92">
        <v>50000</v>
      </c>
      <c r="J347" s="92">
        <v>422.4</v>
      </c>
      <c r="K347" s="92">
        <v>0</v>
      </c>
      <c r="L347" s="92">
        <v>736.20096000000001</v>
      </c>
      <c r="M347" s="90">
        <v>0</v>
      </c>
      <c r="N347" s="90">
        <v>2.0000000000000001E-4</v>
      </c>
      <c r="O347" s="90">
        <v>0</v>
      </c>
    </row>
    <row r="348" spans="2:15" s="87" customFormat="1">
      <c r="B348" s="91" t="s">
        <v>259</v>
      </c>
      <c r="C348" s="96"/>
      <c r="D348" s="96"/>
      <c r="E348" s="96"/>
      <c r="F348" s="96"/>
      <c r="G348" s="96"/>
    </row>
    <row r="349" spans="2:15" s="87" customFormat="1">
      <c r="B349" s="91" t="s">
        <v>383</v>
      </c>
      <c r="C349" s="96"/>
      <c r="D349" s="96"/>
      <c r="E349" s="96"/>
      <c r="F349" s="96"/>
      <c r="G349" s="96"/>
    </row>
    <row r="350" spans="2:15" s="87" customFormat="1">
      <c r="B350" s="91" t="s">
        <v>384</v>
      </c>
      <c r="C350" s="96"/>
      <c r="D350" s="96"/>
      <c r="E350" s="96"/>
      <c r="F350" s="96"/>
      <c r="G350" s="96"/>
    </row>
    <row r="351" spans="2:15" s="87" customFormat="1">
      <c r="B351" s="91" t="s">
        <v>385</v>
      </c>
      <c r="C351" s="96"/>
      <c r="D351" s="96"/>
      <c r="E351" s="96"/>
      <c r="F351" s="96"/>
      <c r="G351" s="96"/>
    </row>
    <row r="352" spans="2:15" s="87" customFormat="1">
      <c r="B352" s="91" t="s">
        <v>386</v>
      </c>
      <c r="C352" s="96"/>
      <c r="D352" s="96"/>
      <c r="E352" s="96"/>
      <c r="F352" s="96"/>
      <c r="G352" s="96"/>
    </row>
    <row r="353" spans="2:7" s="87" customFormat="1">
      <c r="B353" s="96"/>
      <c r="C353" s="96"/>
      <c r="D353" s="96"/>
      <c r="E353" s="96"/>
      <c r="F353" s="96"/>
      <c r="G353" s="96"/>
    </row>
    <row r="354" spans="2:7" s="87" customFormat="1">
      <c r="B354" s="96"/>
      <c r="C354" s="96"/>
      <c r="D354" s="96"/>
      <c r="E354" s="96"/>
      <c r="F354" s="96"/>
      <c r="G354" s="96"/>
    </row>
    <row r="355" spans="2:7" s="87" customFormat="1">
      <c r="B355" s="96"/>
      <c r="C355" s="96"/>
      <c r="D355" s="96"/>
      <c r="E355" s="96"/>
      <c r="F355" s="96"/>
      <c r="G355" s="96"/>
    </row>
    <row r="356" spans="2:7" s="87" customFormat="1">
      <c r="B356" s="96"/>
      <c r="C356" s="96"/>
      <c r="D356" s="96"/>
      <c r="E356" s="96"/>
      <c r="F356" s="96"/>
      <c r="G356" s="96"/>
    </row>
    <row r="357" spans="2:7" s="87" customFormat="1">
      <c r="B357" s="96"/>
      <c r="C357" s="96"/>
      <c r="D357" s="96"/>
      <c r="E357" s="96"/>
      <c r="F357" s="96"/>
      <c r="G357" s="96"/>
    </row>
  </sheetData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9">
      <formula1>$BH$6:$BH$11</formula1>
    </dataValidation>
    <dataValidation type="list" allowBlank="1" showInputMessage="1" showErrorMessage="1" sqref="H12:H333">
      <formula1>$BJ$6:$BJ$11</formula1>
    </dataValidation>
    <dataValidation type="list" allowBlank="1" showInputMessage="1" showErrorMessage="1" sqref="E12:E333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BK6" s="19"/>
    </row>
    <row r="7" spans="2:63" ht="26.25" customHeight="1">
      <c r="B7" s="110" t="s">
        <v>194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70901322.040000007</v>
      </c>
      <c r="I11" s="7"/>
      <c r="J11" s="75">
        <v>1672.5055133999999</v>
      </c>
      <c r="K11" s="75">
        <v>3001136.9596377201</v>
      </c>
      <c r="L11" s="7"/>
      <c r="M11" s="76">
        <v>1</v>
      </c>
      <c r="N11" s="76">
        <v>0.14280000000000001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65973969.039999999</v>
      </c>
      <c r="J12" s="81">
        <v>0</v>
      </c>
      <c r="K12" s="81">
        <v>1611845.0291206241</v>
      </c>
      <c r="M12" s="80">
        <v>0.53710000000000002</v>
      </c>
      <c r="N12" s="80">
        <v>7.6700000000000004E-2</v>
      </c>
    </row>
    <row r="13" spans="2:63">
      <c r="B13" s="79" t="s">
        <v>2938</v>
      </c>
      <c r="D13" s="16"/>
      <c r="E13" s="16"/>
      <c r="F13" s="16"/>
      <c r="G13" s="16"/>
      <c r="H13" s="81">
        <v>11968928</v>
      </c>
      <c r="J13" s="81">
        <v>0</v>
      </c>
      <c r="K13" s="81">
        <v>403643.67923000001</v>
      </c>
      <c r="M13" s="80">
        <v>0.13450000000000001</v>
      </c>
      <c r="N13" s="80">
        <v>1.9199999999999998E-2</v>
      </c>
    </row>
    <row r="14" spans="2:63">
      <c r="B14" t="s">
        <v>2939</v>
      </c>
      <c r="C14" t="s">
        <v>2940</v>
      </c>
      <c r="D14" t="s">
        <v>100</v>
      </c>
      <c r="E14" t="s">
        <v>2941</v>
      </c>
      <c r="F14" t="s">
        <v>2942</v>
      </c>
      <c r="G14" t="s">
        <v>102</v>
      </c>
      <c r="H14" s="77">
        <v>405000</v>
      </c>
      <c r="I14" s="77">
        <v>1869</v>
      </c>
      <c r="J14" s="77">
        <v>0</v>
      </c>
      <c r="K14" s="77">
        <v>7569.45</v>
      </c>
      <c r="L14" s="78">
        <v>2E-3</v>
      </c>
      <c r="M14" s="78">
        <v>2.5000000000000001E-3</v>
      </c>
      <c r="N14" s="78">
        <v>4.0000000000000002E-4</v>
      </c>
    </row>
    <row r="15" spans="2:63">
      <c r="B15" t="s">
        <v>2943</v>
      </c>
      <c r="C15" t="s">
        <v>2944</v>
      </c>
      <c r="D15" t="s">
        <v>100</v>
      </c>
      <c r="E15" t="s">
        <v>2941</v>
      </c>
      <c r="F15" t="s">
        <v>2942</v>
      </c>
      <c r="G15" t="s">
        <v>102</v>
      </c>
      <c r="H15" s="77">
        <v>3500</v>
      </c>
      <c r="I15" s="77">
        <v>3097</v>
      </c>
      <c r="J15" s="77">
        <v>0</v>
      </c>
      <c r="K15" s="77">
        <v>108.395</v>
      </c>
      <c r="L15" s="78">
        <v>0</v>
      </c>
      <c r="M15" s="78">
        <v>0</v>
      </c>
      <c r="N15" s="78">
        <v>0</v>
      </c>
    </row>
    <row r="16" spans="2:63">
      <c r="B16" t="s">
        <v>2945</v>
      </c>
      <c r="C16" t="s">
        <v>2946</v>
      </c>
      <c r="D16" t="s">
        <v>100</v>
      </c>
      <c r="E16" t="s">
        <v>2947</v>
      </c>
      <c r="F16" t="s">
        <v>2942</v>
      </c>
      <c r="G16" t="s">
        <v>102</v>
      </c>
      <c r="H16" s="77">
        <v>3376673</v>
      </c>
      <c r="I16" s="77">
        <v>2924</v>
      </c>
      <c r="J16" s="77">
        <v>0</v>
      </c>
      <c r="K16" s="77">
        <v>98733.918520000007</v>
      </c>
      <c r="L16" s="78">
        <v>6.1400000000000003E-2</v>
      </c>
      <c r="M16" s="78">
        <v>3.2899999999999999E-2</v>
      </c>
      <c r="N16" s="78">
        <v>4.7000000000000002E-3</v>
      </c>
    </row>
    <row r="17" spans="2:14">
      <c r="B17" t="s">
        <v>2948</v>
      </c>
      <c r="C17" t="s">
        <v>2949</v>
      </c>
      <c r="D17" t="s">
        <v>100</v>
      </c>
      <c r="E17" t="s">
        <v>2947</v>
      </c>
      <c r="F17" t="s">
        <v>2942</v>
      </c>
      <c r="G17" t="s">
        <v>102</v>
      </c>
      <c r="H17" s="77">
        <v>1188225</v>
      </c>
      <c r="I17" s="77">
        <v>2487</v>
      </c>
      <c r="J17" s="77">
        <v>0</v>
      </c>
      <c r="K17" s="77">
        <v>29551.155750000002</v>
      </c>
      <c r="L17" s="78">
        <v>1.7000000000000001E-2</v>
      </c>
      <c r="M17" s="78">
        <v>9.7999999999999997E-3</v>
      </c>
      <c r="N17" s="78">
        <v>1.4E-3</v>
      </c>
    </row>
    <row r="18" spans="2:14">
      <c r="B18" t="s">
        <v>2950</v>
      </c>
      <c r="C18" t="s">
        <v>2951</v>
      </c>
      <c r="D18" t="s">
        <v>100</v>
      </c>
      <c r="E18" t="s">
        <v>2947</v>
      </c>
      <c r="F18" t="s">
        <v>2942</v>
      </c>
      <c r="G18" t="s">
        <v>102</v>
      </c>
      <c r="H18" s="77">
        <v>8500</v>
      </c>
      <c r="I18" s="77">
        <v>2911</v>
      </c>
      <c r="J18" s="77">
        <v>0</v>
      </c>
      <c r="K18" s="77">
        <v>247.435</v>
      </c>
      <c r="L18" s="78">
        <v>2.0000000000000001E-4</v>
      </c>
      <c r="M18" s="78">
        <v>1E-4</v>
      </c>
      <c r="N18" s="78">
        <v>0</v>
      </c>
    </row>
    <row r="19" spans="2:14">
      <c r="B19" t="s">
        <v>2952</v>
      </c>
      <c r="C19" t="s">
        <v>2953</v>
      </c>
      <c r="D19" t="s">
        <v>100</v>
      </c>
      <c r="E19" t="s">
        <v>2947</v>
      </c>
      <c r="F19" t="s">
        <v>2942</v>
      </c>
      <c r="G19" t="s">
        <v>102</v>
      </c>
      <c r="H19" s="77">
        <v>713000</v>
      </c>
      <c r="I19" s="77">
        <v>1380</v>
      </c>
      <c r="J19" s="77">
        <v>0</v>
      </c>
      <c r="K19" s="77">
        <v>9839.4</v>
      </c>
      <c r="L19" s="78">
        <v>2.3800000000000002E-2</v>
      </c>
      <c r="M19" s="78">
        <v>3.3E-3</v>
      </c>
      <c r="N19" s="78">
        <v>5.0000000000000001E-4</v>
      </c>
    </row>
    <row r="20" spans="2:14">
      <c r="B20" t="s">
        <v>2954</v>
      </c>
      <c r="C20" t="s">
        <v>2955</v>
      </c>
      <c r="D20" t="s">
        <v>100</v>
      </c>
      <c r="E20" t="s">
        <v>2956</v>
      </c>
      <c r="F20" t="s">
        <v>2942</v>
      </c>
      <c r="G20" t="s">
        <v>102</v>
      </c>
      <c r="H20" s="77">
        <v>1697250</v>
      </c>
      <c r="I20" s="77">
        <v>1870</v>
      </c>
      <c r="J20" s="77">
        <v>0</v>
      </c>
      <c r="K20" s="77">
        <v>31738.575000000001</v>
      </c>
      <c r="L20" s="78">
        <v>3.8999999999999998E-3</v>
      </c>
      <c r="M20" s="78">
        <v>1.06E-2</v>
      </c>
      <c r="N20" s="78">
        <v>1.5E-3</v>
      </c>
    </row>
    <row r="21" spans="2:14">
      <c r="B21" t="s">
        <v>2957</v>
      </c>
      <c r="C21" t="s">
        <v>2958</v>
      </c>
      <c r="D21" t="s">
        <v>100</v>
      </c>
      <c r="E21" t="s">
        <v>2956</v>
      </c>
      <c r="F21" t="s">
        <v>2942</v>
      </c>
      <c r="G21" t="s">
        <v>102</v>
      </c>
      <c r="H21" s="77">
        <v>1109000</v>
      </c>
      <c r="I21" s="77">
        <v>3061</v>
      </c>
      <c r="J21" s="77">
        <v>0</v>
      </c>
      <c r="K21" s="77">
        <v>33946.49</v>
      </c>
      <c r="L21" s="78">
        <v>4.5999999999999999E-3</v>
      </c>
      <c r="M21" s="78">
        <v>1.1299999999999999E-2</v>
      </c>
      <c r="N21" s="78">
        <v>1.6000000000000001E-3</v>
      </c>
    </row>
    <row r="22" spans="2:14">
      <c r="B22" t="s">
        <v>2959</v>
      </c>
      <c r="C22" t="s">
        <v>2960</v>
      </c>
      <c r="D22" t="s">
        <v>100</v>
      </c>
      <c r="E22" t="s">
        <v>2956</v>
      </c>
      <c r="F22" t="s">
        <v>2942</v>
      </c>
      <c r="G22" t="s">
        <v>102</v>
      </c>
      <c r="H22" s="77">
        <v>2015176</v>
      </c>
      <c r="I22" s="77">
        <v>1826</v>
      </c>
      <c r="J22" s="77">
        <v>0</v>
      </c>
      <c r="K22" s="77">
        <v>36797.11376</v>
      </c>
      <c r="L22" s="78">
        <v>7.9000000000000008E-3</v>
      </c>
      <c r="M22" s="78">
        <v>1.23E-2</v>
      </c>
      <c r="N22" s="78">
        <v>1.8E-3</v>
      </c>
    </row>
    <row r="23" spans="2:14">
      <c r="B23" t="s">
        <v>2961</v>
      </c>
      <c r="C23" t="s">
        <v>2962</v>
      </c>
      <c r="D23" t="s">
        <v>100</v>
      </c>
      <c r="E23" t="s">
        <v>2956</v>
      </c>
      <c r="F23" t="s">
        <v>2942</v>
      </c>
      <c r="G23" t="s">
        <v>102</v>
      </c>
      <c r="H23" s="77">
        <v>75000</v>
      </c>
      <c r="I23" s="77">
        <v>1920</v>
      </c>
      <c r="J23" s="77">
        <v>0</v>
      </c>
      <c r="K23" s="77">
        <v>1440</v>
      </c>
      <c r="L23" s="78">
        <v>2.0000000000000001E-4</v>
      </c>
      <c r="M23" s="78">
        <v>5.0000000000000001E-4</v>
      </c>
      <c r="N23" s="78">
        <v>1E-4</v>
      </c>
    </row>
    <row r="24" spans="2:14">
      <c r="B24" t="s">
        <v>2963</v>
      </c>
      <c r="C24" t="s">
        <v>2964</v>
      </c>
      <c r="D24" t="s">
        <v>100</v>
      </c>
      <c r="E24" t="s">
        <v>2965</v>
      </c>
      <c r="F24" t="s">
        <v>2942</v>
      </c>
      <c r="G24" t="s">
        <v>102</v>
      </c>
      <c r="H24" s="77">
        <v>350000</v>
      </c>
      <c r="I24" s="77">
        <v>1859</v>
      </c>
      <c r="J24" s="77">
        <v>0</v>
      </c>
      <c r="K24" s="77">
        <v>6506.5</v>
      </c>
      <c r="L24" s="78">
        <v>8.9999999999999998E-4</v>
      </c>
      <c r="M24" s="78">
        <v>2.2000000000000001E-3</v>
      </c>
      <c r="N24" s="78">
        <v>2.9999999999999997E-4</v>
      </c>
    </row>
    <row r="25" spans="2:14">
      <c r="B25" t="s">
        <v>2966</v>
      </c>
      <c r="C25" t="s">
        <v>2967</v>
      </c>
      <c r="D25" t="s">
        <v>100</v>
      </c>
      <c r="E25" t="s">
        <v>2965</v>
      </c>
      <c r="F25" t="s">
        <v>2942</v>
      </c>
      <c r="G25" t="s">
        <v>102</v>
      </c>
      <c r="H25" s="77">
        <v>222750</v>
      </c>
      <c r="I25" s="77">
        <v>1831</v>
      </c>
      <c r="J25" s="77">
        <v>0</v>
      </c>
      <c r="K25" s="77">
        <v>4078.5524999999998</v>
      </c>
      <c r="L25" s="78">
        <v>2.9999999999999997E-4</v>
      </c>
      <c r="M25" s="78">
        <v>1.4E-3</v>
      </c>
      <c r="N25" s="78">
        <v>2.0000000000000001E-4</v>
      </c>
    </row>
    <row r="26" spans="2:14">
      <c r="B26" t="s">
        <v>2968</v>
      </c>
      <c r="C26" t="s">
        <v>2969</v>
      </c>
      <c r="D26" t="s">
        <v>100</v>
      </c>
      <c r="E26" t="s">
        <v>2970</v>
      </c>
      <c r="F26" t="s">
        <v>2942</v>
      </c>
      <c r="G26" t="s">
        <v>102</v>
      </c>
      <c r="H26" s="77">
        <v>48500</v>
      </c>
      <c r="I26" s="77">
        <v>5890</v>
      </c>
      <c r="J26" s="77">
        <v>0</v>
      </c>
      <c r="K26" s="77">
        <v>2856.65</v>
      </c>
      <c r="L26" s="78">
        <v>5.1000000000000004E-3</v>
      </c>
      <c r="M26" s="78">
        <v>1E-3</v>
      </c>
      <c r="N26" s="78">
        <v>1E-4</v>
      </c>
    </row>
    <row r="27" spans="2:14">
      <c r="B27" t="s">
        <v>2971</v>
      </c>
      <c r="C27" t="s">
        <v>2972</v>
      </c>
      <c r="D27" t="s">
        <v>100</v>
      </c>
      <c r="E27" t="s">
        <v>2970</v>
      </c>
      <c r="F27" t="s">
        <v>2942</v>
      </c>
      <c r="G27" t="s">
        <v>102</v>
      </c>
      <c r="H27" s="77">
        <v>647098</v>
      </c>
      <c r="I27" s="77">
        <v>18560</v>
      </c>
      <c r="J27" s="77">
        <v>0</v>
      </c>
      <c r="K27" s="77">
        <v>120101.3888</v>
      </c>
      <c r="L27" s="78">
        <v>2.1700000000000001E-2</v>
      </c>
      <c r="M27" s="78">
        <v>0.04</v>
      </c>
      <c r="N27" s="78">
        <v>5.7000000000000002E-3</v>
      </c>
    </row>
    <row r="28" spans="2:14">
      <c r="B28" t="s">
        <v>2973</v>
      </c>
      <c r="C28" t="s">
        <v>2974</v>
      </c>
      <c r="D28" t="s">
        <v>100</v>
      </c>
      <c r="E28" t="s">
        <v>2970</v>
      </c>
      <c r="F28" t="s">
        <v>2942</v>
      </c>
      <c r="G28" t="s">
        <v>102</v>
      </c>
      <c r="H28" s="77">
        <v>66324</v>
      </c>
      <c r="I28" s="77">
        <v>18220</v>
      </c>
      <c r="J28" s="77">
        <v>0</v>
      </c>
      <c r="K28" s="77">
        <v>12084.2328</v>
      </c>
      <c r="L28" s="78">
        <v>2.3999999999999998E-3</v>
      </c>
      <c r="M28" s="78">
        <v>4.0000000000000001E-3</v>
      </c>
      <c r="N28" s="78">
        <v>5.9999999999999995E-4</v>
      </c>
    </row>
    <row r="29" spans="2:14">
      <c r="B29" t="s">
        <v>2975</v>
      </c>
      <c r="C29" t="s">
        <v>2976</v>
      </c>
      <c r="D29" t="s">
        <v>100</v>
      </c>
      <c r="E29" t="s">
        <v>2970</v>
      </c>
      <c r="F29" t="s">
        <v>2942</v>
      </c>
      <c r="G29" t="s">
        <v>102</v>
      </c>
      <c r="H29" s="77">
        <v>42167</v>
      </c>
      <c r="I29" s="77">
        <v>18530</v>
      </c>
      <c r="J29" s="77">
        <v>0</v>
      </c>
      <c r="K29" s="77">
        <v>7813.5451000000003</v>
      </c>
      <c r="L29" s="78">
        <v>2.0999999999999999E-3</v>
      </c>
      <c r="M29" s="78">
        <v>2.5999999999999999E-3</v>
      </c>
      <c r="N29" s="78">
        <v>4.0000000000000002E-4</v>
      </c>
    </row>
    <row r="30" spans="2:14">
      <c r="B30" t="s">
        <v>2977</v>
      </c>
      <c r="C30" t="s">
        <v>2978</v>
      </c>
      <c r="D30" t="s">
        <v>100</v>
      </c>
      <c r="E30" t="s">
        <v>2970</v>
      </c>
      <c r="F30" t="s">
        <v>2942</v>
      </c>
      <c r="G30" t="s">
        <v>102</v>
      </c>
      <c r="H30" s="77">
        <v>765</v>
      </c>
      <c r="I30" s="77">
        <v>30180</v>
      </c>
      <c r="J30" s="77">
        <v>0</v>
      </c>
      <c r="K30" s="77">
        <v>230.87700000000001</v>
      </c>
      <c r="L30" s="78">
        <v>0</v>
      </c>
      <c r="M30" s="78">
        <v>1E-4</v>
      </c>
      <c r="N30" s="78">
        <v>0</v>
      </c>
    </row>
    <row r="31" spans="2:14">
      <c r="B31" s="79" t="s">
        <v>2979</v>
      </c>
      <c r="D31" s="16"/>
      <c r="E31" s="16"/>
      <c r="F31" s="16"/>
      <c r="G31" s="16"/>
      <c r="H31" s="81">
        <v>20815578</v>
      </c>
      <c r="J31" s="81">
        <v>0</v>
      </c>
      <c r="K31" s="81">
        <v>1020368.2713200001</v>
      </c>
      <c r="M31" s="80">
        <v>0.34</v>
      </c>
      <c r="N31" s="80">
        <v>4.8599999999999997E-2</v>
      </c>
    </row>
    <row r="32" spans="2:14">
      <c r="B32" t="s">
        <v>2980</v>
      </c>
      <c r="C32" t="s">
        <v>2981</v>
      </c>
      <c r="D32" t="s">
        <v>100</v>
      </c>
      <c r="E32" t="s">
        <v>2941</v>
      </c>
      <c r="F32" t="s">
        <v>2942</v>
      </c>
      <c r="G32" t="s">
        <v>102</v>
      </c>
      <c r="H32" s="77">
        <v>97244</v>
      </c>
      <c r="I32" s="77">
        <v>10700</v>
      </c>
      <c r="J32" s="77">
        <v>0</v>
      </c>
      <c r="K32" s="77">
        <v>10405.108</v>
      </c>
      <c r="L32" s="78">
        <v>8.5000000000000006E-3</v>
      </c>
      <c r="M32" s="78">
        <v>3.5000000000000001E-3</v>
      </c>
      <c r="N32" s="78">
        <v>5.0000000000000001E-4</v>
      </c>
    </row>
    <row r="33" spans="2:14">
      <c r="B33" t="s">
        <v>2982</v>
      </c>
      <c r="C33" t="s">
        <v>2983</v>
      </c>
      <c r="D33" t="s">
        <v>100</v>
      </c>
      <c r="E33" t="s">
        <v>2941</v>
      </c>
      <c r="F33" t="s">
        <v>2942</v>
      </c>
      <c r="G33" t="s">
        <v>102</v>
      </c>
      <c r="H33" s="77">
        <v>10628</v>
      </c>
      <c r="I33" s="77">
        <v>4220</v>
      </c>
      <c r="J33" s="77">
        <v>0</v>
      </c>
      <c r="K33" s="77">
        <v>448.5016</v>
      </c>
      <c r="L33" s="78">
        <v>1E-4</v>
      </c>
      <c r="M33" s="78">
        <v>1E-4</v>
      </c>
      <c r="N33" s="78">
        <v>0</v>
      </c>
    </row>
    <row r="34" spans="2:14">
      <c r="B34" t="s">
        <v>2984</v>
      </c>
      <c r="C34" t="s">
        <v>2985</v>
      </c>
      <c r="D34" t="s">
        <v>100</v>
      </c>
      <c r="E34" t="s">
        <v>2941</v>
      </c>
      <c r="F34" t="s">
        <v>2942</v>
      </c>
      <c r="G34" t="s">
        <v>102</v>
      </c>
      <c r="H34" s="77">
        <v>196000</v>
      </c>
      <c r="I34" s="77">
        <v>1480</v>
      </c>
      <c r="J34" s="77">
        <v>0</v>
      </c>
      <c r="K34" s="77">
        <v>2900.8</v>
      </c>
      <c r="L34" s="78">
        <v>5.0000000000000001E-4</v>
      </c>
      <c r="M34" s="78">
        <v>1E-3</v>
      </c>
      <c r="N34" s="78">
        <v>1E-4</v>
      </c>
    </row>
    <row r="35" spans="2:14">
      <c r="B35" t="s">
        <v>2986</v>
      </c>
      <c r="C35" t="s">
        <v>2987</v>
      </c>
      <c r="D35" t="s">
        <v>100</v>
      </c>
      <c r="E35" t="s">
        <v>2941</v>
      </c>
      <c r="F35" t="s">
        <v>2942</v>
      </c>
      <c r="G35" t="s">
        <v>102</v>
      </c>
      <c r="H35" s="77">
        <v>2188777</v>
      </c>
      <c r="I35" s="77">
        <v>3662</v>
      </c>
      <c r="J35" s="77">
        <v>0</v>
      </c>
      <c r="K35" s="77">
        <v>80153.013739999995</v>
      </c>
      <c r="L35" s="78">
        <v>1.7999999999999999E-2</v>
      </c>
      <c r="M35" s="78">
        <v>2.6700000000000002E-2</v>
      </c>
      <c r="N35" s="78">
        <v>3.8E-3</v>
      </c>
    </row>
    <row r="36" spans="2:14">
      <c r="B36" t="s">
        <v>2988</v>
      </c>
      <c r="C36" t="s">
        <v>2989</v>
      </c>
      <c r="D36" t="s">
        <v>100</v>
      </c>
      <c r="E36" t="s">
        <v>2941</v>
      </c>
      <c r="F36" t="s">
        <v>2942</v>
      </c>
      <c r="G36" t="s">
        <v>102</v>
      </c>
      <c r="H36" s="77">
        <v>314767</v>
      </c>
      <c r="I36" s="77">
        <v>12070</v>
      </c>
      <c r="J36" s="77">
        <v>0</v>
      </c>
      <c r="K36" s="77">
        <v>37992.376900000003</v>
      </c>
      <c r="L36" s="78">
        <v>4.2700000000000002E-2</v>
      </c>
      <c r="M36" s="78">
        <v>1.2699999999999999E-2</v>
      </c>
      <c r="N36" s="78">
        <v>1.8E-3</v>
      </c>
    </row>
    <row r="37" spans="2:14">
      <c r="B37" t="s">
        <v>2990</v>
      </c>
      <c r="C37" t="s">
        <v>2991</v>
      </c>
      <c r="D37" t="s">
        <v>100</v>
      </c>
      <c r="E37" t="s">
        <v>2941</v>
      </c>
      <c r="F37" t="s">
        <v>2942</v>
      </c>
      <c r="G37" t="s">
        <v>102</v>
      </c>
      <c r="H37" s="77">
        <v>64112</v>
      </c>
      <c r="I37" s="77">
        <v>5450</v>
      </c>
      <c r="J37" s="77">
        <v>0</v>
      </c>
      <c r="K37" s="77">
        <v>3494.1039999999998</v>
      </c>
      <c r="L37" s="78">
        <v>8.0999999999999996E-3</v>
      </c>
      <c r="M37" s="78">
        <v>1.1999999999999999E-3</v>
      </c>
      <c r="N37" s="78">
        <v>2.0000000000000001E-4</v>
      </c>
    </row>
    <row r="38" spans="2:14">
      <c r="B38" t="s">
        <v>2992</v>
      </c>
      <c r="C38" t="s">
        <v>2993</v>
      </c>
      <c r="D38" t="s">
        <v>100</v>
      </c>
      <c r="E38" t="s">
        <v>2941</v>
      </c>
      <c r="F38" t="s">
        <v>2942</v>
      </c>
      <c r="G38" t="s">
        <v>102</v>
      </c>
      <c r="H38" s="77">
        <v>61750</v>
      </c>
      <c r="I38" s="77">
        <v>3865</v>
      </c>
      <c r="J38" s="77">
        <v>0</v>
      </c>
      <c r="K38" s="77">
        <v>2386.6374999999998</v>
      </c>
      <c r="L38" s="78">
        <v>4.1999999999999997E-3</v>
      </c>
      <c r="M38" s="78">
        <v>8.0000000000000004E-4</v>
      </c>
      <c r="N38" s="78">
        <v>1E-4</v>
      </c>
    </row>
    <row r="39" spans="2:14">
      <c r="B39" t="s">
        <v>2994</v>
      </c>
      <c r="C39" t="s">
        <v>2995</v>
      </c>
      <c r="D39" t="s">
        <v>100</v>
      </c>
      <c r="E39" t="s">
        <v>2941</v>
      </c>
      <c r="F39" t="s">
        <v>2942</v>
      </c>
      <c r="G39" t="s">
        <v>102</v>
      </c>
      <c r="H39" s="77">
        <v>1342401</v>
      </c>
      <c r="I39" s="77">
        <v>1369</v>
      </c>
      <c r="J39" s="77">
        <v>0</v>
      </c>
      <c r="K39" s="77">
        <v>18377.469690000002</v>
      </c>
      <c r="L39" s="78">
        <v>0.1157</v>
      </c>
      <c r="M39" s="78">
        <v>6.1000000000000004E-3</v>
      </c>
      <c r="N39" s="78">
        <v>8.9999999999999998E-4</v>
      </c>
    </row>
    <row r="40" spans="2:14">
      <c r="B40" t="s">
        <v>2996</v>
      </c>
      <c r="C40" t="s">
        <v>2997</v>
      </c>
      <c r="D40" t="s">
        <v>100</v>
      </c>
      <c r="E40" t="s">
        <v>2941</v>
      </c>
      <c r="F40" t="s">
        <v>2942</v>
      </c>
      <c r="G40" t="s">
        <v>102</v>
      </c>
      <c r="H40" s="77">
        <v>13500</v>
      </c>
      <c r="I40" s="77">
        <v>10280</v>
      </c>
      <c r="J40" s="77">
        <v>0</v>
      </c>
      <c r="K40" s="77">
        <v>1387.8</v>
      </c>
      <c r="L40" s="78">
        <v>1.5E-3</v>
      </c>
      <c r="M40" s="78">
        <v>5.0000000000000001E-4</v>
      </c>
      <c r="N40" s="78">
        <v>1E-4</v>
      </c>
    </row>
    <row r="41" spans="2:14">
      <c r="B41" t="s">
        <v>2998</v>
      </c>
      <c r="C41" t="s">
        <v>2999</v>
      </c>
      <c r="D41" t="s">
        <v>100</v>
      </c>
      <c r="E41" t="s">
        <v>3000</v>
      </c>
      <c r="F41" t="s">
        <v>2942</v>
      </c>
      <c r="G41" t="s">
        <v>102</v>
      </c>
      <c r="H41" s="77">
        <v>25350</v>
      </c>
      <c r="I41" s="77">
        <v>90230</v>
      </c>
      <c r="J41" s="77">
        <v>0</v>
      </c>
      <c r="K41" s="77">
        <v>22873.305</v>
      </c>
      <c r="L41" s="78">
        <v>0.26140000000000002</v>
      </c>
      <c r="M41" s="78">
        <v>7.6E-3</v>
      </c>
      <c r="N41" s="78">
        <v>1.1000000000000001E-3</v>
      </c>
    </row>
    <row r="42" spans="2:14">
      <c r="B42" t="s">
        <v>3001</v>
      </c>
      <c r="C42" t="s">
        <v>3002</v>
      </c>
      <c r="D42" t="s">
        <v>100</v>
      </c>
      <c r="E42" t="s">
        <v>2947</v>
      </c>
      <c r="F42" t="s">
        <v>2942</v>
      </c>
      <c r="G42" t="s">
        <v>102</v>
      </c>
      <c r="H42" s="77">
        <v>1736209</v>
      </c>
      <c r="I42" s="77">
        <v>1814</v>
      </c>
      <c r="J42" s="77">
        <v>0</v>
      </c>
      <c r="K42" s="77">
        <v>31494.831259999999</v>
      </c>
      <c r="L42" s="78">
        <v>9.1399999999999995E-2</v>
      </c>
      <c r="M42" s="78">
        <v>1.0500000000000001E-2</v>
      </c>
      <c r="N42" s="78">
        <v>1.5E-3</v>
      </c>
    </row>
    <row r="43" spans="2:14">
      <c r="B43" t="s">
        <v>3003</v>
      </c>
      <c r="C43" t="s">
        <v>3004</v>
      </c>
      <c r="D43" t="s">
        <v>100</v>
      </c>
      <c r="E43" t="s">
        <v>2947</v>
      </c>
      <c r="F43" t="s">
        <v>2942</v>
      </c>
      <c r="G43" t="s">
        <v>102</v>
      </c>
      <c r="H43" s="77">
        <v>2165000</v>
      </c>
      <c r="I43" s="77">
        <v>4781</v>
      </c>
      <c r="J43" s="77">
        <v>0</v>
      </c>
      <c r="K43" s="77">
        <v>103508.65</v>
      </c>
      <c r="L43" s="78">
        <v>6.9800000000000001E-2</v>
      </c>
      <c r="M43" s="78">
        <v>3.4500000000000003E-2</v>
      </c>
      <c r="N43" s="78">
        <v>4.8999999999999998E-3</v>
      </c>
    </row>
    <row r="44" spans="2:14">
      <c r="B44" t="s">
        <v>3005</v>
      </c>
      <c r="C44" t="s">
        <v>3006</v>
      </c>
      <c r="D44" t="s">
        <v>100</v>
      </c>
      <c r="E44" t="s">
        <v>2947</v>
      </c>
      <c r="F44" t="s">
        <v>2942</v>
      </c>
      <c r="G44" t="s">
        <v>102</v>
      </c>
      <c r="H44" s="77">
        <v>14250</v>
      </c>
      <c r="I44" s="77">
        <v>3021</v>
      </c>
      <c r="J44" s="77">
        <v>0</v>
      </c>
      <c r="K44" s="77">
        <v>430.49250000000001</v>
      </c>
      <c r="L44" s="78">
        <v>2.3E-3</v>
      </c>
      <c r="M44" s="78">
        <v>1E-4</v>
      </c>
      <c r="N44" s="78">
        <v>0</v>
      </c>
    </row>
    <row r="45" spans="2:14">
      <c r="B45" t="s">
        <v>3007</v>
      </c>
      <c r="C45" t="s">
        <v>3008</v>
      </c>
      <c r="D45" t="s">
        <v>100</v>
      </c>
      <c r="E45" t="s">
        <v>2947</v>
      </c>
      <c r="F45" t="s">
        <v>2942</v>
      </c>
      <c r="G45" t="s">
        <v>102</v>
      </c>
      <c r="H45" s="77">
        <v>100000</v>
      </c>
      <c r="I45" s="77">
        <v>1550</v>
      </c>
      <c r="J45" s="77">
        <v>0</v>
      </c>
      <c r="K45" s="77">
        <v>1550</v>
      </c>
      <c r="L45" s="78">
        <v>2.5000000000000001E-3</v>
      </c>
      <c r="M45" s="78">
        <v>5.0000000000000001E-4</v>
      </c>
      <c r="N45" s="78">
        <v>1E-4</v>
      </c>
    </row>
    <row r="46" spans="2:14">
      <c r="B46" t="s">
        <v>3009</v>
      </c>
      <c r="C46" t="s">
        <v>3010</v>
      </c>
      <c r="D46" t="s">
        <v>100</v>
      </c>
      <c r="E46" t="s">
        <v>2947</v>
      </c>
      <c r="F46" t="s">
        <v>2942</v>
      </c>
      <c r="G46" t="s">
        <v>102</v>
      </c>
      <c r="H46" s="77">
        <v>970243</v>
      </c>
      <c r="I46" s="77">
        <v>5213</v>
      </c>
      <c r="J46" s="77">
        <v>0</v>
      </c>
      <c r="K46" s="77">
        <v>50578.767590000003</v>
      </c>
      <c r="L46" s="78">
        <v>0.21560000000000001</v>
      </c>
      <c r="M46" s="78">
        <v>1.6899999999999998E-2</v>
      </c>
      <c r="N46" s="78">
        <v>2.3999999999999998E-3</v>
      </c>
    </row>
    <row r="47" spans="2:14">
      <c r="B47" t="s">
        <v>3011</v>
      </c>
      <c r="C47" t="s">
        <v>3012</v>
      </c>
      <c r="D47" t="s">
        <v>100</v>
      </c>
      <c r="E47" t="s">
        <v>2947</v>
      </c>
      <c r="F47" t="s">
        <v>2942</v>
      </c>
      <c r="G47" t="s">
        <v>102</v>
      </c>
      <c r="H47" s="77">
        <v>998069</v>
      </c>
      <c r="I47" s="77">
        <v>2876</v>
      </c>
      <c r="J47" s="77">
        <v>0</v>
      </c>
      <c r="K47" s="77">
        <v>28704.46444</v>
      </c>
      <c r="L47" s="78">
        <v>0.14369999999999999</v>
      </c>
      <c r="M47" s="78">
        <v>9.5999999999999992E-3</v>
      </c>
      <c r="N47" s="78">
        <v>1.4E-3</v>
      </c>
    </row>
    <row r="48" spans="2:14">
      <c r="B48" t="s">
        <v>3013</v>
      </c>
      <c r="C48" t="s">
        <v>3014</v>
      </c>
      <c r="D48" t="s">
        <v>100</v>
      </c>
      <c r="E48" t="s">
        <v>2947</v>
      </c>
      <c r="F48" t="s">
        <v>2942</v>
      </c>
      <c r="G48" t="s">
        <v>102</v>
      </c>
      <c r="H48" s="77">
        <v>1102279</v>
      </c>
      <c r="I48" s="77">
        <v>5399</v>
      </c>
      <c r="J48" s="77">
        <v>0</v>
      </c>
      <c r="K48" s="77">
        <v>59512.043210000003</v>
      </c>
      <c r="L48" s="78">
        <v>2.5600000000000001E-2</v>
      </c>
      <c r="M48" s="78">
        <v>1.9800000000000002E-2</v>
      </c>
      <c r="N48" s="78">
        <v>2.8E-3</v>
      </c>
    </row>
    <row r="49" spans="2:14">
      <c r="B49" t="s">
        <v>3015</v>
      </c>
      <c r="C49" t="s">
        <v>3016</v>
      </c>
      <c r="D49" t="s">
        <v>100</v>
      </c>
      <c r="E49" t="s">
        <v>3017</v>
      </c>
      <c r="F49" t="s">
        <v>2942</v>
      </c>
      <c r="G49" t="s">
        <v>102</v>
      </c>
      <c r="H49" s="77">
        <v>382990</v>
      </c>
      <c r="I49" s="77">
        <v>6220</v>
      </c>
      <c r="J49" s="77">
        <v>0</v>
      </c>
      <c r="K49" s="77">
        <v>23821.977999999999</v>
      </c>
      <c r="L49" s="78">
        <v>1.78E-2</v>
      </c>
      <c r="M49" s="78">
        <v>7.9000000000000008E-3</v>
      </c>
      <c r="N49" s="78">
        <v>1.1000000000000001E-3</v>
      </c>
    </row>
    <row r="50" spans="2:14">
      <c r="B50" t="s">
        <v>3018</v>
      </c>
      <c r="C50" t="s">
        <v>3019</v>
      </c>
      <c r="D50" t="s">
        <v>100</v>
      </c>
      <c r="E50" t="s">
        <v>3017</v>
      </c>
      <c r="F50" t="s">
        <v>2942</v>
      </c>
      <c r="G50" t="s">
        <v>102</v>
      </c>
      <c r="H50" s="77">
        <v>1153500</v>
      </c>
      <c r="I50" s="77">
        <v>5500</v>
      </c>
      <c r="J50" s="77">
        <v>0</v>
      </c>
      <c r="K50" s="77">
        <v>63442.5</v>
      </c>
      <c r="L50" s="78">
        <v>5.5500000000000001E-2</v>
      </c>
      <c r="M50" s="78">
        <v>2.1100000000000001E-2</v>
      </c>
      <c r="N50" s="78">
        <v>3.0000000000000001E-3</v>
      </c>
    </row>
    <row r="51" spans="2:14">
      <c r="B51" t="s">
        <v>3020</v>
      </c>
      <c r="C51" t="s">
        <v>3021</v>
      </c>
      <c r="D51" t="s">
        <v>100</v>
      </c>
      <c r="E51" t="s">
        <v>3017</v>
      </c>
      <c r="F51" t="s">
        <v>2942</v>
      </c>
      <c r="G51" t="s">
        <v>102</v>
      </c>
      <c r="H51" s="77">
        <v>2824950</v>
      </c>
      <c r="I51" s="77">
        <v>5837</v>
      </c>
      <c r="J51" s="77">
        <v>0</v>
      </c>
      <c r="K51" s="77">
        <v>164892.3315</v>
      </c>
      <c r="L51" s="78">
        <v>0.14119999999999999</v>
      </c>
      <c r="M51" s="78">
        <v>5.4899999999999997E-2</v>
      </c>
      <c r="N51" s="78">
        <v>7.7999999999999996E-3</v>
      </c>
    </row>
    <row r="52" spans="2:14">
      <c r="B52" t="s">
        <v>3022</v>
      </c>
      <c r="C52" t="s">
        <v>3023</v>
      </c>
      <c r="D52" t="s">
        <v>100</v>
      </c>
      <c r="E52" t="s">
        <v>2956</v>
      </c>
      <c r="F52" t="s">
        <v>2942</v>
      </c>
      <c r="G52" t="s">
        <v>102</v>
      </c>
      <c r="H52" s="77">
        <v>119991</v>
      </c>
      <c r="I52" s="77">
        <v>20890</v>
      </c>
      <c r="J52" s="77">
        <v>0</v>
      </c>
      <c r="K52" s="77">
        <v>25066.119900000002</v>
      </c>
      <c r="L52" s="78">
        <v>7.1000000000000004E-3</v>
      </c>
      <c r="M52" s="78">
        <v>8.3999999999999995E-3</v>
      </c>
      <c r="N52" s="78">
        <v>1.1999999999999999E-3</v>
      </c>
    </row>
    <row r="53" spans="2:14">
      <c r="B53" t="s">
        <v>3024</v>
      </c>
      <c r="C53" t="s">
        <v>3025</v>
      </c>
      <c r="D53" t="s">
        <v>100</v>
      </c>
      <c r="E53" t="s">
        <v>2956</v>
      </c>
      <c r="F53" t="s">
        <v>2942</v>
      </c>
      <c r="G53" t="s">
        <v>102</v>
      </c>
      <c r="H53" s="77">
        <v>7200</v>
      </c>
      <c r="I53" s="77">
        <v>10630</v>
      </c>
      <c r="J53" s="77">
        <v>0</v>
      </c>
      <c r="K53" s="77">
        <v>765.36</v>
      </c>
      <c r="L53" s="78">
        <v>2.0000000000000001E-4</v>
      </c>
      <c r="M53" s="78">
        <v>2.9999999999999997E-4</v>
      </c>
      <c r="N53" s="78">
        <v>0</v>
      </c>
    </row>
    <row r="54" spans="2:14">
      <c r="B54" t="s">
        <v>3026</v>
      </c>
      <c r="C54" t="s">
        <v>3027</v>
      </c>
      <c r="D54" t="s">
        <v>100</v>
      </c>
      <c r="E54" t="s">
        <v>2956</v>
      </c>
      <c r="F54" t="s">
        <v>2942</v>
      </c>
      <c r="G54" t="s">
        <v>102</v>
      </c>
      <c r="H54" s="77">
        <v>601003</v>
      </c>
      <c r="I54" s="77">
        <v>6354</v>
      </c>
      <c r="J54" s="77">
        <v>0</v>
      </c>
      <c r="K54" s="77">
        <v>38187.730620000002</v>
      </c>
      <c r="L54" s="78">
        <v>6.4299999999999996E-2</v>
      </c>
      <c r="M54" s="78">
        <v>1.2699999999999999E-2</v>
      </c>
      <c r="N54" s="78">
        <v>1.8E-3</v>
      </c>
    </row>
    <row r="55" spans="2:14">
      <c r="B55" t="s">
        <v>3028</v>
      </c>
      <c r="C55" t="s">
        <v>3029</v>
      </c>
      <c r="D55" t="s">
        <v>100</v>
      </c>
      <c r="E55" t="s">
        <v>2956</v>
      </c>
      <c r="F55" t="s">
        <v>2942</v>
      </c>
      <c r="G55" t="s">
        <v>102</v>
      </c>
      <c r="H55" s="77">
        <v>250552</v>
      </c>
      <c r="I55" s="77">
        <v>14900</v>
      </c>
      <c r="J55" s="77">
        <v>0</v>
      </c>
      <c r="K55" s="77">
        <v>37332.248</v>
      </c>
      <c r="L55" s="78">
        <v>9.7000000000000003E-3</v>
      </c>
      <c r="M55" s="78">
        <v>1.24E-2</v>
      </c>
      <c r="N55" s="78">
        <v>1.8E-3</v>
      </c>
    </row>
    <row r="56" spans="2:14">
      <c r="B56" t="s">
        <v>3030</v>
      </c>
      <c r="C56" t="s">
        <v>3031</v>
      </c>
      <c r="D56" t="s">
        <v>100</v>
      </c>
      <c r="E56" t="s">
        <v>2956</v>
      </c>
      <c r="F56" t="s">
        <v>2942</v>
      </c>
      <c r="G56" t="s">
        <v>102</v>
      </c>
      <c r="H56" s="77">
        <v>95000</v>
      </c>
      <c r="I56" s="77">
        <v>446.5</v>
      </c>
      <c r="J56" s="77">
        <v>0</v>
      </c>
      <c r="K56" s="77">
        <v>424.17500000000001</v>
      </c>
      <c r="L56" s="78">
        <v>2.9999999999999997E-4</v>
      </c>
      <c r="M56" s="78">
        <v>1E-4</v>
      </c>
      <c r="N56" s="78">
        <v>0</v>
      </c>
    </row>
    <row r="57" spans="2:14">
      <c r="B57" t="s">
        <v>3032</v>
      </c>
      <c r="C57" t="s">
        <v>3033</v>
      </c>
      <c r="D57" t="s">
        <v>100</v>
      </c>
      <c r="E57" t="s">
        <v>2956</v>
      </c>
      <c r="F57" t="s">
        <v>2942</v>
      </c>
      <c r="G57" t="s">
        <v>102</v>
      </c>
      <c r="H57" s="77">
        <v>15325</v>
      </c>
      <c r="I57" s="77">
        <v>9622</v>
      </c>
      <c r="J57" s="77">
        <v>0</v>
      </c>
      <c r="K57" s="77">
        <v>1474.5715</v>
      </c>
      <c r="L57" s="78">
        <v>2.9999999999999997E-4</v>
      </c>
      <c r="M57" s="78">
        <v>5.0000000000000001E-4</v>
      </c>
      <c r="N57" s="78">
        <v>1E-4</v>
      </c>
    </row>
    <row r="58" spans="2:14">
      <c r="B58" t="s">
        <v>3034</v>
      </c>
      <c r="C58" t="s">
        <v>3035</v>
      </c>
      <c r="D58" t="s">
        <v>100</v>
      </c>
      <c r="E58" t="s">
        <v>2956</v>
      </c>
      <c r="F58" t="s">
        <v>2942</v>
      </c>
      <c r="G58" t="s">
        <v>102</v>
      </c>
      <c r="H58" s="77">
        <v>36500</v>
      </c>
      <c r="I58" s="77">
        <v>1607</v>
      </c>
      <c r="J58" s="77">
        <v>0</v>
      </c>
      <c r="K58" s="77">
        <v>586.55499999999995</v>
      </c>
      <c r="L58" s="78">
        <v>6.9999999999999999E-4</v>
      </c>
      <c r="M58" s="78">
        <v>2.0000000000000001E-4</v>
      </c>
      <c r="N58" s="78">
        <v>0</v>
      </c>
    </row>
    <row r="59" spans="2:14">
      <c r="B59" t="s">
        <v>3036</v>
      </c>
      <c r="C59" t="s">
        <v>3037</v>
      </c>
      <c r="D59" t="s">
        <v>100</v>
      </c>
      <c r="E59" t="s">
        <v>2956</v>
      </c>
      <c r="F59" t="s">
        <v>2942</v>
      </c>
      <c r="G59" t="s">
        <v>102</v>
      </c>
      <c r="H59" s="77">
        <v>90500</v>
      </c>
      <c r="I59" s="77">
        <v>3328</v>
      </c>
      <c r="J59" s="77">
        <v>0</v>
      </c>
      <c r="K59" s="77">
        <v>3011.84</v>
      </c>
      <c r="L59" s="78">
        <v>6.9999999999999999E-4</v>
      </c>
      <c r="M59" s="78">
        <v>1E-3</v>
      </c>
      <c r="N59" s="78">
        <v>1E-4</v>
      </c>
    </row>
    <row r="60" spans="2:14">
      <c r="B60" t="s">
        <v>3038</v>
      </c>
      <c r="C60" t="s">
        <v>3039</v>
      </c>
      <c r="D60" t="s">
        <v>100</v>
      </c>
      <c r="E60" t="s">
        <v>2965</v>
      </c>
      <c r="F60" t="s">
        <v>2942</v>
      </c>
      <c r="G60" t="s">
        <v>102</v>
      </c>
      <c r="H60" s="77">
        <v>163028</v>
      </c>
      <c r="I60" s="77">
        <v>10660</v>
      </c>
      <c r="J60" s="77">
        <v>0</v>
      </c>
      <c r="K60" s="77">
        <v>17378.784800000001</v>
      </c>
      <c r="L60" s="78">
        <v>7.1000000000000004E-3</v>
      </c>
      <c r="M60" s="78">
        <v>5.7999999999999996E-3</v>
      </c>
      <c r="N60" s="78">
        <v>8.0000000000000004E-4</v>
      </c>
    </row>
    <row r="61" spans="2:14">
      <c r="B61" t="s">
        <v>3040</v>
      </c>
      <c r="C61" t="s">
        <v>3041</v>
      </c>
      <c r="D61" t="s">
        <v>100</v>
      </c>
      <c r="E61" t="s">
        <v>2965</v>
      </c>
      <c r="F61" t="s">
        <v>2942</v>
      </c>
      <c r="G61" t="s">
        <v>102</v>
      </c>
      <c r="H61" s="77">
        <v>149517</v>
      </c>
      <c r="I61" s="77">
        <v>10350</v>
      </c>
      <c r="J61" s="77">
        <v>0</v>
      </c>
      <c r="K61" s="77">
        <v>15475.0095</v>
      </c>
      <c r="L61" s="78">
        <v>7.4000000000000003E-3</v>
      </c>
      <c r="M61" s="78">
        <v>5.1999999999999998E-3</v>
      </c>
      <c r="N61" s="78">
        <v>6.9999999999999999E-4</v>
      </c>
    </row>
    <row r="62" spans="2:14">
      <c r="B62" t="s">
        <v>3042</v>
      </c>
      <c r="C62" t="s">
        <v>3043</v>
      </c>
      <c r="D62" t="s">
        <v>100</v>
      </c>
      <c r="E62" t="s">
        <v>2965</v>
      </c>
      <c r="F62" t="s">
        <v>2942</v>
      </c>
      <c r="G62" t="s">
        <v>102</v>
      </c>
      <c r="H62" s="77">
        <v>304769</v>
      </c>
      <c r="I62" s="77">
        <v>5830</v>
      </c>
      <c r="J62" s="77">
        <v>0</v>
      </c>
      <c r="K62" s="77">
        <v>17768.0327</v>
      </c>
      <c r="L62" s="78">
        <v>3.0999999999999999E-3</v>
      </c>
      <c r="M62" s="78">
        <v>5.8999999999999999E-3</v>
      </c>
      <c r="N62" s="78">
        <v>8.0000000000000004E-4</v>
      </c>
    </row>
    <row r="63" spans="2:14">
      <c r="B63" t="s">
        <v>3044</v>
      </c>
      <c r="C63" t="s">
        <v>3045</v>
      </c>
      <c r="D63" t="s">
        <v>100</v>
      </c>
      <c r="E63" t="s">
        <v>2965</v>
      </c>
      <c r="F63" t="s">
        <v>2942</v>
      </c>
      <c r="G63" t="s">
        <v>102</v>
      </c>
      <c r="H63" s="77">
        <v>36235</v>
      </c>
      <c r="I63" s="77">
        <v>12580</v>
      </c>
      <c r="J63" s="77">
        <v>0</v>
      </c>
      <c r="K63" s="77">
        <v>4558.3630000000003</v>
      </c>
      <c r="L63" s="78">
        <v>4.0000000000000002E-4</v>
      </c>
      <c r="M63" s="78">
        <v>1.5E-3</v>
      </c>
      <c r="N63" s="78">
        <v>2.0000000000000001E-4</v>
      </c>
    </row>
    <row r="64" spans="2:14">
      <c r="B64" t="s">
        <v>3046</v>
      </c>
      <c r="C64" t="s">
        <v>3047</v>
      </c>
      <c r="D64" t="s">
        <v>100</v>
      </c>
      <c r="E64" t="s">
        <v>2965</v>
      </c>
      <c r="F64" t="s">
        <v>2942</v>
      </c>
      <c r="G64" t="s">
        <v>102</v>
      </c>
      <c r="H64" s="77">
        <v>24000</v>
      </c>
      <c r="I64" s="77">
        <v>4441</v>
      </c>
      <c r="J64" s="77">
        <v>0</v>
      </c>
      <c r="K64" s="77">
        <v>1065.8399999999999</v>
      </c>
      <c r="L64" s="78">
        <v>6.9999999999999999E-4</v>
      </c>
      <c r="M64" s="78">
        <v>4.0000000000000002E-4</v>
      </c>
      <c r="N64" s="78">
        <v>1E-4</v>
      </c>
    </row>
    <row r="65" spans="2:14">
      <c r="B65" t="s">
        <v>3048</v>
      </c>
      <c r="C65" t="s">
        <v>3049</v>
      </c>
      <c r="D65" t="s">
        <v>100</v>
      </c>
      <c r="E65" t="s">
        <v>2965</v>
      </c>
      <c r="F65" t="s">
        <v>2942</v>
      </c>
      <c r="G65" t="s">
        <v>102</v>
      </c>
      <c r="H65" s="77">
        <v>102500</v>
      </c>
      <c r="I65" s="77">
        <v>1564</v>
      </c>
      <c r="J65" s="77">
        <v>0</v>
      </c>
      <c r="K65" s="77">
        <v>1603.1</v>
      </c>
      <c r="L65" s="78">
        <v>1E-3</v>
      </c>
      <c r="M65" s="78">
        <v>5.0000000000000001E-4</v>
      </c>
      <c r="N65" s="78">
        <v>1E-4</v>
      </c>
    </row>
    <row r="66" spans="2:14">
      <c r="B66" t="s">
        <v>3050</v>
      </c>
      <c r="C66" t="s">
        <v>3051</v>
      </c>
      <c r="D66" t="s">
        <v>100</v>
      </c>
      <c r="E66" t="s">
        <v>2965</v>
      </c>
      <c r="F66" t="s">
        <v>2942</v>
      </c>
      <c r="G66" t="s">
        <v>102</v>
      </c>
      <c r="H66" s="77">
        <v>23000</v>
      </c>
      <c r="I66" s="77">
        <v>3724</v>
      </c>
      <c r="J66" s="77">
        <v>0</v>
      </c>
      <c r="K66" s="77">
        <v>856.52</v>
      </c>
      <c r="L66" s="78">
        <v>8.0000000000000004E-4</v>
      </c>
      <c r="M66" s="78">
        <v>2.9999999999999997E-4</v>
      </c>
      <c r="N66" s="78">
        <v>0</v>
      </c>
    </row>
    <row r="67" spans="2:14">
      <c r="B67" t="s">
        <v>3052</v>
      </c>
      <c r="C67" t="s">
        <v>3053</v>
      </c>
      <c r="D67" t="s">
        <v>100</v>
      </c>
      <c r="E67" t="s">
        <v>2970</v>
      </c>
      <c r="F67" t="s">
        <v>2942</v>
      </c>
      <c r="G67" t="s">
        <v>102</v>
      </c>
      <c r="H67" s="77">
        <v>235100</v>
      </c>
      <c r="I67" s="77">
        <v>5023</v>
      </c>
      <c r="J67" s="77">
        <v>0</v>
      </c>
      <c r="K67" s="77">
        <v>11809.073</v>
      </c>
      <c r="L67" s="78">
        <v>2.4799999999999999E-2</v>
      </c>
      <c r="M67" s="78">
        <v>3.8999999999999998E-3</v>
      </c>
      <c r="N67" s="78">
        <v>5.9999999999999995E-4</v>
      </c>
    </row>
    <row r="68" spans="2:14">
      <c r="B68" t="s">
        <v>3054</v>
      </c>
      <c r="C68" t="s">
        <v>3055</v>
      </c>
      <c r="D68" t="s">
        <v>100</v>
      </c>
      <c r="E68" t="s">
        <v>2970</v>
      </c>
      <c r="F68" t="s">
        <v>2942</v>
      </c>
      <c r="G68" t="s">
        <v>102</v>
      </c>
      <c r="H68" s="77">
        <v>118000</v>
      </c>
      <c r="I68" s="77">
        <v>3529</v>
      </c>
      <c r="J68" s="77">
        <v>0</v>
      </c>
      <c r="K68" s="77">
        <v>4164.22</v>
      </c>
      <c r="L68" s="78">
        <v>3.3700000000000001E-2</v>
      </c>
      <c r="M68" s="78">
        <v>1.4E-3</v>
      </c>
      <c r="N68" s="78">
        <v>2.0000000000000001E-4</v>
      </c>
    </row>
    <row r="69" spans="2:14">
      <c r="B69" t="s">
        <v>3056</v>
      </c>
      <c r="C69" t="s">
        <v>3057</v>
      </c>
      <c r="D69" t="s">
        <v>100</v>
      </c>
      <c r="E69" t="s">
        <v>2970</v>
      </c>
      <c r="F69" t="s">
        <v>2942</v>
      </c>
      <c r="G69" t="s">
        <v>102</v>
      </c>
      <c r="H69" s="77">
        <v>106500</v>
      </c>
      <c r="I69" s="77">
        <v>1611</v>
      </c>
      <c r="J69" s="77">
        <v>0</v>
      </c>
      <c r="K69" s="77">
        <v>1715.7149999999999</v>
      </c>
      <c r="L69" s="78">
        <v>3.5000000000000001E-3</v>
      </c>
      <c r="M69" s="78">
        <v>5.9999999999999995E-4</v>
      </c>
      <c r="N69" s="78">
        <v>1E-4</v>
      </c>
    </row>
    <row r="70" spans="2:14">
      <c r="B70" t="s">
        <v>3058</v>
      </c>
      <c r="C70" t="s">
        <v>3059</v>
      </c>
      <c r="D70" t="s">
        <v>100</v>
      </c>
      <c r="E70" t="s">
        <v>2970</v>
      </c>
      <c r="F70" t="s">
        <v>2942</v>
      </c>
      <c r="G70" t="s">
        <v>102</v>
      </c>
      <c r="H70" s="77">
        <v>230100</v>
      </c>
      <c r="I70" s="77">
        <v>13080</v>
      </c>
      <c r="J70" s="77">
        <v>0</v>
      </c>
      <c r="K70" s="77">
        <v>30097.08</v>
      </c>
      <c r="L70" s="78">
        <v>4.65E-2</v>
      </c>
      <c r="M70" s="78">
        <v>0.01</v>
      </c>
      <c r="N70" s="78">
        <v>1.4E-3</v>
      </c>
    </row>
    <row r="71" spans="2:14">
      <c r="B71" t="s">
        <v>3060</v>
      </c>
      <c r="C71" t="s">
        <v>3061</v>
      </c>
      <c r="D71" t="s">
        <v>100</v>
      </c>
      <c r="E71" t="s">
        <v>2970</v>
      </c>
      <c r="F71" t="s">
        <v>2942</v>
      </c>
      <c r="G71" t="s">
        <v>102</v>
      </c>
      <c r="H71" s="77">
        <v>13439</v>
      </c>
      <c r="I71" s="77">
        <v>3653</v>
      </c>
      <c r="J71" s="77">
        <v>0</v>
      </c>
      <c r="K71" s="77">
        <v>490.92667</v>
      </c>
      <c r="L71" s="78">
        <v>1E-3</v>
      </c>
      <c r="M71" s="78">
        <v>2.0000000000000001E-4</v>
      </c>
      <c r="N71" s="78">
        <v>0</v>
      </c>
    </row>
    <row r="72" spans="2:14">
      <c r="B72" t="s">
        <v>3062</v>
      </c>
      <c r="C72" t="s">
        <v>3063</v>
      </c>
      <c r="D72" t="s">
        <v>100</v>
      </c>
      <c r="E72" t="s">
        <v>2970</v>
      </c>
      <c r="F72" t="s">
        <v>2942</v>
      </c>
      <c r="G72" t="s">
        <v>102</v>
      </c>
      <c r="H72" s="77">
        <v>3000</v>
      </c>
      <c r="I72" s="77">
        <v>10570</v>
      </c>
      <c r="J72" s="77">
        <v>0</v>
      </c>
      <c r="K72" s="77">
        <v>317.10000000000002</v>
      </c>
      <c r="L72" s="78">
        <v>5.9999999999999995E-4</v>
      </c>
      <c r="M72" s="78">
        <v>1E-4</v>
      </c>
      <c r="N72" s="78">
        <v>0</v>
      </c>
    </row>
    <row r="73" spans="2:14">
      <c r="B73" t="s">
        <v>3064</v>
      </c>
      <c r="C73" t="s">
        <v>3065</v>
      </c>
      <c r="D73" t="s">
        <v>100</v>
      </c>
      <c r="E73" t="s">
        <v>2970</v>
      </c>
      <c r="F73" t="s">
        <v>2942</v>
      </c>
      <c r="G73" t="s">
        <v>102</v>
      </c>
      <c r="H73" s="77">
        <v>5655</v>
      </c>
      <c r="I73" s="77">
        <v>38010</v>
      </c>
      <c r="J73" s="77">
        <v>0</v>
      </c>
      <c r="K73" s="77">
        <v>2149.4654999999998</v>
      </c>
      <c r="L73" s="78">
        <v>1.6000000000000001E-3</v>
      </c>
      <c r="M73" s="78">
        <v>6.9999999999999999E-4</v>
      </c>
      <c r="N73" s="78">
        <v>1E-4</v>
      </c>
    </row>
    <row r="74" spans="2:14">
      <c r="B74" t="s">
        <v>3066</v>
      </c>
      <c r="C74" t="s">
        <v>3067</v>
      </c>
      <c r="D74" t="s">
        <v>100</v>
      </c>
      <c r="E74" t="s">
        <v>2970</v>
      </c>
      <c r="F74" t="s">
        <v>2942</v>
      </c>
      <c r="G74" t="s">
        <v>102</v>
      </c>
      <c r="H74" s="77">
        <v>141946</v>
      </c>
      <c r="I74" s="77">
        <v>9978</v>
      </c>
      <c r="J74" s="77">
        <v>0</v>
      </c>
      <c r="K74" s="77">
        <v>14163.371880000001</v>
      </c>
      <c r="L74" s="78">
        <v>1.7500000000000002E-2</v>
      </c>
      <c r="M74" s="78">
        <v>4.7000000000000002E-3</v>
      </c>
      <c r="N74" s="78">
        <v>6.9999999999999999E-4</v>
      </c>
    </row>
    <row r="75" spans="2:14">
      <c r="B75" t="s">
        <v>3068</v>
      </c>
      <c r="C75" t="s">
        <v>3069</v>
      </c>
      <c r="D75" t="s">
        <v>100</v>
      </c>
      <c r="E75" t="s">
        <v>2970</v>
      </c>
      <c r="F75" t="s">
        <v>2942</v>
      </c>
      <c r="G75" t="s">
        <v>102</v>
      </c>
      <c r="H75" s="77">
        <v>2158792</v>
      </c>
      <c r="I75" s="77">
        <v>3636</v>
      </c>
      <c r="J75" s="77">
        <v>0</v>
      </c>
      <c r="K75" s="77">
        <v>78493.677119999993</v>
      </c>
      <c r="L75" s="78">
        <v>3.1E-2</v>
      </c>
      <c r="M75" s="78">
        <v>2.6200000000000001E-2</v>
      </c>
      <c r="N75" s="78">
        <v>3.7000000000000002E-3</v>
      </c>
    </row>
    <row r="76" spans="2:14">
      <c r="B76" t="s">
        <v>3070</v>
      </c>
      <c r="C76" t="s">
        <v>3071</v>
      </c>
      <c r="D76" t="s">
        <v>100</v>
      </c>
      <c r="E76" t="s">
        <v>2970</v>
      </c>
      <c r="F76" t="s">
        <v>2942</v>
      </c>
      <c r="G76" t="s">
        <v>102</v>
      </c>
      <c r="H76" s="77">
        <v>21907</v>
      </c>
      <c r="I76" s="77">
        <v>13960</v>
      </c>
      <c r="J76" s="77">
        <v>0</v>
      </c>
      <c r="K76" s="77">
        <v>3058.2172</v>
      </c>
      <c r="L76" s="78">
        <v>8.0000000000000004E-4</v>
      </c>
      <c r="M76" s="78">
        <v>1E-3</v>
      </c>
      <c r="N76" s="78">
        <v>1E-4</v>
      </c>
    </row>
    <row r="77" spans="2:14">
      <c r="B77" s="79" t="s">
        <v>3072</v>
      </c>
      <c r="D77" s="16"/>
      <c r="E77" s="16"/>
      <c r="F77" s="16"/>
      <c r="G77" s="16"/>
      <c r="H77" s="81">
        <v>33189463.039999999</v>
      </c>
      <c r="J77" s="81">
        <v>0</v>
      </c>
      <c r="K77" s="81">
        <v>187833.078570624</v>
      </c>
      <c r="M77" s="80">
        <v>6.2600000000000003E-2</v>
      </c>
      <c r="N77" s="80">
        <v>8.8999999999999999E-3</v>
      </c>
    </row>
    <row r="78" spans="2:14">
      <c r="B78" t="s">
        <v>3073</v>
      </c>
      <c r="C78" t="s">
        <v>3074</v>
      </c>
      <c r="D78" t="s">
        <v>100</v>
      </c>
      <c r="E78" t="s">
        <v>2941</v>
      </c>
      <c r="F78" t="s">
        <v>3075</v>
      </c>
      <c r="G78" t="s">
        <v>102</v>
      </c>
      <c r="H78" s="77">
        <v>1016187</v>
      </c>
      <c r="I78" s="77">
        <v>362.86</v>
      </c>
      <c r="J78" s="77">
        <v>0</v>
      </c>
      <c r="K78" s="77">
        <v>3687.3361482</v>
      </c>
      <c r="L78" s="78">
        <v>3.7000000000000002E-3</v>
      </c>
      <c r="M78" s="78">
        <v>1.1999999999999999E-3</v>
      </c>
      <c r="N78" s="78">
        <v>2.0000000000000001E-4</v>
      </c>
    </row>
    <row r="79" spans="2:14">
      <c r="B79" t="s">
        <v>3076</v>
      </c>
      <c r="C79" t="s">
        <v>3077</v>
      </c>
      <c r="D79" t="s">
        <v>100</v>
      </c>
      <c r="E79" t="s">
        <v>2941</v>
      </c>
      <c r="F79" t="s">
        <v>3075</v>
      </c>
      <c r="G79" t="s">
        <v>102</v>
      </c>
      <c r="H79" s="77">
        <v>350000</v>
      </c>
      <c r="I79" s="77">
        <v>339.38</v>
      </c>
      <c r="J79" s="77">
        <v>0</v>
      </c>
      <c r="K79" s="77">
        <v>1187.83</v>
      </c>
      <c r="L79" s="78">
        <v>1.1000000000000001E-3</v>
      </c>
      <c r="M79" s="78">
        <v>4.0000000000000002E-4</v>
      </c>
      <c r="N79" s="78">
        <v>1E-4</v>
      </c>
    </row>
    <row r="80" spans="2:14">
      <c r="B80" t="s">
        <v>3078</v>
      </c>
      <c r="C80" t="s">
        <v>3079</v>
      </c>
      <c r="D80" t="s">
        <v>100</v>
      </c>
      <c r="E80" t="s">
        <v>2947</v>
      </c>
      <c r="F80" t="s">
        <v>3075</v>
      </c>
      <c r="G80" t="s">
        <v>102</v>
      </c>
      <c r="H80" s="77">
        <v>924749</v>
      </c>
      <c r="I80" s="77">
        <v>433.66</v>
      </c>
      <c r="J80" s="77">
        <v>0</v>
      </c>
      <c r="K80" s="77">
        <v>4010.2665133999999</v>
      </c>
      <c r="L80" s="78">
        <v>6.4000000000000003E-3</v>
      </c>
      <c r="M80" s="78">
        <v>1.2999999999999999E-3</v>
      </c>
      <c r="N80" s="78">
        <v>2.0000000000000001E-4</v>
      </c>
    </row>
    <row r="81" spans="2:14">
      <c r="B81" t="s">
        <v>3080</v>
      </c>
      <c r="C81" t="s">
        <v>3081</v>
      </c>
      <c r="D81" t="s">
        <v>100</v>
      </c>
      <c r="E81" t="s">
        <v>2956</v>
      </c>
      <c r="F81" t="s">
        <v>3075</v>
      </c>
      <c r="G81" t="s">
        <v>102</v>
      </c>
      <c r="H81" s="77">
        <v>15000</v>
      </c>
      <c r="I81" s="77">
        <v>340.1</v>
      </c>
      <c r="J81" s="77">
        <v>0</v>
      </c>
      <c r="K81" s="77">
        <v>51.015000000000001</v>
      </c>
      <c r="L81" s="78">
        <v>0</v>
      </c>
      <c r="M81" s="78">
        <v>0</v>
      </c>
      <c r="N81" s="78">
        <v>0</v>
      </c>
    </row>
    <row r="82" spans="2:14">
      <c r="B82" t="s">
        <v>3082</v>
      </c>
      <c r="C82" t="s">
        <v>3083</v>
      </c>
      <c r="D82" t="s">
        <v>100</v>
      </c>
      <c r="E82" t="s">
        <v>2956</v>
      </c>
      <c r="F82" t="s">
        <v>3075</v>
      </c>
      <c r="G82" t="s">
        <v>102</v>
      </c>
      <c r="H82" s="77">
        <v>14050</v>
      </c>
      <c r="I82" s="77">
        <v>3540.59</v>
      </c>
      <c r="J82" s="77">
        <v>0</v>
      </c>
      <c r="K82" s="77">
        <v>497.45289500000001</v>
      </c>
      <c r="L82" s="78">
        <v>5.9999999999999995E-4</v>
      </c>
      <c r="M82" s="78">
        <v>2.0000000000000001E-4</v>
      </c>
      <c r="N82" s="78">
        <v>0</v>
      </c>
    </row>
    <row r="83" spans="2:14">
      <c r="B83" t="s">
        <v>3084</v>
      </c>
      <c r="C83" t="s">
        <v>3085</v>
      </c>
      <c r="D83" t="s">
        <v>100</v>
      </c>
      <c r="E83" t="s">
        <v>2956</v>
      </c>
      <c r="F83" t="s">
        <v>3075</v>
      </c>
      <c r="G83" t="s">
        <v>102</v>
      </c>
      <c r="H83" s="77">
        <v>227079</v>
      </c>
      <c r="I83" s="77">
        <v>364.04</v>
      </c>
      <c r="J83" s="77">
        <v>0</v>
      </c>
      <c r="K83" s="77">
        <v>826.65839159999996</v>
      </c>
      <c r="L83" s="78">
        <v>2.9999999999999997E-4</v>
      </c>
      <c r="M83" s="78">
        <v>2.9999999999999997E-4</v>
      </c>
      <c r="N83" s="78">
        <v>0</v>
      </c>
    </row>
    <row r="84" spans="2:14">
      <c r="B84" t="s">
        <v>3086</v>
      </c>
      <c r="C84" t="s">
        <v>3087</v>
      </c>
      <c r="D84" t="s">
        <v>100</v>
      </c>
      <c r="E84" t="s">
        <v>2965</v>
      </c>
      <c r="F84" t="s">
        <v>3075</v>
      </c>
      <c r="G84" t="s">
        <v>102</v>
      </c>
      <c r="H84" s="77">
        <v>3565684</v>
      </c>
      <c r="I84" s="77">
        <v>347.68</v>
      </c>
      <c r="J84" s="77">
        <v>0</v>
      </c>
      <c r="K84" s="77">
        <v>12397.1701312</v>
      </c>
      <c r="L84" s="78">
        <v>1.2999999999999999E-3</v>
      </c>
      <c r="M84" s="78">
        <v>4.1000000000000003E-3</v>
      </c>
      <c r="N84" s="78">
        <v>5.9999999999999995E-4</v>
      </c>
    </row>
    <row r="85" spans="2:14">
      <c r="B85" t="s">
        <v>3088</v>
      </c>
      <c r="C85" t="s">
        <v>3089</v>
      </c>
      <c r="D85" t="s">
        <v>100</v>
      </c>
      <c r="E85" t="s">
        <v>2965</v>
      </c>
      <c r="F85" t="s">
        <v>3075</v>
      </c>
      <c r="G85" t="s">
        <v>102</v>
      </c>
      <c r="H85" s="77">
        <v>11500</v>
      </c>
      <c r="I85" s="77">
        <v>3827.94</v>
      </c>
      <c r="J85" s="77">
        <v>0</v>
      </c>
      <c r="K85" s="77">
        <v>440.2131</v>
      </c>
      <c r="L85" s="78">
        <v>1.4E-3</v>
      </c>
      <c r="M85" s="78">
        <v>1E-4</v>
      </c>
      <c r="N85" s="78">
        <v>0</v>
      </c>
    </row>
    <row r="86" spans="2:14">
      <c r="B86" t="s">
        <v>3090</v>
      </c>
      <c r="C86" t="s">
        <v>3091</v>
      </c>
      <c r="D86" t="s">
        <v>100</v>
      </c>
      <c r="E86" t="s">
        <v>2965</v>
      </c>
      <c r="F86" t="s">
        <v>3075</v>
      </c>
      <c r="G86" t="s">
        <v>102</v>
      </c>
      <c r="H86" s="77">
        <v>300000</v>
      </c>
      <c r="I86" s="77">
        <v>360.68</v>
      </c>
      <c r="J86" s="77">
        <v>0</v>
      </c>
      <c r="K86" s="77">
        <v>1082.04</v>
      </c>
      <c r="L86" s="78">
        <v>2.9999999999999997E-4</v>
      </c>
      <c r="M86" s="78">
        <v>4.0000000000000002E-4</v>
      </c>
      <c r="N86" s="78">
        <v>1E-4</v>
      </c>
    </row>
    <row r="87" spans="2:14">
      <c r="B87" t="s">
        <v>3092</v>
      </c>
      <c r="C87" t="s">
        <v>3093</v>
      </c>
      <c r="D87" t="s">
        <v>100</v>
      </c>
      <c r="E87" t="s">
        <v>2965</v>
      </c>
      <c r="F87" t="s">
        <v>3075</v>
      </c>
      <c r="G87" t="s">
        <v>102</v>
      </c>
      <c r="H87" s="77">
        <v>37254</v>
      </c>
      <c r="I87" s="77">
        <v>3557.44</v>
      </c>
      <c r="J87" s="77">
        <v>0</v>
      </c>
      <c r="K87" s="77">
        <v>1325.2886976</v>
      </c>
      <c r="L87" s="78">
        <v>1.6999999999999999E-3</v>
      </c>
      <c r="M87" s="78">
        <v>4.0000000000000002E-4</v>
      </c>
      <c r="N87" s="78">
        <v>1E-4</v>
      </c>
    </row>
    <row r="88" spans="2:14">
      <c r="B88" t="s">
        <v>3094</v>
      </c>
      <c r="C88" t="s">
        <v>3095</v>
      </c>
      <c r="D88" t="s">
        <v>100</v>
      </c>
      <c r="E88" t="s">
        <v>2965</v>
      </c>
      <c r="F88" t="s">
        <v>3075</v>
      </c>
      <c r="G88" t="s">
        <v>102</v>
      </c>
      <c r="H88" s="77">
        <v>24421364.039999999</v>
      </c>
      <c r="I88" s="77">
        <v>340.56</v>
      </c>
      <c r="J88" s="77">
        <v>0</v>
      </c>
      <c r="K88" s="77">
        <v>83169.397374623994</v>
      </c>
      <c r="L88" s="78">
        <v>1.78E-2</v>
      </c>
      <c r="M88" s="78">
        <v>2.7699999999999999E-2</v>
      </c>
      <c r="N88" s="78">
        <v>4.0000000000000001E-3</v>
      </c>
    </row>
    <row r="89" spans="2:14">
      <c r="B89" t="s">
        <v>3096</v>
      </c>
      <c r="C89" t="s">
        <v>3097</v>
      </c>
      <c r="D89" t="s">
        <v>100</v>
      </c>
      <c r="E89" t="s">
        <v>2965</v>
      </c>
      <c r="F89" t="s">
        <v>3075</v>
      </c>
      <c r="G89" t="s">
        <v>102</v>
      </c>
      <c r="H89" s="77">
        <v>532687</v>
      </c>
      <c r="I89" s="77">
        <v>3542.22</v>
      </c>
      <c r="J89" s="77">
        <v>0</v>
      </c>
      <c r="K89" s="77">
        <v>18868.945451399999</v>
      </c>
      <c r="L89" s="78">
        <v>2.6800000000000001E-2</v>
      </c>
      <c r="M89" s="78">
        <v>6.3E-3</v>
      </c>
      <c r="N89" s="78">
        <v>8.9999999999999998E-4</v>
      </c>
    </row>
    <row r="90" spans="2:14">
      <c r="B90" t="s">
        <v>3098</v>
      </c>
      <c r="C90" t="s">
        <v>3099</v>
      </c>
      <c r="D90" t="s">
        <v>100</v>
      </c>
      <c r="E90" t="s">
        <v>2970</v>
      </c>
      <c r="F90" t="s">
        <v>3075</v>
      </c>
      <c r="G90" t="s">
        <v>102</v>
      </c>
      <c r="H90" s="77">
        <v>48405</v>
      </c>
      <c r="I90" s="77">
        <v>3221</v>
      </c>
      <c r="J90" s="77">
        <v>0</v>
      </c>
      <c r="K90" s="77">
        <v>1559.1250500000001</v>
      </c>
      <c r="L90" s="78">
        <v>2.8999999999999998E-3</v>
      </c>
      <c r="M90" s="78">
        <v>5.0000000000000001E-4</v>
      </c>
      <c r="N90" s="78">
        <v>1E-4</v>
      </c>
    </row>
    <row r="91" spans="2:14">
      <c r="B91" t="s">
        <v>3100</v>
      </c>
      <c r="C91" t="s">
        <v>3101</v>
      </c>
      <c r="D91" t="s">
        <v>100</v>
      </c>
      <c r="E91" t="s">
        <v>2970</v>
      </c>
      <c r="F91" t="s">
        <v>3075</v>
      </c>
      <c r="G91" t="s">
        <v>102</v>
      </c>
      <c r="H91" s="77">
        <v>287346</v>
      </c>
      <c r="I91" s="77">
        <v>3474.11</v>
      </c>
      <c r="J91" s="77">
        <v>0</v>
      </c>
      <c r="K91" s="77">
        <v>9982.7161206000001</v>
      </c>
      <c r="L91" s="78">
        <v>4.7000000000000002E-3</v>
      </c>
      <c r="M91" s="78">
        <v>3.3E-3</v>
      </c>
      <c r="N91" s="78">
        <v>5.0000000000000001E-4</v>
      </c>
    </row>
    <row r="92" spans="2:14">
      <c r="B92" t="s">
        <v>3102</v>
      </c>
      <c r="C92" t="s">
        <v>3103</v>
      </c>
      <c r="D92" t="s">
        <v>100</v>
      </c>
      <c r="E92" t="s">
        <v>2970</v>
      </c>
      <c r="F92" t="s">
        <v>3075</v>
      </c>
      <c r="G92" t="s">
        <v>102</v>
      </c>
      <c r="H92" s="77">
        <v>1423158</v>
      </c>
      <c r="I92" s="77">
        <v>3387.15</v>
      </c>
      <c r="J92" s="77">
        <v>0</v>
      </c>
      <c r="K92" s="77">
        <v>48204.496197</v>
      </c>
      <c r="L92" s="78">
        <v>1.0200000000000001E-2</v>
      </c>
      <c r="M92" s="78">
        <v>1.61E-2</v>
      </c>
      <c r="N92" s="78">
        <v>2.3E-3</v>
      </c>
    </row>
    <row r="93" spans="2:14">
      <c r="B93" t="s">
        <v>3104</v>
      </c>
      <c r="C93" t="s">
        <v>3105</v>
      </c>
      <c r="D93" t="s">
        <v>100</v>
      </c>
      <c r="E93" t="s">
        <v>2970</v>
      </c>
      <c r="F93" t="s">
        <v>3075</v>
      </c>
      <c r="G93" t="s">
        <v>102</v>
      </c>
      <c r="H93" s="77">
        <v>15000</v>
      </c>
      <c r="I93" s="77">
        <v>3620.85</v>
      </c>
      <c r="J93" s="77">
        <v>0</v>
      </c>
      <c r="K93" s="77">
        <v>543.12750000000005</v>
      </c>
      <c r="L93" s="78">
        <v>5.0000000000000001E-4</v>
      </c>
      <c r="M93" s="78">
        <v>2.0000000000000001E-4</v>
      </c>
      <c r="N93" s="78">
        <v>0</v>
      </c>
    </row>
    <row r="94" spans="2:14">
      <c r="B94" s="79" t="s">
        <v>3106</v>
      </c>
      <c r="D94" s="16"/>
      <c r="E94" s="16"/>
      <c r="F94" s="16"/>
      <c r="G94" s="16"/>
      <c r="H94" s="81">
        <v>0</v>
      </c>
      <c r="J94" s="81">
        <v>0</v>
      </c>
      <c r="K94" s="81">
        <v>0</v>
      </c>
      <c r="M94" s="80">
        <v>0</v>
      </c>
      <c r="N94" s="80">
        <v>0</v>
      </c>
    </row>
    <row r="95" spans="2:14">
      <c r="B95" t="s">
        <v>253</v>
      </c>
      <c r="C95" t="s">
        <v>253</v>
      </c>
      <c r="D95" s="16"/>
      <c r="E95" s="16"/>
      <c r="F95" t="s">
        <v>253</v>
      </c>
      <c r="G95" t="s">
        <v>253</v>
      </c>
      <c r="H95" s="77">
        <v>0</v>
      </c>
      <c r="I95" s="77">
        <v>0</v>
      </c>
      <c r="K95" s="77">
        <v>0</v>
      </c>
      <c r="L95" s="78">
        <v>0</v>
      </c>
      <c r="M95" s="78">
        <v>0</v>
      </c>
      <c r="N95" s="78">
        <v>0</v>
      </c>
    </row>
    <row r="96" spans="2:14">
      <c r="B96" s="79" t="s">
        <v>1801</v>
      </c>
      <c r="D96" s="16"/>
      <c r="E96" s="16"/>
      <c r="F96" s="16"/>
      <c r="G96" s="16"/>
      <c r="H96" s="81">
        <v>0</v>
      </c>
      <c r="J96" s="81">
        <v>0</v>
      </c>
      <c r="K96" s="81">
        <v>0</v>
      </c>
      <c r="M96" s="80">
        <v>0</v>
      </c>
      <c r="N96" s="80">
        <v>0</v>
      </c>
    </row>
    <row r="97" spans="2:14">
      <c r="B97" t="s">
        <v>253</v>
      </c>
      <c r="C97" t="s">
        <v>253</v>
      </c>
      <c r="D97" s="16"/>
      <c r="E97" s="16"/>
      <c r="F97" t="s">
        <v>253</v>
      </c>
      <c r="G97" t="s">
        <v>253</v>
      </c>
      <c r="H97" s="77">
        <v>0</v>
      </c>
      <c r="I97" s="77">
        <v>0</v>
      </c>
      <c r="K97" s="77">
        <v>0</v>
      </c>
      <c r="L97" s="78">
        <v>0</v>
      </c>
      <c r="M97" s="78">
        <v>0</v>
      </c>
      <c r="N97" s="78">
        <v>0</v>
      </c>
    </row>
    <row r="98" spans="2:14">
      <c r="B98" s="79" t="s">
        <v>3107</v>
      </c>
      <c r="D98" s="16"/>
      <c r="E98" s="16"/>
      <c r="F98" s="16"/>
      <c r="G98" s="16"/>
      <c r="H98" s="81">
        <v>0</v>
      </c>
      <c r="J98" s="81">
        <v>0</v>
      </c>
      <c r="K98" s="81">
        <v>0</v>
      </c>
      <c r="M98" s="80">
        <v>0</v>
      </c>
      <c r="N98" s="80">
        <v>0</v>
      </c>
    </row>
    <row r="99" spans="2:14">
      <c r="B99" t="s">
        <v>253</v>
      </c>
      <c r="C99" t="s">
        <v>253</v>
      </c>
      <c r="D99" s="16"/>
      <c r="E99" s="16"/>
      <c r="F99" t="s">
        <v>253</v>
      </c>
      <c r="G99" t="s">
        <v>253</v>
      </c>
      <c r="H99" s="77">
        <v>0</v>
      </c>
      <c r="I99" s="77">
        <v>0</v>
      </c>
      <c r="K99" s="77">
        <v>0</v>
      </c>
      <c r="L99" s="78">
        <v>0</v>
      </c>
      <c r="M99" s="78">
        <v>0</v>
      </c>
      <c r="N99" s="78">
        <v>0</v>
      </c>
    </row>
    <row r="100" spans="2:14">
      <c r="B100" s="79" t="s">
        <v>257</v>
      </c>
      <c r="D100" s="16"/>
      <c r="E100" s="16"/>
      <c r="F100" s="16"/>
      <c r="G100" s="16"/>
      <c r="H100" s="81">
        <v>4927353</v>
      </c>
      <c r="J100" s="81">
        <v>1672.5055133999999</v>
      </c>
      <c r="K100" s="81">
        <v>1389291.9305170961</v>
      </c>
      <c r="M100" s="80">
        <v>0.46289999999999998</v>
      </c>
      <c r="N100" s="80">
        <v>6.6100000000000006E-2</v>
      </c>
    </row>
    <row r="101" spans="2:14">
      <c r="B101" s="79" t="s">
        <v>3108</v>
      </c>
      <c r="D101" s="16"/>
      <c r="E101" s="16"/>
      <c r="F101" s="16"/>
      <c r="G101" s="16"/>
      <c r="H101" s="81">
        <v>4717073</v>
      </c>
      <c r="J101" s="81">
        <v>1672.5055133999999</v>
      </c>
      <c r="K101" s="81">
        <v>1313457.536763076</v>
      </c>
      <c r="M101" s="80">
        <v>0.43769999999999998</v>
      </c>
      <c r="N101" s="80">
        <v>6.25E-2</v>
      </c>
    </row>
    <row r="102" spans="2:14">
      <c r="B102" t="s">
        <v>3109</v>
      </c>
      <c r="C102" t="s">
        <v>3110</v>
      </c>
      <c r="D102" t="s">
        <v>123</v>
      </c>
      <c r="E102" t="s">
        <v>3111</v>
      </c>
      <c r="F102" t="s">
        <v>2030</v>
      </c>
      <c r="G102" t="s">
        <v>106</v>
      </c>
      <c r="H102" s="77">
        <v>6750</v>
      </c>
      <c r="I102" s="77">
        <v>5853</v>
      </c>
      <c r="J102" s="77">
        <v>0</v>
      </c>
      <c r="K102" s="77">
        <v>1399.7595825000001</v>
      </c>
      <c r="L102" s="78">
        <v>0</v>
      </c>
      <c r="M102" s="78">
        <v>5.0000000000000001E-4</v>
      </c>
      <c r="N102" s="78">
        <v>1E-4</v>
      </c>
    </row>
    <row r="103" spans="2:14">
      <c r="B103" t="s">
        <v>3112</v>
      </c>
      <c r="C103" t="s">
        <v>3113</v>
      </c>
      <c r="D103" t="s">
        <v>370</v>
      </c>
      <c r="E103" t="s">
        <v>3114</v>
      </c>
      <c r="F103" t="s">
        <v>1821</v>
      </c>
      <c r="G103" t="s">
        <v>106</v>
      </c>
      <c r="H103" s="77">
        <v>10845</v>
      </c>
      <c r="I103" s="77">
        <v>7932</v>
      </c>
      <c r="J103" s="77">
        <v>0</v>
      </c>
      <c r="K103" s="77">
        <v>3047.7785921999998</v>
      </c>
      <c r="L103" s="78">
        <v>0</v>
      </c>
      <c r="M103" s="78">
        <v>1E-3</v>
      </c>
      <c r="N103" s="78">
        <v>1E-4</v>
      </c>
    </row>
    <row r="104" spans="2:14">
      <c r="B104" t="s">
        <v>3115</v>
      </c>
      <c r="C104" t="s">
        <v>3116</v>
      </c>
      <c r="D104" t="s">
        <v>370</v>
      </c>
      <c r="E104" t="s">
        <v>3117</v>
      </c>
      <c r="F104" t="s">
        <v>2942</v>
      </c>
      <c r="G104" t="s">
        <v>106</v>
      </c>
      <c r="H104" s="77">
        <v>93082</v>
      </c>
      <c r="I104" s="77">
        <v>3773</v>
      </c>
      <c r="J104" s="77">
        <v>0</v>
      </c>
      <c r="K104" s="77">
        <v>12442.958815980001</v>
      </c>
      <c r="L104" s="78">
        <v>0</v>
      </c>
      <c r="M104" s="78">
        <v>4.1000000000000003E-3</v>
      </c>
      <c r="N104" s="78">
        <v>5.9999999999999995E-4</v>
      </c>
    </row>
    <row r="105" spans="2:14">
      <c r="B105" t="s">
        <v>3118</v>
      </c>
      <c r="C105" t="s">
        <v>3119</v>
      </c>
      <c r="D105" t="s">
        <v>370</v>
      </c>
      <c r="E105" t="s">
        <v>3111</v>
      </c>
      <c r="F105" t="s">
        <v>2942</v>
      </c>
      <c r="G105" t="s">
        <v>106</v>
      </c>
      <c r="H105" s="77">
        <v>239500</v>
      </c>
      <c r="I105" s="77">
        <v>4736</v>
      </c>
      <c r="J105" s="77">
        <v>0</v>
      </c>
      <c r="K105" s="77">
        <v>40187.256959999999</v>
      </c>
      <c r="L105" s="78">
        <v>1E-4</v>
      </c>
      <c r="M105" s="78">
        <v>1.34E-2</v>
      </c>
      <c r="N105" s="78">
        <v>1.9E-3</v>
      </c>
    </row>
    <row r="106" spans="2:14">
      <c r="B106" t="s">
        <v>3120</v>
      </c>
      <c r="C106" t="s">
        <v>3121</v>
      </c>
      <c r="D106" t="s">
        <v>370</v>
      </c>
      <c r="E106" t="s">
        <v>3111</v>
      </c>
      <c r="F106" t="s">
        <v>2942</v>
      </c>
      <c r="G106" t="s">
        <v>106</v>
      </c>
      <c r="H106" s="77">
        <v>465</v>
      </c>
      <c r="I106" s="77">
        <v>31873</v>
      </c>
      <c r="J106" s="77">
        <v>0</v>
      </c>
      <c r="K106" s="77">
        <v>525.10608134999995</v>
      </c>
      <c r="L106" s="78">
        <v>0</v>
      </c>
      <c r="M106" s="78">
        <v>2.0000000000000001E-4</v>
      </c>
      <c r="N106" s="78">
        <v>0</v>
      </c>
    </row>
    <row r="107" spans="2:14">
      <c r="B107" t="s">
        <v>3122</v>
      </c>
      <c r="C107" t="s">
        <v>3123</v>
      </c>
      <c r="D107" t="s">
        <v>2706</v>
      </c>
      <c r="E107" t="s">
        <v>3124</v>
      </c>
      <c r="F107" t="s">
        <v>2942</v>
      </c>
      <c r="G107" t="s">
        <v>106</v>
      </c>
      <c r="H107" s="77">
        <v>9076</v>
      </c>
      <c r="I107" s="77">
        <v>3851</v>
      </c>
      <c r="J107" s="77">
        <v>0</v>
      </c>
      <c r="K107" s="77">
        <v>1238.3378806799999</v>
      </c>
      <c r="L107" s="78">
        <v>0</v>
      </c>
      <c r="M107" s="78">
        <v>4.0000000000000002E-4</v>
      </c>
      <c r="N107" s="78">
        <v>1E-4</v>
      </c>
    </row>
    <row r="108" spans="2:14">
      <c r="B108" t="s">
        <v>3125</v>
      </c>
      <c r="C108" t="s">
        <v>3126</v>
      </c>
      <c r="D108" t="s">
        <v>370</v>
      </c>
      <c r="E108" t="s">
        <v>3127</v>
      </c>
      <c r="F108" t="s">
        <v>2942</v>
      </c>
      <c r="G108" t="s">
        <v>106</v>
      </c>
      <c r="H108" s="77">
        <v>541730</v>
      </c>
      <c r="I108" s="77">
        <v>2826</v>
      </c>
      <c r="J108" s="77">
        <v>0</v>
      </c>
      <c r="K108" s="77">
        <v>54240.813761400001</v>
      </c>
      <c r="L108" s="78">
        <v>4.0000000000000002E-4</v>
      </c>
      <c r="M108" s="78">
        <v>1.8100000000000002E-2</v>
      </c>
      <c r="N108" s="78">
        <v>2.5999999999999999E-3</v>
      </c>
    </row>
    <row r="109" spans="2:14">
      <c r="B109" t="s">
        <v>3128</v>
      </c>
      <c r="C109" t="s">
        <v>3129</v>
      </c>
      <c r="D109" t="s">
        <v>370</v>
      </c>
      <c r="E109" t="s">
        <v>3130</v>
      </c>
      <c r="F109" t="s">
        <v>2942</v>
      </c>
      <c r="G109" t="s">
        <v>106</v>
      </c>
      <c r="H109" s="77">
        <v>79442</v>
      </c>
      <c r="I109" s="77">
        <v>12728</v>
      </c>
      <c r="J109" s="77">
        <v>0</v>
      </c>
      <c r="K109" s="77">
        <v>35824.611403679999</v>
      </c>
      <c r="L109" s="78">
        <v>0</v>
      </c>
      <c r="M109" s="78">
        <v>1.1900000000000001E-2</v>
      </c>
      <c r="N109" s="78">
        <v>1.6999999999999999E-3</v>
      </c>
    </row>
    <row r="110" spans="2:14">
      <c r="B110" t="s">
        <v>3131</v>
      </c>
      <c r="C110" t="s">
        <v>3132</v>
      </c>
      <c r="D110" t="s">
        <v>2706</v>
      </c>
      <c r="E110" t="s">
        <v>3133</v>
      </c>
      <c r="F110" t="s">
        <v>2942</v>
      </c>
      <c r="G110" t="s">
        <v>106</v>
      </c>
      <c r="H110" s="77">
        <v>319607</v>
      </c>
      <c r="I110" s="77">
        <v>26726</v>
      </c>
      <c r="J110" s="77">
        <v>444.39961</v>
      </c>
      <c r="K110" s="77">
        <v>303080.96465326002</v>
      </c>
      <c r="L110" s="78">
        <v>0</v>
      </c>
      <c r="M110" s="78">
        <v>0.10100000000000001</v>
      </c>
      <c r="N110" s="78">
        <v>1.44E-2</v>
      </c>
    </row>
    <row r="111" spans="2:14">
      <c r="B111" t="s">
        <v>3134</v>
      </c>
      <c r="C111" t="s">
        <v>3135</v>
      </c>
      <c r="D111" t="s">
        <v>1943</v>
      </c>
      <c r="E111" t="s">
        <v>3136</v>
      </c>
      <c r="F111" t="s">
        <v>2942</v>
      </c>
      <c r="G111" t="s">
        <v>110</v>
      </c>
      <c r="H111" s="77">
        <v>115301</v>
      </c>
      <c r="I111" s="77">
        <v>10210</v>
      </c>
      <c r="J111" s="77">
        <v>0</v>
      </c>
      <c r="K111" s="77">
        <v>41035.646654179996</v>
      </c>
      <c r="L111" s="78">
        <v>0</v>
      </c>
      <c r="M111" s="78">
        <v>1.37E-2</v>
      </c>
      <c r="N111" s="78">
        <v>2E-3</v>
      </c>
    </row>
    <row r="112" spans="2:14">
      <c r="B112" t="s">
        <v>3137</v>
      </c>
      <c r="C112" t="s">
        <v>3138</v>
      </c>
      <c r="D112" t="s">
        <v>123</v>
      </c>
      <c r="E112" t="s">
        <v>3136</v>
      </c>
      <c r="F112" t="s">
        <v>2942</v>
      </c>
      <c r="G112" t="s">
        <v>106</v>
      </c>
      <c r="H112" s="77">
        <v>82445</v>
      </c>
      <c r="I112" s="77">
        <v>2586</v>
      </c>
      <c r="J112" s="77">
        <v>0</v>
      </c>
      <c r="K112" s="77">
        <v>7553.7741410999997</v>
      </c>
      <c r="L112" s="78">
        <v>0</v>
      </c>
      <c r="M112" s="78">
        <v>2.5000000000000001E-3</v>
      </c>
      <c r="N112" s="78">
        <v>4.0000000000000002E-4</v>
      </c>
    </row>
    <row r="113" spans="2:14">
      <c r="B113" t="s">
        <v>3139</v>
      </c>
      <c r="C113" t="s">
        <v>3140</v>
      </c>
      <c r="D113" t="s">
        <v>370</v>
      </c>
      <c r="E113" t="s">
        <v>3136</v>
      </c>
      <c r="F113" t="s">
        <v>2942</v>
      </c>
      <c r="G113" t="s">
        <v>106</v>
      </c>
      <c r="H113" s="77">
        <v>193710</v>
      </c>
      <c r="I113" s="77">
        <v>4885</v>
      </c>
      <c r="J113" s="77">
        <v>0</v>
      </c>
      <c r="K113" s="77">
        <v>33526.464790500002</v>
      </c>
      <c r="L113" s="78">
        <v>0</v>
      </c>
      <c r="M113" s="78">
        <v>1.12E-2</v>
      </c>
      <c r="N113" s="78">
        <v>1.6000000000000001E-3</v>
      </c>
    </row>
    <row r="114" spans="2:14">
      <c r="B114" t="s">
        <v>3141</v>
      </c>
      <c r="C114" t="s">
        <v>3142</v>
      </c>
      <c r="D114" t="s">
        <v>123</v>
      </c>
      <c r="E114" t="s">
        <v>3136</v>
      </c>
      <c r="F114" t="s">
        <v>2942</v>
      </c>
      <c r="G114" t="s">
        <v>106</v>
      </c>
      <c r="H114" s="77">
        <v>399652</v>
      </c>
      <c r="I114" s="77">
        <v>2600</v>
      </c>
      <c r="J114" s="77">
        <v>0</v>
      </c>
      <c r="K114" s="77">
        <v>36815.142935999997</v>
      </c>
      <c r="L114" s="78">
        <v>0</v>
      </c>
      <c r="M114" s="78">
        <v>1.23E-2</v>
      </c>
      <c r="N114" s="78">
        <v>1.8E-3</v>
      </c>
    </row>
    <row r="115" spans="2:14">
      <c r="B115" t="s">
        <v>3143</v>
      </c>
      <c r="C115" t="s">
        <v>3144</v>
      </c>
      <c r="D115" t="s">
        <v>123</v>
      </c>
      <c r="E115" t="s">
        <v>3136</v>
      </c>
      <c r="F115" t="s">
        <v>2942</v>
      </c>
      <c r="G115" t="s">
        <v>110</v>
      </c>
      <c r="H115" s="77">
        <v>2625</v>
      </c>
      <c r="I115" s="77">
        <v>18564</v>
      </c>
      <c r="J115" s="77">
        <v>0</v>
      </c>
      <c r="K115" s="77">
        <v>1698.6477689999999</v>
      </c>
      <c r="L115" s="78">
        <v>0</v>
      </c>
      <c r="M115" s="78">
        <v>5.9999999999999995E-4</v>
      </c>
      <c r="N115" s="78">
        <v>1E-4</v>
      </c>
    </row>
    <row r="116" spans="2:14">
      <c r="B116" t="s">
        <v>3145</v>
      </c>
      <c r="C116" t="s">
        <v>3146</v>
      </c>
      <c r="D116" t="s">
        <v>370</v>
      </c>
      <c r="E116" t="s">
        <v>3136</v>
      </c>
      <c r="F116" t="s">
        <v>2942</v>
      </c>
      <c r="G116" t="s">
        <v>106</v>
      </c>
      <c r="H116" s="77">
        <v>4518</v>
      </c>
      <c r="I116" s="77">
        <v>35865</v>
      </c>
      <c r="J116" s="77">
        <v>0</v>
      </c>
      <c r="K116" s="77">
        <v>5741.0088200999999</v>
      </c>
      <c r="L116" s="78">
        <v>0</v>
      </c>
      <c r="M116" s="78">
        <v>1.9E-3</v>
      </c>
      <c r="N116" s="78">
        <v>2.9999999999999997E-4</v>
      </c>
    </row>
    <row r="117" spans="2:14">
      <c r="B117" t="s">
        <v>3147</v>
      </c>
      <c r="C117" t="s">
        <v>3148</v>
      </c>
      <c r="D117" t="s">
        <v>370</v>
      </c>
      <c r="E117" t="s">
        <v>3136</v>
      </c>
      <c r="F117" t="s">
        <v>2942</v>
      </c>
      <c r="G117" t="s">
        <v>106</v>
      </c>
      <c r="H117" s="77">
        <v>110174</v>
      </c>
      <c r="I117" s="77">
        <v>16492</v>
      </c>
      <c r="J117" s="77">
        <v>0</v>
      </c>
      <c r="K117" s="77">
        <v>64375.941811440003</v>
      </c>
      <c r="L117" s="78">
        <v>0</v>
      </c>
      <c r="M117" s="78">
        <v>2.1499999999999998E-2</v>
      </c>
      <c r="N117" s="78">
        <v>3.0999999999999999E-3</v>
      </c>
    </row>
    <row r="118" spans="2:14">
      <c r="B118" t="s">
        <v>3149</v>
      </c>
      <c r="C118" t="s">
        <v>3150</v>
      </c>
      <c r="D118" t="s">
        <v>2706</v>
      </c>
      <c r="E118" t="s">
        <v>3136</v>
      </c>
      <c r="F118" t="s">
        <v>2942</v>
      </c>
      <c r="G118" t="s">
        <v>106</v>
      </c>
      <c r="H118" s="77">
        <v>6500</v>
      </c>
      <c r="I118" s="77">
        <v>4256</v>
      </c>
      <c r="J118" s="77">
        <v>0</v>
      </c>
      <c r="K118" s="77">
        <v>980.13552000000004</v>
      </c>
      <c r="L118" s="78">
        <v>0</v>
      </c>
      <c r="M118" s="78">
        <v>2.9999999999999997E-4</v>
      </c>
      <c r="N118" s="78">
        <v>0</v>
      </c>
    </row>
    <row r="119" spans="2:14">
      <c r="B119" t="s">
        <v>3151</v>
      </c>
      <c r="C119" t="s">
        <v>3152</v>
      </c>
      <c r="D119" t="s">
        <v>370</v>
      </c>
      <c r="E119" t="s">
        <v>3153</v>
      </c>
      <c r="F119" t="s">
        <v>2942</v>
      </c>
      <c r="G119" t="s">
        <v>106</v>
      </c>
      <c r="H119" s="77">
        <v>4441</v>
      </c>
      <c r="I119" s="77">
        <v>4375</v>
      </c>
      <c r="J119" s="77">
        <v>0</v>
      </c>
      <c r="K119" s="77">
        <v>688.38275625000006</v>
      </c>
      <c r="L119" s="78">
        <v>0</v>
      </c>
      <c r="M119" s="78">
        <v>2.0000000000000001E-4</v>
      </c>
      <c r="N119" s="78">
        <v>0</v>
      </c>
    </row>
    <row r="120" spans="2:14">
      <c r="B120" t="s">
        <v>3154</v>
      </c>
      <c r="C120" t="s">
        <v>3155</v>
      </c>
      <c r="D120" t="s">
        <v>370</v>
      </c>
      <c r="E120" t="s">
        <v>3156</v>
      </c>
      <c r="F120" t="s">
        <v>2942</v>
      </c>
      <c r="G120" t="s">
        <v>106</v>
      </c>
      <c r="H120" s="77">
        <v>437565</v>
      </c>
      <c r="I120" s="77">
        <v>1501</v>
      </c>
      <c r="J120" s="77">
        <v>0</v>
      </c>
      <c r="K120" s="77">
        <v>23269.894852950001</v>
      </c>
      <c r="L120" s="78">
        <v>2.0000000000000001E-4</v>
      </c>
      <c r="M120" s="78">
        <v>7.7999999999999996E-3</v>
      </c>
      <c r="N120" s="78">
        <v>1.1000000000000001E-3</v>
      </c>
    </row>
    <row r="121" spans="2:14">
      <c r="B121" t="s">
        <v>3157</v>
      </c>
      <c r="C121" t="s">
        <v>3158</v>
      </c>
      <c r="D121" t="s">
        <v>370</v>
      </c>
      <c r="E121" t="s">
        <v>3159</v>
      </c>
      <c r="F121" t="s">
        <v>2942</v>
      </c>
      <c r="G121" t="s">
        <v>106</v>
      </c>
      <c r="H121" s="77">
        <v>145173</v>
      </c>
      <c r="I121" s="77">
        <v>2464</v>
      </c>
      <c r="J121" s="77">
        <v>0</v>
      </c>
      <c r="K121" s="77">
        <v>12673.533216960001</v>
      </c>
      <c r="L121" s="78">
        <v>0</v>
      </c>
      <c r="M121" s="78">
        <v>4.1999999999999997E-3</v>
      </c>
      <c r="N121" s="78">
        <v>5.9999999999999995E-4</v>
      </c>
    </row>
    <row r="122" spans="2:14">
      <c r="B122" t="s">
        <v>3160</v>
      </c>
      <c r="C122" t="s">
        <v>3161</v>
      </c>
      <c r="D122" t="s">
        <v>123</v>
      </c>
      <c r="E122" t="s">
        <v>3162</v>
      </c>
      <c r="F122" t="s">
        <v>2942</v>
      </c>
      <c r="G122" t="s">
        <v>110</v>
      </c>
      <c r="H122" s="77">
        <v>87782</v>
      </c>
      <c r="I122" s="77">
        <v>17071</v>
      </c>
      <c r="J122" s="77">
        <v>0</v>
      </c>
      <c r="K122" s="77">
        <v>52235.637503876002</v>
      </c>
      <c r="L122" s="78">
        <v>0</v>
      </c>
      <c r="M122" s="78">
        <v>1.7399999999999999E-2</v>
      </c>
      <c r="N122" s="78">
        <v>2.5000000000000001E-3</v>
      </c>
    </row>
    <row r="123" spans="2:14">
      <c r="B123" t="s">
        <v>3163</v>
      </c>
      <c r="C123" t="s">
        <v>3164</v>
      </c>
      <c r="D123" t="s">
        <v>370</v>
      </c>
      <c r="E123" t="s">
        <v>3165</v>
      </c>
      <c r="F123" t="s">
        <v>2942</v>
      </c>
      <c r="G123" t="s">
        <v>106</v>
      </c>
      <c r="H123" s="77">
        <v>38631</v>
      </c>
      <c r="I123" s="77">
        <v>12111</v>
      </c>
      <c r="J123" s="77">
        <v>0</v>
      </c>
      <c r="K123" s="77">
        <v>16576.28125263</v>
      </c>
      <c r="L123" s="78">
        <v>0</v>
      </c>
      <c r="M123" s="78">
        <v>5.4999999999999997E-3</v>
      </c>
      <c r="N123" s="78">
        <v>8.0000000000000004E-4</v>
      </c>
    </row>
    <row r="124" spans="2:14">
      <c r="B124" t="s">
        <v>3166</v>
      </c>
      <c r="C124" t="s">
        <v>3167</v>
      </c>
      <c r="D124" t="s">
        <v>370</v>
      </c>
      <c r="E124" t="s">
        <v>3165</v>
      </c>
      <c r="F124" t="s">
        <v>2942</v>
      </c>
      <c r="G124" t="s">
        <v>106</v>
      </c>
      <c r="H124" s="77">
        <v>264104</v>
      </c>
      <c r="I124" s="77">
        <v>35718</v>
      </c>
      <c r="J124" s="77">
        <v>1220.29784</v>
      </c>
      <c r="K124" s="77">
        <v>335440.93602895999</v>
      </c>
      <c r="L124" s="78">
        <v>0</v>
      </c>
      <c r="M124" s="78">
        <v>0.1118</v>
      </c>
      <c r="N124" s="78">
        <v>1.6E-2</v>
      </c>
    </row>
    <row r="125" spans="2:14">
      <c r="B125" t="s">
        <v>3168</v>
      </c>
      <c r="C125" t="s">
        <v>3169</v>
      </c>
      <c r="D125" t="s">
        <v>370</v>
      </c>
      <c r="E125" t="s">
        <v>3165</v>
      </c>
      <c r="F125" t="s">
        <v>2942</v>
      </c>
      <c r="G125" t="s">
        <v>106</v>
      </c>
      <c r="H125" s="77">
        <v>1052382</v>
      </c>
      <c r="I125" s="77">
        <v>3036</v>
      </c>
      <c r="J125" s="77">
        <v>0</v>
      </c>
      <c r="K125" s="77">
        <v>113199.97497336</v>
      </c>
      <c r="L125" s="78">
        <v>0</v>
      </c>
      <c r="M125" s="78">
        <v>3.7699999999999997E-2</v>
      </c>
      <c r="N125" s="78">
        <v>5.4000000000000003E-3</v>
      </c>
    </row>
    <row r="126" spans="2:14">
      <c r="B126" t="s">
        <v>3170</v>
      </c>
      <c r="C126" t="s">
        <v>3171</v>
      </c>
      <c r="D126" t="s">
        <v>370</v>
      </c>
      <c r="E126" t="s">
        <v>3165</v>
      </c>
      <c r="F126" t="s">
        <v>2942</v>
      </c>
      <c r="G126" t="s">
        <v>106</v>
      </c>
      <c r="H126" s="77">
        <v>66869</v>
      </c>
      <c r="I126" s="77">
        <v>6673</v>
      </c>
      <c r="J126" s="77">
        <v>0</v>
      </c>
      <c r="K126" s="77">
        <v>15809.462534910001</v>
      </c>
      <c r="L126" s="78">
        <v>0</v>
      </c>
      <c r="M126" s="78">
        <v>5.3E-3</v>
      </c>
      <c r="N126" s="78">
        <v>8.0000000000000004E-4</v>
      </c>
    </row>
    <row r="127" spans="2:14">
      <c r="B127" t="s">
        <v>3172</v>
      </c>
      <c r="C127" t="s">
        <v>3173</v>
      </c>
      <c r="D127" t="s">
        <v>370</v>
      </c>
      <c r="E127" t="s">
        <v>3174</v>
      </c>
      <c r="F127" t="s">
        <v>2942</v>
      </c>
      <c r="G127" t="s">
        <v>106</v>
      </c>
      <c r="H127" s="77">
        <v>55012</v>
      </c>
      <c r="I127" s="77">
        <v>18512</v>
      </c>
      <c r="J127" s="77">
        <v>0</v>
      </c>
      <c r="K127" s="77">
        <v>36081.279361920002</v>
      </c>
      <c r="L127" s="78">
        <v>0</v>
      </c>
      <c r="M127" s="78">
        <v>1.2E-2</v>
      </c>
      <c r="N127" s="78">
        <v>1.6999999999999999E-3</v>
      </c>
    </row>
    <row r="128" spans="2:14">
      <c r="B128" t="s">
        <v>3175</v>
      </c>
      <c r="C128" t="s">
        <v>3176</v>
      </c>
      <c r="D128" t="s">
        <v>370</v>
      </c>
      <c r="E128" t="s">
        <v>3177</v>
      </c>
      <c r="F128" t="s">
        <v>2942</v>
      </c>
      <c r="G128" t="s">
        <v>106</v>
      </c>
      <c r="H128" s="77">
        <v>30300</v>
      </c>
      <c r="I128" s="77">
        <v>32830</v>
      </c>
      <c r="J128" s="77">
        <v>7.8080634</v>
      </c>
      <c r="K128" s="77">
        <v>35251.765133399997</v>
      </c>
      <c r="L128" s="78">
        <v>0</v>
      </c>
      <c r="M128" s="78">
        <v>1.17E-2</v>
      </c>
      <c r="N128" s="78">
        <v>1.6999999999999999E-3</v>
      </c>
    </row>
    <row r="129" spans="2:14">
      <c r="B129" t="s">
        <v>3178</v>
      </c>
      <c r="C129" t="s">
        <v>3179</v>
      </c>
      <c r="D129" t="s">
        <v>370</v>
      </c>
      <c r="E129" t="s">
        <v>3180</v>
      </c>
      <c r="F129" t="s">
        <v>2942</v>
      </c>
      <c r="G129" t="s">
        <v>106</v>
      </c>
      <c r="H129" s="77">
        <v>212201</v>
      </c>
      <c r="I129" s="77">
        <v>3054</v>
      </c>
      <c r="J129" s="77">
        <v>0</v>
      </c>
      <c r="K129" s="77">
        <v>22960.831487219999</v>
      </c>
      <c r="L129" s="78">
        <v>2.9999999999999997E-4</v>
      </c>
      <c r="M129" s="78">
        <v>7.7000000000000002E-3</v>
      </c>
      <c r="N129" s="78">
        <v>1.1000000000000001E-3</v>
      </c>
    </row>
    <row r="130" spans="2:14">
      <c r="B130" t="s">
        <v>3181</v>
      </c>
      <c r="C130" t="s">
        <v>3182</v>
      </c>
      <c r="D130" t="s">
        <v>2800</v>
      </c>
      <c r="E130" t="s">
        <v>3183</v>
      </c>
      <c r="F130" t="s">
        <v>2942</v>
      </c>
      <c r="G130" t="s">
        <v>106</v>
      </c>
      <c r="H130" s="77">
        <v>100441</v>
      </c>
      <c r="I130" s="77">
        <v>1379</v>
      </c>
      <c r="J130" s="77">
        <v>0</v>
      </c>
      <c r="K130" s="77">
        <v>4907.3433647700003</v>
      </c>
      <c r="L130" s="78">
        <v>1E-4</v>
      </c>
      <c r="M130" s="78">
        <v>1.6000000000000001E-3</v>
      </c>
      <c r="N130" s="78">
        <v>2.0000000000000001E-4</v>
      </c>
    </row>
    <row r="131" spans="2:14">
      <c r="B131" t="s">
        <v>3184</v>
      </c>
      <c r="C131" t="s">
        <v>3185</v>
      </c>
      <c r="D131" t="s">
        <v>370</v>
      </c>
      <c r="E131" t="s">
        <v>3183</v>
      </c>
      <c r="F131" t="s">
        <v>2942</v>
      </c>
      <c r="G131" t="s">
        <v>106</v>
      </c>
      <c r="H131" s="77">
        <v>6750</v>
      </c>
      <c r="I131" s="77">
        <v>2709</v>
      </c>
      <c r="J131" s="77">
        <v>0</v>
      </c>
      <c r="K131" s="77">
        <v>647.86412250000001</v>
      </c>
      <c r="L131" s="78">
        <v>0</v>
      </c>
      <c r="M131" s="78">
        <v>2.0000000000000001E-4</v>
      </c>
      <c r="N131" s="78">
        <v>0</v>
      </c>
    </row>
    <row r="132" spans="2:14">
      <c r="B132" s="79" t="s">
        <v>3186</v>
      </c>
      <c r="D132" s="16"/>
      <c r="E132" s="16"/>
      <c r="F132" s="16"/>
      <c r="G132" s="16"/>
      <c r="H132" s="81">
        <v>210280</v>
      </c>
      <c r="J132" s="81">
        <v>0</v>
      </c>
      <c r="K132" s="81">
        <v>75834.393754019999</v>
      </c>
      <c r="M132" s="80">
        <v>2.53E-2</v>
      </c>
      <c r="N132" s="80">
        <v>3.5999999999999999E-3</v>
      </c>
    </row>
    <row r="133" spans="2:14">
      <c r="B133" t="s">
        <v>3187</v>
      </c>
      <c r="C133" t="s">
        <v>3188</v>
      </c>
      <c r="D133" t="s">
        <v>370</v>
      </c>
      <c r="E133" t="s">
        <v>3111</v>
      </c>
      <c r="F133" t="s">
        <v>3075</v>
      </c>
      <c r="G133" t="s">
        <v>106</v>
      </c>
      <c r="H133" s="77">
        <v>4481</v>
      </c>
      <c r="I133" s="77">
        <v>7139</v>
      </c>
      <c r="J133" s="77">
        <v>0</v>
      </c>
      <c r="K133" s="77">
        <v>1133.4007043700001</v>
      </c>
      <c r="L133" s="78">
        <v>0</v>
      </c>
      <c r="M133" s="78">
        <v>4.0000000000000002E-4</v>
      </c>
      <c r="N133" s="78">
        <v>1E-4</v>
      </c>
    </row>
    <row r="134" spans="2:14">
      <c r="B134" t="s">
        <v>3189</v>
      </c>
      <c r="C134" t="s">
        <v>3190</v>
      </c>
      <c r="D134" t="s">
        <v>370</v>
      </c>
      <c r="E134" t="s">
        <v>3136</v>
      </c>
      <c r="F134" t="s">
        <v>3075</v>
      </c>
      <c r="G134" t="s">
        <v>106</v>
      </c>
      <c r="H134" s="77">
        <v>205799</v>
      </c>
      <c r="I134" s="77">
        <v>10245</v>
      </c>
      <c r="J134" s="77">
        <v>0</v>
      </c>
      <c r="K134" s="77">
        <v>74700.993049650002</v>
      </c>
      <c r="L134" s="78">
        <v>0</v>
      </c>
      <c r="M134" s="78">
        <v>2.4899999999999999E-2</v>
      </c>
      <c r="N134" s="78">
        <v>3.5999999999999999E-3</v>
      </c>
    </row>
    <row r="135" spans="2:14">
      <c r="B135" s="79" t="s">
        <v>1801</v>
      </c>
      <c r="D135" s="16"/>
      <c r="E135" s="16"/>
      <c r="F135" s="16"/>
      <c r="G135" s="16"/>
      <c r="H135" s="81">
        <v>0</v>
      </c>
      <c r="J135" s="81">
        <v>0</v>
      </c>
      <c r="K135" s="81">
        <v>0</v>
      </c>
      <c r="M135" s="80">
        <v>0</v>
      </c>
      <c r="N135" s="80">
        <v>0</v>
      </c>
    </row>
    <row r="136" spans="2:14">
      <c r="B136" t="s">
        <v>253</v>
      </c>
      <c r="C136" t="s">
        <v>253</v>
      </c>
      <c r="D136" s="16"/>
      <c r="E136" s="16"/>
      <c r="F136" t="s">
        <v>253</v>
      </c>
      <c r="G136" t="s">
        <v>253</v>
      </c>
      <c r="H136" s="77">
        <v>0</v>
      </c>
      <c r="I136" s="77">
        <v>0</v>
      </c>
      <c r="K136" s="77">
        <v>0</v>
      </c>
      <c r="L136" s="78">
        <v>0</v>
      </c>
      <c r="M136" s="78">
        <v>0</v>
      </c>
      <c r="N136" s="78">
        <v>0</v>
      </c>
    </row>
    <row r="137" spans="2:14">
      <c r="B137" s="79" t="s">
        <v>3107</v>
      </c>
      <c r="D137" s="16"/>
      <c r="E137" s="16"/>
      <c r="F137" s="16"/>
      <c r="G137" s="16"/>
      <c r="H137" s="81">
        <v>0</v>
      </c>
      <c r="J137" s="81">
        <v>0</v>
      </c>
      <c r="K137" s="81">
        <v>0</v>
      </c>
      <c r="M137" s="80">
        <v>0</v>
      </c>
      <c r="N137" s="80">
        <v>0</v>
      </c>
    </row>
    <row r="138" spans="2:14">
      <c r="B138" t="s">
        <v>253</v>
      </c>
      <c r="C138" t="s">
        <v>253</v>
      </c>
      <c r="D138" s="16"/>
      <c r="E138" s="16"/>
      <c r="F138" t="s">
        <v>253</v>
      </c>
      <c r="G138" t="s">
        <v>253</v>
      </c>
      <c r="H138" s="77">
        <v>0</v>
      </c>
      <c r="I138" s="77">
        <v>0</v>
      </c>
      <c r="K138" s="77">
        <v>0</v>
      </c>
      <c r="L138" s="78">
        <v>0</v>
      </c>
      <c r="M138" s="78">
        <v>0</v>
      </c>
      <c r="N138" s="78">
        <v>0</v>
      </c>
    </row>
    <row r="139" spans="2:14">
      <c r="B139" t="s">
        <v>259</v>
      </c>
      <c r="D139" s="16"/>
      <c r="E139" s="16"/>
      <c r="F139" s="16"/>
      <c r="G139" s="16"/>
    </row>
    <row r="140" spans="2:14">
      <c r="B140" t="s">
        <v>383</v>
      </c>
      <c r="D140" s="16"/>
      <c r="E140" s="16"/>
      <c r="F140" s="16"/>
      <c r="G140" s="16"/>
    </row>
    <row r="141" spans="2:14">
      <c r="B141" t="s">
        <v>384</v>
      </c>
      <c r="D141" s="16"/>
      <c r="E141" s="16"/>
      <c r="F141" s="16"/>
      <c r="G141" s="16"/>
    </row>
    <row r="142" spans="2:14">
      <c r="B142" t="s">
        <v>385</v>
      </c>
      <c r="D142" s="16"/>
      <c r="E142" s="16"/>
      <c r="F142" s="16"/>
      <c r="G142" s="16"/>
    </row>
    <row r="143" spans="2:14">
      <c r="B143" t="s">
        <v>386</v>
      </c>
      <c r="D143" s="16"/>
      <c r="E143" s="16"/>
      <c r="F143" s="16"/>
      <c r="G143" s="16"/>
    </row>
    <row r="144" spans="2:14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65" ht="26.25" customHeight="1">
      <c r="B7" s="110" t="s">
        <v>93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99587927.140000001</v>
      </c>
      <c r="K11" s="7"/>
      <c r="L11" s="75">
        <v>269069.53499184811</v>
      </c>
      <c r="M11" s="7"/>
      <c r="N11" s="76">
        <v>1</v>
      </c>
      <c r="O11" s="76">
        <v>1.2800000000000001E-2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49365695.539999999</v>
      </c>
      <c r="L12" s="81">
        <v>69788.999758759994</v>
      </c>
      <c r="N12" s="80">
        <v>0.25940000000000002</v>
      </c>
      <c r="O12" s="80">
        <v>3.3E-3</v>
      </c>
    </row>
    <row r="13" spans="2:65">
      <c r="B13" s="79" t="s">
        <v>3191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253</v>
      </c>
      <c r="C14" t="s">
        <v>253</v>
      </c>
      <c r="D14" s="16"/>
      <c r="E14" s="16"/>
      <c r="F14" t="s">
        <v>253</v>
      </c>
      <c r="G14" t="s">
        <v>253</v>
      </c>
      <c r="I14" t="s">
        <v>253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3192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253</v>
      </c>
      <c r="C16" t="s">
        <v>253</v>
      </c>
      <c r="D16" s="16"/>
      <c r="E16" s="16"/>
      <c r="F16" t="s">
        <v>253</v>
      </c>
      <c r="G16" t="s">
        <v>253</v>
      </c>
      <c r="I16" t="s">
        <v>253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49365695.539999999</v>
      </c>
      <c r="L17" s="81">
        <v>69788.999758759994</v>
      </c>
      <c r="N17" s="80">
        <v>0.25940000000000002</v>
      </c>
      <c r="O17" s="80">
        <v>3.3E-3</v>
      </c>
    </row>
    <row r="18" spans="2:15">
      <c r="B18" t="s">
        <v>3193</v>
      </c>
      <c r="C18" t="s">
        <v>3194</v>
      </c>
      <c r="D18" t="s">
        <v>100</v>
      </c>
      <c r="E18" t="s">
        <v>3195</v>
      </c>
      <c r="F18" t="s">
        <v>2942</v>
      </c>
      <c r="G18" t="s">
        <v>477</v>
      </c>
      <c r="H18" t="s">
        <v>211</v>
      </c>
      <c r="I18" t="s">
        <v>102</v>
      </c>
      <c r="J18" s="77">
        <v>17240695.539999999</v>
      </c>
      <c r="K18" s="77">
        <v>79.400000000000006</v>
      </c>
      <c r="L18" s="77">
        <v>13689.11225876</v>
      </c>
      <c r="M18" s="78">
        <v>4.7100000000000003E-2</v>
      </c>
      <c r="N18" s="78">
        <v>5.0900000000000001E-2</v>
      </c>
      <c r="O18" s="78">
        <v>6.9999999999999999E-4</v>
      </c>
    </row>
    <row r="19" spans="2:15">
      <c r="B19" t="s">
        <v>3196</v>
      </c>
      <c r="C19" t="s">
        <v>3197</v>
      </c>
      <c r="D19" t="s">
        <v>100</v>
      </c>
      <c r="E19" t="s">
        <v>2970</v>
      </c>
      <c r="F19" t="s">
        <v>2942</v>
      </c>
      <c r="G19" t="s">
        <v>253</v>
      </c>
      <c r="H19" t="s">
        <v>913</v>
      </c>
      <c r="I19" t="s">
        <v>102</v>
      </c>
      <c r="J19" s="77">
        <v>32125000</v>
      </c>
      <c r="K19" s="77">
        <v>174.63</v>
      </c>
      <c r="L19" s="77">
        <v>56099.887499999997</v>
      </c>
      <c r="M19" s="78">
        <v>0</v>
      </c>
      <c r="N19" s="78">
        <v>0.20849999999999999</v>
      </c>
      <c r="O19" s="78">
        <v>2.7000000000000001E-3</v>
      </c>
    </row>
    <row r="20" spans="2:15">
      <c r="B20" s="79" t="s">
        <v>1801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253</v>
      </c>
      <c r="C21" t="s">
        <v>253</v>
      </c>
      <c r="D21" s="16"/>
      <c r="E21" s="16"/>
      <c r="F21" t="s">
        <v>253</v>
      </c>
      <c r="G21" t="s">
        <v>253</v>
      </c>
      <c r="I21" t="s">
        <v>253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257</v>
      </c>
      <c r="C22" s="16"/>
      <c r="D22" s="16"/>
      <c r="E22" s="16"/>
      <c r="J22" s="81">
        <v>50222231.600000001</v>
      </c>
      <c r="L22" s="81">
        <v>199280.5352330881</v>
      </c>
      <c r="N22" s="80">
        <v>0.74060000000000004</v>
      </c>
      <c r="O22" s="80">
        <v>9.4999999999999998E-3</v>
      </c>
    </row>
    <row r="23" spans="2:15">
      <c r="B23" s="79" t="s">
        <v>3191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253</v>
      </c>
      <c r="C24" t="s">
        <v>253</v>
      </c>
      <c r="D24" s="16"/>
      <c r="E24" s="16"/>
      <c r="F24" t="s">
        <v>253</v>
      </c>
      <c r="G24" t="s">
        <v>253</v>
      </c>
      <c r="I24" t="s">
        <v>253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3192</v>
      </c>
      <c r="C25" s="16"/>
      <c r="D25" s="16"/>
      <c r="E25" s="16"/>
      <c r="J25" s="81">
        <v>0</v>
      </c>
      <c r="L25" s="81">
        <v>0</v>
      </c>
      <c r="N25" s="80">
        <v>0</v>
      </c>
      <c r="O25" s="80">
        <v>0</v>
      </c>
    </row>
    <row r="26" spans="2:15">
      <c r="B26" t="s">
        <v>253</v>
      </c>
      <c r="C26" t="s">
        <v>253</v>
      </c>
      <c r="D26" s="16"/>
      <c r="E26" s="16"/>
      <c r="F26" t="s">
        <v>253</v>
      </c>
      <c r="G26" t="s">
        <v>253</v>
      </c>
      <c r="I26" t="s">
        <v>253</v>
      </c>
      <c r="J26" s="77">
        <v>0</v>
      </c>
      <c r="K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50222231.600000001</v>
      </c>
      <c r="L27" s="81">
        <v>199280.5352330881</v>
      </c>
      <c r="N27" s="80">
        <v>0.74060000000000004</v>
      </c>
      <c r="O27" s="80">
        <v>9.4999999999999998E-3</v>
      </c>
    </row>
    <row r="28" spans="2:15">
      <c r="B28" t="s">
        <v>3198</v>
      </c>
      <c r="C28" t="s">
        <v>3199</v>
      </c>
      <c r="D28" t="s">
        <v>123</v>
      </c>
      <c r="E28" t="s">
        <v>3200</v>
      </c>
      <c r="F28" t="s">
        <v>2942</v>
      </c>
      <c r="G28" t="s">
        <v>253</v>
      </c>
      <c r="H28" t="s">
        <v>913</v>
      </c>
      <c r="I28" t="s">
        <v>106</v>
      </c>
      <c r="J28" s="77">
        <v>57845</v>
      </c>
      <c r="K28" s="77">
        <v>18382</v>
      </c>
      <c r="L28" s="77">
        <v>37672.959569699997</v>
      </c>
      <c r="M28" s="78">
        <v>0</v>
      </c>
      <c r="N28" s="78">
        <v>0.14000000000000001</v>
      </c>
      <c r="O28" s="78">
        <v>1.8E-3</v>
      </c>
    </row>
    <row r="29" spans="2:15">
      <c r="B29" t="s">
        <v>3201</v>
      </c>
      <c r="C29" t="s">
        <v>3202</v>
      </c>
      <c r="D29" t="s">
        <v>123</v>
      </c>
      <c r="E29" t="s">
        <v>3203</v>
      </c>
      <c r="F29" t="s">
        <v>2942</v>
      </c>
      <c r="G29" t="s">
        <v>253</v>
      </c>
      <c r="H29" t="s">
        <v>913</v>
      </c>
      <c r="I29" t="s">
        <v>110</v>
      </c>
      <c r="J29" s="77">
        <v>110500</v>
      </c>
      <c r="K29" s="77">
        <v>4003</v>
      </c>
      <c r="L29" s="77">
        <v>15418.791427</v>
      </c>
      <c r="M29" s="78">
        <v>1E-4</v>
      </c>
      <c r="N29" s="78">
        <v>5.7299999999999997E-2</v>
      </c>
      <c r="O29" s="78">
        <v>6.9999999999999999E-4</v>
      </c>
    </row>
    <row r="30" spans="2:15">
      <c r="B30" t="s">
        <v>3204</v>
      </c>
      <c r="C30" t="s">
        <v>3205</v>
      </c>
      <c r="D30" t="s">
        <v>123</v>
      </c>
      <c r="E30" t="s">
        <v>3203</v>
      </c>
      <c r="F30" t="s">
        <v>2942</v>
      </c>
      <c r="G30" t="s">
        <v>253</v>
      </c>
      <c r="H30" t="s">
        <v>913</v>
      </c>
      <c r="I30" t="s">
        <v>203</v>
      </c>
      <c r="J30" s="77">
        <v>294300</v>
      </c>
      <c r="K30" s="77">
        <v>158600</v>
      </c>
      <c r="L30" s="77">
        <v>11458.486330199999</v>
      </c>
      <c r="M30" s="78">
        <v>0</v>
      </c>
      <c r="N30" s="78">
        <v>4.2599999999999999E-2</v>
      </c>
      <c r="O30" s="78">
        <v>5.0000000000000001E-4</v>
      </c>
    </row>
    <row r="31" spans="2:15">
      <c r="B31" t="s">
        <v>3206</v>
      </c>
      <c r="C31" t="s">
        <v>3207</v>
      </c>
      <c r="D31" t="s">
        <v>370</v>
      </c>
      <c r="E31" t="s">
        <v>3208</v>
      </c>
      <c r="F31" t="s">
        <v>2942</v>
      </c>
      <c r="G31" t="s">
        <v>253</v>
      </c>
      <c r="H31" t="s">
        <v>913</v>
      </c>
      <c r="I31" t="s">
        <v>200</v>
      </c>
      <c r="J31" s="77">
        <v>5735</v>
      </c>
      <c r="K31" s="77">
        <v>22150</v>
      </c>
      <c r="L31" s="77">
        <v>4609.6737119999998</v>
      </c>
      <c r="M31" s="78">
        <v>2.8999999999999998E-3</v>
      </c>
      <c r="N31" s="78">
        <v>1.7100000000000001E-2</v>
      </c>
      <c r="O31" s="78">
        <v>2.0000000000000001E-4</v>
      </c>
    </row>
    <row r="32" spans="2:15">
      <c r="B32" t="s">
        <v>3209</v>
      </c>
      <c r="C32" t="s">
        <v>3210</v>
      </c>
      <c r="D32" t="s">
        <v>123</v>
      </c>
      <c r="E32" t="s">
        <v>3211</v>
      </c>
      <c r="F32" t="s">
        <v>2942</v>
      </c>
      <c r="G32" t="s">
        <v>253</v>
      </c>
      <c r="H32" t="s">
        <v>913</v>
      </c>
      <c r="I32" t="s">
        <v>106</v>
      </c>
      <c r="J32" s="77">
        <v>5750</v>
      </c>
      <c r="K32" s="77">
        <v>17965.8</v>
      </c>
      <c r="L32" s="77">
        <v>3660.0376904999998</v>
      </c>
      <c r="M32" s="78">
        <v>0</v>
      </c>
      <c r="N32" s="78">
        <v>1.3599999999999999E-2</v>
      </c>
      <c r="O32" s="78">
        <v>2.0000000000000001E-4</v>
      </c>
    </row>
    <row r="33" spans="2:15">
      <c r="B33" t="s">
        <v>3212</v>
      </c>
      <c r="C33" t="s">
        <v>3213</v>
      </c>
      <c r="D33" t="s">
        <v>123</v>
      </c>
      <c r="E33" t="s">
        <v>3214</v>
      </c>
      <c r="F33" t="s">
        <v>2942</v>
      </c>
      <c r="G33" t="s">
        <v>253</v>
      </c>
      <c r="H33" t="s">
        <v>913</v>
      </c>
      <c r="I33" t="s">
        <v>106</v>
      </c>
      <c r="J33" s="77">
        <v>275250.81</v>
      </c>
      <c r="K33" s="77">
        <v>2323.4500000000012</v>
      </c>
      <c r="L33" s="77">
        <v>22658.6008499401</v>
      </c>
      <c r="M33" s="78">
        <v>2.0000000000000001E-4</v>
      </c>
      <c r="N33" s="78">
        <v>8.4199999999999997E-2</v>
      </c>
      <c r="O33" s="78">
        <v>1.1000000000000001E-3</v>
      </c>
    </row>
    <row r="34" spans="2:15">
      <c r="B34" t="s">
        <v>3215</v>
      </c>
      <c r="C34" t="s">
        <v>3216</v>
      </c>
      <c r="D34" t="s">
        <v>100</v>
      </c>
      <c r="E34" t="s">
        <v>2965</v>
      </c>
      <c r="F34" t="s">
        <v>2942</v>
      </c>
      <c r="G34" t="s">
        <v>253</v>
      </c>
      <c r="H34" t="s">
        <v>913</v>
      </c>
      <c r="I34" t="s">
        <v>102</v>
      </c>
      <c r="J34" s="77">
        <v>49021000</v>
      </c>
      <c r="K34" s="77">
        <v>140.65</v>
      </c>
      <c r="L34" s="77">
        <v>68948.036500000002</v>
      </c>
      <c r="M34" s="78">
        <v>0</v>
      </c>
      <c r="N34" s="78">
        <v>0.25619999999999998</v>
      </c>
      <c r="O34" s="78">
        <v>3.3E-3</v>
      </c>
    </row>
    <row r="35" spans="2:15">
      <c r="B35" t="s">
        <v>3217</v>
      </c>
      <c r="C35" t="s">
        <v>3218</v>
      </c>
      <c r="D35" t="s">
        <v>123</v>
      </c>
      <c r="E35" t="s">
        <v>3219</v>
      </c>
      <c r="F35" t="s">
        <v>2942</v>
      </c>
      <c r="G35" t="s">
        <v>253</v>
      </c>
      <c r="H35" t="s">
        <v>913</v>
      </c>
      <c r="I35" t="s">
        <v>110</v>
      </c>
      <c r="J35" s="77">
        <v>13850</v>
      </c>
      <c r="K35" s="77">
        <v>9492</v>
      </c>
      <c r="L35" s="77">
        <v>4582.5790835999996</v>
      </c>
      <c r="M35" s="78">
        <v>1E-4</v>
      </c>
      <c r="N35" s="78">
        <v>1.7000000000000001E-2</v>
      </c>
      <c r="O35" s="78">
        <v>2.0000000000000001E-4</v>
      </c>
    </row>
    <row r="36" spans="2:15">
      <c r="B36" t="s">
        <v>3220</v>
      </c>
      <c r="C36" t="s">
        <v>3221</v>
      </c>
      <c r="D36" t="s">
        <v>123</v>
      </c>
      <c r="E36" t="s">
        <v>3222</v>
      </c>
      <c r="F36" t="s">
        <v>2942</v>
      </c>
      <c r="G36" t="s">
        <v>253</v>
      </c>
      <c r="H36" t="s">
        <v>913</v>
      </c>
      <c r="I36" t="s">
        <v>106</v>
      </c>
      <c r="J36" s="77">
        <v>438000.79</v>
      </c>
      <c r="K36" s="77">
        <v>1950.6799999999994</v>
      </c>
      <c r="L36" s="77">
        <v>30271.370070148001</v>
      </c>
      <c r="M36" s="78">
        <v>4.0000000000000002E-4</v>
      </c>
      <c r="N36" s="78">
        <v>0.1125</v>
      </c>
      <c r="O36" s="78">
        <v>1.4E-3</v>
      </c>
    </row>
    <row r="37" spans="2:15">
      <c r="B37" s="79" t="s">
        <v>1801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253</v>
      </c>
      <c r="C38" t="s">
        <v>253</v>
      </c>
      <c r="D38" s="16"/>
      <c r="E38" s="16"/>
      <c r="F38" t="s">
        <v>253</v>
      </c>
      <c r="G38" t="s">
        <v>253</v>
      </c>
      <c r="I38" t="s">
        <v>253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259</v>
      </c>
      <c r="C39" s="16"/>
      <c r="D39" s="16"/>
      <c r="E39" s="16"/>
    </row>
    <row r="40" spans="2:15">
      <c r="B40" t="s">
        <v>383</v>
      </c>
      <c r="C40" s="16"/>
      <c r="D40" s="16"/>
      <c r="E40" s="16"/>
    </row>
    <row r="41" spans="2:15">
      <c r="B41" t="s">
        <v>384</v>
      </c>
      <c r="C41" s="16"/>
      <c r="D41" s="16"/>
      <c r="E41" s="16"/>
    </row>
    <row r="42" spans="2:15">
      <c r="B42" t="s">
        <v>385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0" ht="26.25" customHeight="1">
      <c r="B7" s="110" t="s">
        <v>95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5067944.95</v>
      </c>
      <c r="H11" s="7"/>
      <c r="I11" s="75">
        <v>8320.9117393699999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5067944.95</v>
      </c>
      <c r="I12" s="81">
        <v>8320.9117393699999</v>
      </c>
      <c r="K12" s="80">
        <v>1</v>
      </c>
      <c r="L12" s="80">
        <v>4.0000000000000002E-4</v>
      </c>
    </row>
    <row r="13" spans="2:60">
      <c r="B13" s="79" t="s">
        <v>3223</v>
      </c>
      <c r="D13" s="16"/>
      <c r="E13" s="16"/>
      <c r="G13" s="81">
        <v>5067944.95</v>
      </c>
      <c r="I13" s="81">
        <v>8320.9117393699999</v>
      </c>
      <c r="K13" s="80">
        <v>1</v>
      </c>
      <c r="L13" s="80">
        <v>4.0000000000000002E-4</v>
      </c>
    </row>
    <row r="14" spans="2:60">
      <c r="B14" t="s">
        <v>3224</v>
      </c>
      <c r="C14" t="s">
        <v>3225</v>
      </c>
      <c r="D14" t="s">
        <v>100</v>
      </c>
      <c r="E14" t="s">
        <v>2378</v>
      </c>
      <c r="F14" t="s">
        <v>106</v>
      </c>
      <c r="G14" s="77">
        <v>88800</v>
      </c>
      <c r="H14" s="77">
        <v>64.400000000000006</v>
      </c>
      <c r="I14" s="77">
        <v>57.187199999999997</v>
      </c>
      <c r="J14" s="78">
        <v>1.7000000000000001E-2</v>
      </c>
      <c r="K14" s="78">
        <v>6.8999999999999999E-3</v>
      </c>
      <c r="L14" s="78">
        <v>0</v>
      </c>
    </row>
    <row r="15" spans="2:60">
      <c r="B15" t="s">
        <v>3226</v>
      </c>
      <c r="C15" t="s">
        <v>3227</v>
      </c>
      <c r="D15" t="s">
        <v>100</v>
      </c>
      <c r="E15" t="s">
        <v>917</v>
      </c>
      <c r="F15" t="s">
        <v>102</v>
      </c>
      <c r="G15" s="77">
        <v>4015</v>
      </c>
      <c r="H15" s="77">
        <v>1292</v>
      </c>
      <c r="I15" s="77">
        <v>51.873800000000003</v>
      </c>
      <c r="J15" s="78">
        <v>1.04E-2</v>
      </c>
      <c r="K15" s="78">
        <v>6.1999999999999998E-3</v>
      </c>
      <c r="L15" s="78">
        <v>0</v>
      </c>
    </row>
    <row r="16" spans="2:60">
      <c r="B16" t="s">
        <v>3228</v>
      </c>
      <c r="C16" t="s">
        <v>3229</v>
      </c>
      <c r="D16" t="s">
        <v>100</v>
      </c>
      <c r="E16" t="s">
        <v>737</v>
      </c>
      <c r="F16" t="s">
        <v>102</v>
      </c>
      <c r="G16" s="77">
        <v>219000</v>
      </c>
      <c r="H16" s="77">
        <v>1920</v>
      </c>
      <c r="I16" s="77">
        <v>4204.8</v>
      </c>
      <c r="J16" s="78">
        <v>0.1095</v>
      </c>
      <c r="K16" s="78">
        <v>0.50529999999999997</v>
      </c>
      <c r="L16" s="78">
        <v>2.0000000000000001E-4</v>
      </c>
    </row>
    <row r="17" spans="2:12">
      <c r="B17" t="s">
        <v>3230</v>
      </c>
      <c r="C17" t="s">
        <v>3231</v>
      </c>
      <c r="D17" t="s">
        <v>100</v>
      </c>
      <c r="E17" t="s">
        <v>737</v>
      </c>
      <c r="F17" t="s">
        <v>102</v>
      </c>
      <c r="G17" s="77">
        <v>100975</v>
      </c>
      <c r="H17" s="77">
        <v>59.5</v>
      </c>
      <c r="I17" s="77">
        <v>60.080125000000002</v>
      </c>
      <c r="J17" s="78">
        <v>8.2000000000000007E-3</v>
      </c>
      <c r="K17" s="78">
        <v>7.1999999999999998E-3</v>
      </c>
      <c r="L17" s="78">
        <v>0</v>
      </c>
    </row>
    <row r="18" spans="2:12">
      <c r="B18" t="s">
        <v>3232</v>
      </c>
      <c r="C18" t="s">
        <v>3233</v>
      </c>
      <c r="D18" t="s">
        <v>100</v>
      </c>
      <c r="E18" t="s">
        <v>2469</v>
      </c>
      <c r="F18" t="s">
        <v>102</v>
      </c>
      <c r="G18" s="77">
        <v>66667</v>
      </c>
      <c r="H18" s="77">
        <v>12.5</v>
      </c>
      <c r="I18" s="77">
        <v>8.3333750000000002</v>
      </c>
      <c r="J18" s="78">
        <v>2.8899999999999999E-2</v>
      </c>
      <c r="K18" s="78">
        <v>1E-3</v>
      </c>
      <c r="L18" s="78">
        <v>0</v>
      </c>
    </row>
    <row r="19" spans="2:12">
      <c r="B19" t="s">
        <v>3234</v>
      </c>
      <c r="C19" t="s">
        <v>3235</v>
      </c>
      <c r="D19" t="s">
        <v>100</v>
      </c>
      <c r="E19" t="s">
        <v>2469</v>
      </c>
      <c r="F19" t="s">
        <v>102</v>
      </c>
      <c r="G19" s="77">
        <v>41449.199999999997</v>
      </c>
      <c r="H19" s="77">
        <v>6.7</v>
      </c>
      <c r="I19" s="77">
        <v>2.7770964</v>
      </c>
      <c r="J19" s="78">
        <v>2.3E-2</v>
      </c>
      <c r="K19" s="78">
        <v>2.9999999999999997E-4</v>
      </c>
      <c r="L19" s="78">
        <v>0</v>
      </c>
    </row>
    <row r="20" spans="2:12">
      <c r="B20" t="s">
        <v>3236</v>
      </c>
      <c r="C20" t="s">
        <v>3237</v>
      </c>
      <c r="D20" t="s">
        <v>100</v>
      </c>
      <c r="E20" t="s">
        <v>2469</v>
      </c>
      <c r="F20" t="s">
        <v>102</v>
      </c>
      <c r="G20" s="77">
        <v>770000</v>
      </c>
      <c r="H20" s="77">
        <v>23.2</v>
      </c>
      <c r="I20" s="77">
        <v>178.64</v>
      </c>
      <c r="J20" s="78">
        <v>4.3999999999999997E-2</v>
      </c>
      <c r="K20" s="78">
        <v>2.1499999999999998E-2</v>
      </c>
      <c r="L20" s="78">
        <v>0</v>
      </c>
    </row>
    <row r="21" spans="2:12">
      <c r="B21" t="s">
        <v>3238</v>
      </c>
      <c r="C21" t="s">
        <v>3239</v>
      </c>
      <c r="D21" t="s">
        <v>100</v>
      </c>
      <c r="E21" t="s">
        <v>2469</v>
      </c>
      <c r="F21" t="s">
        <v>102</v>
      </c>
      <c r="G21" s="77">
        <v>969153.33</v>
      </c>
      <c r="H21" s="77">
        <v>1.9</v>
      </c>
      <c r="I21" s="77">
        <v>18.413913269999998</v>
      </c>
      <c r="J21" s="78">
        <v>4.1500000000000002E-2</v>
      </c>
      <c r="K21" s="78">
        <v>2.2000000000000001E-3</v>
      </c>
      <c r="L21" s="78">
        <v>0</v>
      </c>
    </row>
    <row r="22" spans="2:12">
      <c r="B22" t="s">
        <v>3240</v>
      </c>
      <c r="C22" t="s">
        <v>3241</v>
      </c>
      <c r="D22" t="s">
        <v>100</v>
      </c>
      <c r="E22" t="s">
        <v>2111</v>
      </c>
      <c r="F22" t="s">
        <v>106</v>
      </c>
      <c r="G22" s="77">
        <v>151500</v>
      </c>
      <c r="H22" s="77">
        <v>23</v>
      </c>
      <c r="I22" s="77">
        <v>34.844999999999999</v>
      </c>
      <c r="J22" s="78">
        <v>4.3900000000000002E-2</v>
      </c>
      <c r="K22" s="78">
        <v>4.1999999999999997E-3</v>
      </c>
      <c r="L22" s="78">
        <v>0</v>
      </c>
    </row>
    <row r="23" spans="2:12">
      <c r="B23" t="s">
        <v>3242</v>
      </c>
      <c r="C23" t="s">
        <v>3243</v>
      </c>
      <c r="D23" t="s">
        <v>100</v>
      </c>
      <c r="E23" t="s">
        <v>2111</v>
      </c>
      <c r="F23" t="s">
        <v>102</v>
      </c>
      <c r="G23" s="77">
        <v>65217.5</v>
      </c>
      <c r="H23" s="77">
        <v>44.3</v>
      </c>
      <c r="I23" s="77">
        <v>28.8913525</v>
      </c>
      <c r="J23" s="78">
        <v>2.41E-2</v>
      </c>
      <c r="K23" s="78">
        <v>3.5000000000000001E-3</v>
      </c>
      <c r="L23" s="78">
        <v>0</v>
      </c>
    </row>
    <row r="24" spans="2:12">
      <c r="B24" t="s">
        <v>3244</v>
      </c>
      <c r="C24" t="s">
        <v>3245</v>
      </c>
      <c r="D24" t="s">
        <v>100</v>
      </c>
      <c r="E24" t="s">
        <v>636</v>
      </c>
      <c r="F24" t="s">
        <v>102</v>
      </c>
      <c r="G24" s="77">
        <v>240000</v>
      </c>
      <c r="H24" s="77">
        <v>233.2</v>
      </c>
      <c r="I24" s="77">
        <v>559.67999999999995</v>
      </c>
      <c r="J24" s="78">
        <v>1.9300000000000001E-2</v>
      </c>
      <c r="K24" s="78">
        <v>6.7299999999999999E-2</v>
      </c>
      <c r="L24" s="78">
        <v>0</v>
      </c>
    </row>
    <row r="25" spans="2:12">
      <c r="B25" t="s">
        <v>3246</v>
      </c>
      <c r="C25" t="s">
        <v>3247</v>
      </c>
      <c r="D25" t="s">
        <v>100</v>
      </c>
      <c r="E25" t="s">
        <v>495</v>
      </c>
      <c r="F25" t="s">
        <v>102</v>
      </c>
      <c r="G25" s="77">
        <v>46560</v>
      </c>
      <c r="H25" s="77">
        <v>10.6</v>
      </c>
      <c r="I25" s="77">
        <v>4.9353600000000002</v>
      </c>
      <c r="J25" s="78">
        <v>2.2000000000000001E-3</v>
      </c>
      <c r="K25" s="78">
        <v>5.9999999999999995E-4</v>
      </c>
      <c r="L25" s="78">
        <v>0</v>
      </c>
    </row>
    <row r="26" spans="2:12">
      <c r="B26" t="s">
        <v>3248</v>
      </c>
      <c r="C26" t="s">
        <v>3249</v>
      </c>
      <c r="D26" t="s">
        <v>100</v>
      </c>
      <c r="E26" t="s">
        <v>495</v>
      </c>
      <c r="F26" t="s">
        <v>102</v>
      </c>
      <c r="G26" s="77">
        <v>5550.92</v>
      </c>
      <c r="H26" s="77">
        <v>4761</v>
      </c>
      <c r="I26" s="77">
        <v>264.27930120000002</v>
      </c>
      <c r="J26" s="78">
        <v>4.1999999999999997E-3</v>
      </c>
      <c r="K26" s="78">
        <v>3.1800000000000002E-2</v>
      </c>
      <c r="L26" s="78">
        <v>0</v>
      </c>
    </row>
    <row r="27" spans="2:12">
      <c r="B27" t="s">
        <v>3250</v>
      </c>
      <c r="C27" t="s">
        <v>3251</v>
      </c>
      <c r="D27" t="s">
        <v>100</v>
      </c>
      <c r="E27" t="s">
        <v>495</v>
      </c>
      <c r="F27" t="s">
        <v>102</v>
      </c>
      <c r="G27" s="77">
        <v>195675</v>
      </c>
      <c r="H27" s="77">
        <v>164.7</v>
      </c>
      <c r="I27" s="77">
        <v>322.276725</v>
      </c>
      <c r="J27" s="78">
        <v>1.8800000000000001E-2</v>
      </c>
      <c r="K27" s="78">
        <v>3.8699999999999998E-2</v>
      </c>
      <c r="L27" s="78">
        <v>0</v>
      </c>
    </row>
    <row r="28" spans="2:12">
      <c r="B28" t="s">
        <v>3252</v>
      </c>
      <c r="C28" t="s">
        <v>3253</v>
      </c>
      <c r="D28" t="s">
        <v>100</v>
      </c>
      <c r="E28" t="s">
        <v>495</v>
      </c>
      <c r="F28" t="s">
        <v>102</v>
      </c>
      <c r="G28" s="77">
        <v>270000</v>
      </c>
      <c r="H28" s="77">
        <v>16</v>
      </c>
      <c r="I28" s="77">
        <v>43.2</v>
      </c>
      <c r="J28" s="78">
        <v>1.15E-2</v>
      </c>
      <c r="K28" s="78">
        <v>5.1999999999999998E-3</v>
      </c>
      <c r="L28" s="78">
        <v>0</v>
      </c>
    </row>
    <row r="29" spans="2:12">
      <c r="B29" t="s">
        <v>3254</v>
      </c>
      <c r="C29" t="s">
        <v>3255</v>
      </c>
      <c r="D29" t="s">
        <v>100</v>
      </c>
      <c r="E29" t="s">
        <v>2586</v>
      </c>
      <c r="F29" t="s">
        <v>102</v>
      </c>
      <c r="G29" s="77">
        <v>60166</v>
      </c>
      <c r="H29" s="77">
        <v>210.7</v>
      </c>
      <c r="I29" s="77">
        <v>126.769762</v>
      </c>
      <c r="J29" s="78">
        <v>6.13E-2</v>
      </c>
      <c r="K29" s="78">
        <v>1.52E-2</v>
      </c>
      <c r="L29" s="78">
        <v>0</v>
      </c>
    </row>
    <row r="30" spans="2:12">
      <c r="B30" t="s">
        <v>3256</v>
      </c>
      <c r="C30" t="s">
        <v>3257</v>
      </c>
      <c r="D30" t="s">
        <v>100</v>
      </c>
      <c r="E30" t="s">
        <v>125</v>
      </c>
      <c r="F30" t="s">
        <v>102</v>
      </c>
      <c r="G30" s="77">
        <v>583375</v>
      </c>
      <c r="H30" s="77">
        <v>88.9</v>
      </c>
      <c r="I30" s="77">
        <v>518.62037499999997</v>
      </c>
      <c r="J30" s="78">
        <v>2.1000000000000001E-2</v>
      </c>
      <c r="K30" s="78">
        <v>6.2300000000000001E-2</v>
      </c>
      <c r="L30" s="78">
        <v>0</v>
      </c>
    </row>
    <row r="31" spans="2:12">
      <c r="B31" t="s">
        <v>3258</v>
      </c>
      <c r="C31" t="s">
        <v>3259</v>
      </c>
      <c r="D31" t="s">
        <v>100</v>
      </c>
      <c r="E31" t="s">
        <v>628</v>
      </c>
      <c r="F31" t="s">
        <v>102</v>
      </c>
      <c r="G31" s="77">
        <v>75550</v>
      </c>
      <c r="H31" s="77">
        <v>76.2</v>
      </c>
      <c r="I31" s="77">
        <v>57.569099999999999</v>
      </c>
      <c r="J31" s="78">
        <v>2.9000000000000001E-2</v>
      </c>
      <c r="K31" s="78">
        <v>6.8999999999999999E-3</v>
      </c>
      <c r="L31" s="78">
        <v>0</v>
      </c>
    </row>
    <row r="32" spans="2:12">
      <c r="B32" t="s">
        <v>3260</v>
      </c>
      <c r="C32" t="s">
        <v>3261</v>
      </c>
      <c r="D32" t="s">
        <v>100</v>
      </c>
      <c r="E32" t="s">
        <v>129</v>
      </c>
      <c r="F32" t="s">
        <v>102</v>
      </c>
      <c r="G32" s="77">
        <v>62830</v>
      </c>
      <c r="H32" s="77">
        <v>74.5</v>
      </c>
      <c r="I32" s="77">
        <v>46.808349999999997</v>
      </c>
      <c r="J32" s="78">
        <v>1.2200000000000001E-2</v>
      </c>
      <c r="K32" s="78">
        <v>5.5999999999999999E-3</v>
      </c>
      <c r="L32" s="78">
        <v>0</v>
      </c>
    </row>
    <row r="33" spans="2:12">
      <c r="B33" t="s">
        <v>3262</v>
      </c>
      <c r="C33" t="s">
        <v>3263</v>
      </c>
      <c r="D33" t="s">
        <v>100</v>
      </c>
      <c r="E33" t="s">
        <v>129</v>
      </c>
      <c r="F33" t="s">
        <v>102</v>
      </c>
      <c r="G33" s="77">
        <v>19625</v>
      </c>
      <c r="H33" s="77">
        <v>130</v>
      </c>
      <c r="I33" s="77">
        <v>25.512499999999999</v>
      </c>
      <c r="J33" s="78">
        <v>1.5100000000000001E-2</v>
      </c>
      <c r="K33" s="78">
        <v>3.0999999999999999E-3</v>
      </c>
      <c r="L33" s="78">
        <v>0</v>
      </c>
    </row>
    <row r="34" spans="2:12">
      <c r="B34" t="s">
        <v>3264</v>
      </c>
      <c r="C34" t="s">
        <v>3265</v>
      </c>
      <c r="D34" t="s">
        <v>100</v>
      </c>
      <c r="E34" t="s">
        <v>129</v>
      </c>
      <c r="F34" t="s">
        <v>102</v>
      </c>
      <c r="G34" s="77">
        <v>12000</v>
      </c>
      <c r="H34" s="77">
        <v>5.2</v>
      </c>
      <c r="I34" s="77">
        <v>0.624</v>
      </c>
      <c r="J34" s="78">
        <v>8.3000000000000001E-3</v>
      </c>
      <c r="K34" s="78">
        <v>1E-4</v>
      </c>
      <c r="L34" s="78">
        <v>0</v>
      </c>
    </row>
    <row r="35" spans="2:12">
      <c r="B35" t="s">
        <v>3266</v>
      </c>
      <c r="C35" t="s">
        <v>3267</v>
      </c>
      <c r="D35" t="s">
        <v>100</v>
      </c>
      <c r="E35" t="s">
        <v>129</v>
      </c>
      <c r="F35" t="s">
        <v>102</v>
      </c>
      <c r="G35" s="77">
        <v>18000</v>
      </c>
      <c r="H35" s="77">
        <v>95.4</v>
      </c>
      <c r="I35" s="77">
        <v>17.172000000000001</v>
      </c>
      <c r="J35" s="78">
        <v>8.3000000000000001E-3</v>
      </c>
      <c r="K35" s="78">
        <v>2.0999999999999999E-3</v>
      </c>
      <c r="L35" s="78">
        <v>0</v>
      </c>
    </row>
    <row r="36" spans="2:12">
      <c r="B36" t="s">
        <v>3268</v>
      </c>
      <c r="C36" t="s">
        <v>3269</v>
      </c>
      <c r="D36" t="s">
        <v>100</v>
      </c>
      <c r="E36" t="s">
        <v>129</v>
      </c>
      <c r="F36" t="s">
        <v>102</v>
      </c>
      <c r="G36" s="77">
        <v>113450</v>
      </c>
      <c r="H36" s="77">
        <v>229.3</v>
      </c>
      <c r="I36" s="77">
        <v>260.14085</v>
      </c>
      <c r="J36" s="78">
        <v>4.4999999999999998E-2</v>
      </c>
      <c r="K36" s="78">
        <v>3.1300000000000001E-2</v>
      </c>
      <c r="L36" s="78">
        <v>0</v>
      </c>
    </row>
    <row r="37" spans="2:12">
      <c r="B37" t="s">
        <v>3270</v>
      </c>
      <c r="C37" t="s">
        <v>3271</v>
      </c>
      <c r="D37" t="s">
        <v>100</v>
      </c>
      <c r="E37" t="s">
        <v>129</v>
      </c>
      <c r="F37" t="s">
        <v>106</v>
      </c>
      <c r="G37" s="77">
        <v>379108</v>
      </c>
      <c r="H37" s="77">
        <v>11.2</v>
      </c>
      <c r="I37" s="77">
        <v>42.460096</v>
      </c>
      <c r="J37" s="78">
        <v>2.53E-2</v>
      </c>
      <c r="K37" s="78">
        <v>5.1000000000000004E-3</v>
      </c>
      <c r="L37" s="78">
        <v>0</v>
      </c>
    </row>
    <row r="38" spans="2:12">
      <c r="B38" t="s">
        <v>3272</v>
      </c>
      <c r="C38" t="s">
        <v>3273</v>
      </c>
      <c r="D38" t="s">
        <v>100</v>
      </c>
      <c r="E38" t="s">
        <v>129</v>
      </c>
      <c r="F38" t="s">
        <v>102</v>
      </c>
      <c r="G38" s="77">
        <v>387900</v>
      </c>
      <c r="H38" s="77">
        <v>245.8</v>
      </c>
      <c r="I38" s="77">
        <v>953.45820000000003</v>
      </c>
      <c r="J38" s="78">
        <v>7.0699999999999999E-2</v>
      </c>
      <c r="K38" s="78">
        <v>0.11459999999999999</v>
      </c>
      <c r="L38" s="78">
        <v>0</v>
      </c>
    </row>
    <row r="39" spans="2:12">
      <c r="B39" t="s">
        <v>3274</v>
      </c>
      <c r="C39" t="s">
        <v>3275</v>
      </c>
      <c r="D39" t="s">
        <v>100</v>
      </c>
      <c r="E39" t="s">
        <v>129</v>
      </c>
      <c r="F39" t="s">
        <v>102</v>
      </c>
      <c r="G39" s="77">
        <v>8487</v>
      </c>
      <c r="H39" s="77">
        <v>179.3</v>
      </c>
      <c r="I39" s="77">
        <v>15.217191</v>
      </c>
      <c r="J39" s="78">
        <v>1.1599999999999999E-2</v>
      </c>
      <c r="K39" s="78">
        <v>1.8E-3</v>
      </c>
      <c r="L39" s="78">
        <v>0</v>
      </c>
    </row>
    <row r="40" spans="2:12">
      <c r="B40" t="s">
        <v>3276</v>
      </c>
      <c r="C40" t="s">
        <v>3277</v>
      </c>
      <c r="D40" t="s">
        <v>100</v>
      </c>
      <c r="E40" t="s">
        <v>129</v>
      </c>
      <c r="F40" t="s">
        <v>102</v>
      </c>
      <c r="G40" s="77">
        <v>22550</v>
      </c>
      <c r="H40" s="77">
        <v>32.1</v>
      </c>
      <c r="I40" s="77">
        <v>7.23855</v>
      </c>
      <c r="J40" s="78">
        <v>2.2100000000000002E-2</v>
      </c>
      <c r="K40" s="78">
        <v>8.9999999999999998E-4</v>
      </c>
      <c r="L40" s="78">
        <v>0</v>
      </c>
    </row>
    <row r="41" spans="2:12">
      <c r="B41" t="s">
        <v>3278</v>
      </c>
      <c r="C41" t="s">
        <v>3279</v>
      </c>
      <c r="D41" t="s">
        <v>100</v>
      </c>
      <c r="E41" t="s">
        <v>129</v>
      </c>
      <c r="F41" t="s">
        <v>102</v>
      </c>
      <c r="G41" s="77">
        <v>45300</v>
      </c>
      <c r="H41" s="77">
        <v>800</v>
      </c>
      <c r="I41" s="77">
        <v>362.4</v>
      </c>
      <c r="J41" s="78">
        <v>2.5000000000000001E-2</v>
      </c>
      <c r="K41" s="78">
        <v>4.36E-2</v>
      </c>
      <c r="L41" s="78">
        <v>0</v>
      </c>
    </row>
    <row r="42" spans="2:12">
      <c r="B42" t="s">
        <v>3280</v>
      </c>
      <c r="C42" t="s">
        <v>3281</v>
      </c>
      <c r="D42" t="s">
        <v>100</v>
      </c>
      <c r="E42" t="s">
        <v>129</v>
      </c>
      <c r="F42" t="s">
        <v>102</v>
      </c>
      <c r="G42" s="77">
        <v>45041</v>
      </c>
      <c r="H42" s="77">
        <v>103.7</v>
      </c>
      <c r="I42" s="77">
        <v>46.707517000000003</v>
      </c>
      <c r="J42" s="78">
        <v>3.6299999999999999E-2</v>
      </c>
      <c r="K42" s="78">
        <v>5.5999999999999999E-3</v>
      </c>
      <c r="L42" s="78">
        <v>0</v>
      </c>
    </row>
    <row r="43" spans="2:12">
      <c r="B43" s="79" t="s">
        <v>257</v>
      </c>
      <c r="D43" s="16"/>
      <c r="E43" s="16"/>
      <c r="G43" s="81">
        <v>0</v>
      </c>
      <c r="I43" s="81">
        <v>0</v>
      </c>
      <c r="K43" s="80">
        <v>0</v>
      </c>
      <c r="L43" s="80">
        <v>0</v>
      </c>
    </row>
    <row r="44" spans="2:12">
      <c r="B44" s="79" t="s">
        <v>3282</v>
      </c>
      <c r="D44" s="16"/>
      <c r="E44" s="16"/>
      <c r="G44" s="81">
        <v>0</v>
      </c>
      <c r="I44" s="81">
        <v>0</v>
      </c>
      <c r="K44" s="80">
        <v>0</v>
      </c>
      <c r="L44" s="80">
        <v>0</v>
      </c>
    </row>
    <row r="45" spans="2:12">
      <c r="B45" t="s">
        <v>253</v>
      </c>
      <c r="C45" t="s">
        <v>253</v>
      </c>
      <c r="D45" s="16"/>
      <c r="E45" t="s">
        <v>253</v>
      </c>
      <c r="F45" t="s">
        <v>253</v>
      </c>
      <c r="G45" s="77">
        <v>0</v>
      </c>
      <c r="H45" s="77">
        <v>0</v>
      </c>
      <c r="I45" s="77">
        <v>0</v>
      </c>
      <c r="J45" s="78">
        <v>0</v>
      </c>
      <c r="K45" s="78">
        <v>0</v>
      </c>
      <c r="L45" s="78">
        <v>0</v>
      </c>
    </row>
    <row r="46" spans="2:12">
      <c r="B46" t="s">
        <v>259</v>
      </c>
      <c r="D46" s="16"/>
      <c r="E46" s="16"/>
    </row>
    <row r="47" spans="2:12">
      <c r="B47" t="s">
        <v>383</v>
      </c>
      <c r="D47" s="16"/>
      <c r="E47" s="16"/>
    </row>
    <row r="48" spans="2:12">
      <c r="B48" t="s">
        <v>384</v>
      </c>
      <c r="D48" s="16"/>
      <c r="E48" s="16"/>
    </row>
    <row r="49" spans="2:5">
      <c r="B49" t="s">
        <v>385</v>
      </c>
      <c r="D49" s="16"/>
      <c r="E49" s="16"/>
    </row>
    <row r="50" spans="2:5">
      <c r="D50" s="16"/>
      <c r="E50" s="16"/>
    </row>
    <row r="51" spans="2:5">
      <c r="D51" s="16"/>
      <c r="E51" s="16"/>
    </row>
    <row r="52" spans="2:5">
      <c r="D52" s="16"/>
      <c r="E52" s="16"/>
    </row>
    <row r="53" spans="2:5">
      <c r="D53" s="16"/>
      <c r="E53" s="16"/>
    </row>
    <row r="54" spans="2:5">
      <c r="D54" s="16"/>
      <c r="E54" s="16"/>
    </row>
    <row r="55" spans="2:5">
      <c r="D55" s="16"/>
      <c r="E55" s="16"/>
    </row>
    <row r="56" spans="2:5">
      <c r="D56" s="16"/>
      <c r="E56" s="16"/>
    </row>
    <row r="57" spans="2:5">
      <c r="D57" s="16"/>
      <c r="E57" s="16"/>
    </row>
    <row r="58" spans="2:5">
      <c r="D58" s="16"/>
      <c r="E58" s="16"/>
    </row>
    <row r="59" spans="2:5">
      <c r="D59" s="16"/>
      <c r="E59" s="16"/>
    </row>
    <row r="60" spans="2:5">
      <c r="D60" s="16"/>
      <c r="E60" s="16"/>
    </row>
    <row r="61" spans="2:5">
      <c r="D61" s="16"/>
      <c r="E61" s="16"/>
    </row>
    <row r="62" spans="2:5">
      <c r="D62" s="16"/>
      <c r="E62" s="16"/>
    </row>
    <row r="63" spans="2:5">
      <c r="D63" s="16"/>
      <c r="E63" s="16"/>
    </row>
    <row r="64" spans="2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1" ht="26.25" customHeight="1">
      <c r="B7" s="110" t="s">
        <v>98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5400</v>
      </c>
      <c r="H11" s="7"/>
      <c r="I11" s="75">
        <v>16.269456000000002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3283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253</v>
      </c>
      <c r="C14" t="s">
        <v>253</v>
      </c>
      <c r="D14" s="16"/>
      <c r="E14" t="s">
        <v>253</v>
      </c>
      <c r="F14" t="s">
        <v>253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3284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253</v>
      </c>
      <c r="C16" t="s">
        <v>253</v>
      </c>
      <c r="D16" s="16"/>
      <c r="E16" t="s">
        <v>253</v>
      </c>
      <c r="F16" t="s">
        <v>253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3285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253</v>
      </c>
      <c r="C18" t="s">
        <v>253</v>
      </c>
      <c r="D18" s="16"/>
      <c r="E18" t="s">
        <v>253</v>
      </c>
      <c r="F18" t="s">
        <v>253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1801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253</v>
      </c>
      <c r="C20" t="s">
        <v>253</v>
      </c>
      <c r="D20" s="16"/>
      <c r="E20" t="s">
        <v>253</v>
      </c>
      <c r="F20" t="s">
        <v>253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257</v>
      </c>
      <c r="C21" s="16"/>
      <c r="D21" s="16"/>
      <c r="E21" s="16"/>
      <c r="G21" s="81">
        <v>5400</v>
      </c>
      <c r="I21" s="81">
        <v>16.269456000000002</v>
      </c>
      <c r="K21" s="80">
        <v>1</v>
      </c>
      <c r="L21" s="80">
        <v>0</v>
      </c>
    </row>
    <row r="22" spans="2:12">
      <c r="B22" s="79" t="s">
        <v>3283</v>
      </c>
      <c r="C22" s="16"/>
      <c r="D22" s="16"/>
      <c r="E22" s="16"/>
      <c r="G22" s="81">
        <v>5400</v>
      </c>
      <c r="I22" s="81">
        <v>16.269456000000002</v>
      </c>
      <c r="K22" s="80">
        <v>1</v>
      </c>
      <c r="L22" s="80">
        <v>0</v>
      </c>
    </row>
    <row r="23" spans="2:12">
      <c r="B23" t="s">
        <v>3286</v>
      </c>
      <c r="C23" t="s">
        <v>3287</v>
      </c>
      <c r="D23" t="s">
        <v>123</v>
      </c>
      <c r="E23" t="s">
        <v>2030</v>
      </c>
      <c r="F23" t="s">
        <v>106</v>
      </c>
      <c r="G23" s="77">
        <v>1600</v>
      </c>
      <c r="H23" s="77">
        <v>192</v>
      </c>
      <c r="I23" s="77">
        <v>10.884096</v>
      </c>
      <c r="J23" s="78">
        <v>0</v>
      </c>
      <c r="K23" s="78">
        <v>0.66900000000000004</v>
      </c>
      <c r="L23" s="78">
        <v>0</v>
      </c>
    </row>
    <row r="24" spans="2:12">
      <c r="B24" t="s">
        <v>3288</v>
      </c>
      <c r="C24" t="s">
        <v>3289</v>
      </c>
      <c r="D24" t="s">
        <v>123</v>
      </c>
      <c r="E24" t="s">
        <v>2030</v>
      </c>
      <c r="F24" t="s">
        <v>106</v>
      </c>
      <c r="G24" s="77">
        <v>3800</v>
      </c>
      <c r="H24" s="77">
        <v>40</v>
      </c>
      <c r="I24" s="77">
        <v>5.3853600000000004</v>
      </c>
      <c r="J24" s="78">
        <v>0</v>
      </c>
      <c r="K24" s="78">
        <v>0.33100000000000002</v>
      </c>
      <c r="L24" s="78">
        <v>0</v>
      </c>
    </row>
    <row r="25" spans="2:12">
      <c r="B25" s="79" t="s">
        <v>3290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253</v>
      </c>
      <c r="C26" t="s">
        <v>253</v>
      </c>
      <c r="D26" s="16"/>
      <c r="E26" t="s">
        <v>253</v>
      </c>
      <c r="F26" t="s">
        <v>253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3285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253</v>
      </c>
      <c r="C28" t="s">
        <v>253</v>
      </c>
      <c r="D28" s="16"/>
      <c r="E28" t="s">
        <v>253</v>
      </c>
      <c r="F28" t="s">
        <v>253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3291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253</v>
      </c>
      <c r="C30" t="s">
        <v>253</v>
      </c>
      <c r="D30" s="16"/>
      <c r="E30" t="s">
        <v>253</v>
      </c>
      <c r="F30" t="s">
        <v>253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1801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253</v>
      </c>
      <c r="C32" t="s">
        <v>253</v>
      </c>
      <c r="D32" s="16"/>
      <c r="E32" t="s">
        <v>253</v>
      </c>
      <c r="F32" t="s">
        <v>253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259</v>
      </c>
      <c r="C33" s="16"/>
      <c r="D33" s="16"/>
      <c r="E33" s="16"/>
    </row>
    <row r="34" spans="2:5">
      <c r="B34" t="s">
        <v>383</v>
      </c>
      <c r="C34" s="16"/>
      <c r="D34" s="16"/>
      <c r="E34" s="16"/>
    </row>
    <row r="35" spans="2:5">
      <c r="B35" t="s">
        <v>384</v>
      </c>
      <c r="C35" s="16"/>
      <c r="D35" s="16"/>
      <c r="E35" s="16"/>
    </row>
    <row r="36" spans="2:5">
      <c r="B36" t="s">
        <v>385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2"/>
      <c r="BD6" s="16" t="s">
        <v>100</v>
      </c>
      <c r="BF6" s="16" t="s">
        <v>101</v>
      </c>
      <c r="BH6" s="19" t="s">
        <v>102</v>
      </c>
    </row>
    <row r="7" spans="1:60" ht="26.25" customHeight="1">
      <c r="B7" s="110" t="s">
        <v>103</v>
      </c>
      <c r="C7" s="111"/>
      <c r="D7" s="111"/>
      <c r="E7" s="111"/>
      <c r="F7" s="111"/>
      <c r="G7" s="111"/>
      <c r="H7" s="111"/>
      <c r="I7" s="111"/>
      <c r="J7" s="111"/>
      <c r="K7" s="11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-77056100.290000007</v>
      </c>
      <c r="H11" s="25"/>
      <c r="I11" s="75">
        <v>-266260.48813521926</v>
      </c>
      <c r="J11" s="76">
        <v>1</v>
      </c>
      <c r="K11" s="76">
        <v>-1.2699999999999999E-2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253</v>
      </c>
      <c r="C13" t="s">
        <v>253</v>
      </c>
      <c r="D13" s="19"/>
      <c r="E13" t="s">
        <v>253</v>
      </c>
      <c r="F13" t="s">
        <v>253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257</v>
      </c>
      <c r="C14" s="19"/>
      <c r="D14" s="19"/>
      <c r="E14" s="19"/>
      <c r="F14" s="19"/>
      <c r="G14" s="81">
        <v>-77056100.290000007</v>
      </c>
      <c r="H14" s="19"/>
      <c r="I14" s="81">
        <v>-266260.48813521926</v>
      </c>
      <c r="J14" s="80">
        <v>1</v>
      </c>
      <c r="K14" s="80">
        <v>-1.2699999999999999E-2</v>
      </c>
      <c r="BF14" s="16" t="s">
        <v>126</v>
      </c>
    </row>
    <row r="15" spans="1:60">
      <c r="B15" t="s">
        <v>3292</v>
      </c>
      <c r="C15" t="s">
        <v>3293</v>
      </c>
      <c r="D15" t="s">
        <v>123</v>
      </c>
      <c r="E15" t="s">
        <v>2030</v>
      </c>
      <c r="F15" t="s">
        <v>106</v>
      </c>
      <c r="G15" s="77">
        <v>425</v>
      </c>
      <c r="H15" s="77">
        <v>6.1675000000000001E-2</v>
      </c>
      <c r="I15" s="77">
        <v>9.2868673124999997E-4</v>
      </c>
      <c r="J15" s="78">
        <v>0</v>
      </c>
      <c r="K15" s="78">
        <v>0</v>
      </c>
      <c r="BF15" s="16" t="s">
        <v>127</v>
      </c>
    </row>
    <row r="16" spans="1:60">
      <c r="B16" t="s">
        <v>3294</v>
      </c>
      <c r="C16" t="s">
        <v>3295</v>
      </c>
      <c r="D16" t="s">
        <v>123</v>
      </c>
      <c r="E16" t="s">
        <v>2030</v>
      </c>
      <c r="F16" t="s">
        <v>110</v>
      </c>
      <c r="G16" s="77">
        <v>49</v>
      </c>
      <c r="H16" s="77">
        <v>1.2134000000000001E-2</v>
      </c>
      <c r="I16" s="77">
        <v>2.0725381628E-5</v>
      </c>
      <c r="J16" s="78">
        <v>0</v>
      </c>
      <c r="K16" s="78">
        <v>0</v>
      </c>
      <c r="BF16" s="16" t="s">
        <v>128</v>
      </c>
    </row>
    <row r="17" spans="2:58">
      <c r="B17" t="s">
        <v>3296</v>
      </c>
      <c r="C17" t="s">
        <v>3297</v>
      </c>
      <c r="D17" t="s">
        <v>123</v>
      </c>
      <c r="E17" t="s">
        <v>2030</v>
      </c>
      <c r="F17" t="s">
        <v>110</v>
      </c>
      <c r="G17" s="77">
        <v>28</v>
      </c>
      <c r="H17" s="77">
        <v>1.2134000000000001E-2</v>
      </c>
      <c r="I17" s="77">
        <v>1.1843075216E-5</v>
      </c>
      <c r="J17" s="78">
        <v>0</v>
      </c>
      <c r="K17" s="78">
        <v>0</v>
      </c>
      <c r="BF17" s="16" t="s">
        <v>129</v>
      </c>
    </row>
    <row r="18" spans="2:58">
      <c r="B18" t="s">
        <v>3298</v>
      </c>
      <c r="C18" t="s">
        <v>3299</v>
      </c>
      <c r="D18" t="s">
        <v>100</v>
      </c>
      <c r="E18" t="s">
        <v>2030</v>
      </c>
      <c r="F18" t="s">
        <v>106</v>
      </c>
      <c r="G18" s="77">
        <v>191</v>
      </c>
      <c r="H18" s="77">
        <v>2.8801E-2</v>
      </c>
      <c r="I18" s="77">
        <v>1.9490011113E-4</v>
      </c>
      <c r="J18" s="78">
        <v>0</v>
      </c>
      <c r="K18" s="78">
        <v>0</v>
      </c>
      <c r="BF18" s="16" t="s">
        <v>130</v>
      </c>
    </row>
    <row r="19" spans="2:58">
      <c r="B19" t="s">
        <v>3300</v>
      </c>
      <c r="C19" t="s">
        <v>3301</v>
      </c>
      <c r="D19" t="s">
        <v>123</v>
      </c>
      <c r="E19" t="s">
        <v>2030</v>
      </c>
      <c r="F19" t="s">
        <v>106</v>
      </c>
      <c r="G19" s="77">
        <v>135</v>
      </c>
      <c r="H19" s="77">
        <v>1.6697999999999999E-3</v>
      </c>
      <c r="I19" s="77">
        <v>7.9867368900000007E-6</v>
      </c>
      <c r="J19" s="78">
        <v>0</v>
      </c>
      <c r="K19" s="78">
        <v>0</v>
      </c>
      <c r="BF19" s="16" t="s">
        <v>131</v>
      </c>
    </row>
    <row r="20" spans="2:58">
      <c r="B20" t="s">
        <v>3302</v>
      </c>
      <c r="C20" t="s">
        <v>3303</v>
      </c>
      <c r="D20" t="s">
        <v>123</v>
      </c>
      <c r="E20" t="s">
        <v>2030</v>
      </c>
      <c r="F20" t="s">
        <v>110</v>
      </c>
      <c r="G20" s="77">
        <v>219</v>
      </c>
      <c r="H20" s="77">
        <v>3.3149999999999998E-3</v>
      </c>
      <c r="I20" s="77">
        <v>2.5306385129999999E-5</v>
      </c>
      <c r="J20" s="78">
        <v>0</v>
      </c>
      <c r="K20" s="78">
        <v>0</v>
      </c>
      <c r="BF20" s="16" t="s">
        <v>132</v>
      </c>
    </row>
    <row r="21" spans="2:58">
      <c r="B21" t="s">
        <v>3304</v>
      </c>
      <c r="C21" t="s">
        <v>3305</v>
      </c>
      <c r="D21" t="s">
        <v>123</v>
      </c>
      <c r="E21" t="s">
        <v>2030</v>
      </c>
      <c r="F21" t="s">
        <v>113</v>
      </c>
      <c r="G21" s="77">
        <v>94</v>
      </c>
      <c r="H21" s="77">
        <v>6.9144999999999996E-3</v>
      </c>
      <c r="I21" s="77">
        <v>2.5750884097000001E-5</v>
      </c>
      <c r="J21" s="78">
        <v>0</v>
      </c>
      <c r="K21" s="78">
        <v>0</v>
      </c>
      <c r="BF21" s="16" t="s">
        <v>123</v>
      </c>
    </row>
    <row r="22" spans="2:58">
      <c r="B22" t="s">
        <v>3306</v>
      </c>
      <c r="C22" t="s">
        <v>3307</v>
      </c>
      <c r="D22" t="s">
        <v>123</v>
      </c>
      <c r="E22" t="s">
        <v>2030</v>
      </c>
      <c r="F22" t="s">
        <v>120</v>
      </c>
      <c r="G22" s="77">
        <v>-1592625</v>
      </c>
      <c r="H22" s="77">
        <v>100</v>
      </c>
      <c r="I22" s="77">
        <v>-3677.0526</v>
      </c>
      <c r="J22" s="78">
        <v>1.38E-2</v>
      </c>
      <c r="K22" s="78">
        <v>-2.0000000000000001E-4</v>
      </c>
    </row>
    <row r="23" spans="2:58">
      <c r="B23" t="s">
        <v>3308</v>
      </c>
      <c r="C23" t="s">
        <v>3309</v>
      </c>
      <c r="D23" t="s">
        <v>123</v>
      </c>
      <c r="E23" t="s">
        <v>2030</v>
      </c>
      <c r="F23" t="s">
        <v>110</v>
      </c>
      <c r="G23" s="77">
        <v>-1562277.22</v>
      </c>
      <c r="H23" s="77">
        <v>100</v>
      </c>
      <c r="I23" s="77">
        <v>-5445.7859334759996</v>
      </c>
      <c r="J23" s="78">
        <v>2.0500000000000001E-2</v>
      </c>
      <c r="K23" s="78">
        <v>-2.9999999999999997E-4</v>
      </c>
    </row>
    <row r="24" spans="2:58">
      <c r="B24" t="s">
        <v>3310</v>
      </c>
      <c r="C24" t="s">
        <v>3311</v>
      </c>
      <c r="D24" t="s">
        <v>123</v>
      </c>
      <c r="E24" t="s">
        <v>2030</v>
      </c>
      <c r="F24" t="s">
        <v>113</v>
      </c>
      <c r="G24" s="77">
        <v>-327715</v>
      </c>
      <c r="H24" s="77">
        <v>100</v>
      </c>
      <c r="I24" s="77">
        <v>-1298.3740585</v>
      </c>
      <c r="J24" s="78">
        <v>4.8999999999999998E-3</v>
      </c>
      <c r="K24" s="78">
        <v>-1E-4</v>
      </c>
    </row>
    <row r="25" spans="2:58">
      <c r="B25" t="s">
        <v>3312</v>
      </c>
      <c r="C25" t="s">
        <v>3313</v>
      </c>
      <c r="D25" t="s">
        <v>123</v>
      </c>
      <c r="E25" t="s">
        <v>2030</v>
      </c>
      <c r="F25" t="s">
        <v>204</v>
      </c>
      <c r="G25" s="77">
        <v>-1568000</v>
      </c>
      <c r="H25" s="77">
        <v>100</v>
      </c>
      <c r="I25" s="77">
        <v>-707.79520000000002</v>
      </c>
      <c r="J25" s="78">
        <v>2.7000000000000001E-3</v>
      </c>
      <c r="K25" s="78">
        <v>0</v>
      </c>
    </row>
    <row r="26" spans="2:58">
      <c r="B26" t="s">
        <v>3314</v>
      </c>
      <c r="C26" t="s">
        <v>3315</v>
      </c>
      <c r="D26" t="s">
        <v>123</v>
      </c>
      <c r="E26" t="s">
        <v>2030</v>
      </c>
      <c r="F26" t="s">
        <v>106</v>
      </c>
      <c r="G26" s="77">
        <v>-72010015.069999993</v>
      </c>
      <c r="H26" s="77">
        <v>100</v>
      </c>
      <c r="I26" s="77">
        <v>-255131.48339301001</v>
      </c>
      <c r="J26" s="78">
        <v>0.95820000000000005</v>
      </c>
      <c r="K26" s="78">
        <v>-1.21E-2</v>
      </c>
    </row>
    <row r="27" spans="2:58">
      <c r="B27" t="s">
        <v>3316</v>
      </c>
      <c r="C27" t="s">
        <v>3317</v>
      </c>
      <c r="D27" t="s">
        <v>123</v>
      </c>
      <c r="E27" t="s">
        <v>2030</v>
      </c>
      <c r="F27" t="s">
        <v>204</v>
      </c>
      <c r="G27" s="77">
        <v>32</v>
      </c>
      <c r="H27" s="77">
        <v>1.721E-2</v>
      </c>
      <c r="I27" s="77">
        <v>2.4859500800000002E-6</v>
      </c>
      <c r="J27" s="78">
        <v>0</v>
      </c>
      <c r="K27" s="78">
        <v>0</v>
      </c>
    </row>
    <row r="28" spans="2:58">
      <c r="B28" t="s">
        <v>3318</v>
      </c>
      <c r="C28" t="s">
        <v>3319</v>
      </c>
      <c r="D28" t="s">
        <v>123</v>
      </c>
      <c r="E28" t="s">
        <v>2030</v>
      </c>
      <c r="F28" t="s">
        <v>106</v>
      </c>
      <c r="G28" s="77">
        <v>685</v>
      </c>
      <c r="H28" s="77">
        <v>1.10355E-2</v>
      </c>
      <c r="I28" s="77">
        <v>2.6782661902500002E-4</v>
      </c>
      <c r="J28" s="78">
        <v>0</v>
      </c>
      <c r="K28" s="78">
        <v>0</v>
      </c>
    </row>
    <row r="29" spans="2:58">
      <c r="B29" t="s">
        <v>3320</v>
      </c>
      <c r="C29" t="s">
        <v>3321</v>
      </c>
      <c r="D29" t="s">
        <v>123</v>
      </c>
      <c r="E29" t="s">
        <v>2030</v>
      </c>
      <c r="F29" t="s">
        <v>106</v>
      </c>
      <c r="G29" s="77">
        <v>2012</v>
      </c>
      <c r="H29" s="77">
        <v>3.6015000000000001E-3</v>
      </c>
      <c r="I29" s="77">
        <v>2.5673350374E-4</v>
      </c>
      <c r="J29" s="78">
        <v>0</v>
      </c>
      <c r="K29" s="78">
        <v>0</v>
      </c>
    </row>
    <row r="30" spans="2:58">
      <c r="B30" t="s">
        <v>3322</v>
      </c>
      <c r="C30" t="s">
        <v>3323</v>
      </c>
      <c r="D30" t="s">
        <v>123</v>
      </c>
      <c r="E30" t="s">
        <v>2030</v>
      </c>
      <c r="F30" t="s">
        <v>106</v>
      </c>
      <c r="G30" s="77">
        <v>208</v>
      </c>
      <c r="H30" s="77">
        <v>0.1341</v>
      </c>
      <c r="I30" s="77">
        <v>9.8824190400000002E-4</v>
      </c>
      <c r="J30" s="78">
        <v>0</v>
      </c>
      <c r="K30" s="78">
        <v>0</v>
      </c>
    </row>
    <row r="31" spans="2:58">
      <c r="B31" t="s">
        <v>3324</v>
      </c>
      <c r="C31" t="s">
        <v>3325</v>
      </c>
      <c r="D31" t="s">
        <v>123</v>
      </c>
      <c r="E31" t="s">
        <v>2030</v>
      </c>
      <c r="F31" t="s">
        <v>120</v>
      </c>
      <c r="G31" s="77">
        <v>137</v>
      </c>
      <c r="H31" s="77">
        <v>6.4660000000000004E-3</v>
      </c>
      <c r="I31" s="77">
        <v>2.0452320095999999E-5</v>
      </c>
      <c r="J31" s="78">
        <v>0</v>
      </c>
      <c r="K31" s="78">
        <v>0</v>
      </c>
    </row>
    <row r="32" spans="2:58">
      <c r="B32" t="s">
        <v>3326</v>
      </c>
      <c r="C32" t="s">
        <v>3327</v>
      </c>
      <c r="D32" t="s">
        <v>123</v>
      </c>
      <c r="E32" t="s">
        <v>2030</v>
      </c>
      <c r="F32" t="s">
        <v>106</v>
      </c>
      <c r="G32" s="77">
        <v>89</v>
      </c>
      <c r="H32" s="77">
        <v>1.026953E-4</v>
      </c>
      <c r="I32" s="77">
        <v>9.1398816999999995E-8</v>
      </c>
      <c r="J32" s="78">
        <v>0</v>
      </c>
      <c r="K32" s="78">
        <v>0</v>
      </c>
    </row>
    <row r="33" spans="2:11">
      <c r="B33" t="s">
        <v>3328</v>
      </c>
      <c r="C33" t="s">
        <v>3329</v>
      </c>
      <c r="D33" t="s">
        <v>123</v>
      </c>
      <c r="E33" t="s">
        <v>2030</v>
      </c>
      <c r="F33" t="s">
        <v>106</v>
      </c>
      <c r="G33" s="77">
        <v>93</v>
      </c>
      <c r="H33" s="77">
        <v>9.0499999999999997E-2</v>
      </c>
      <c r="I33" s="77">
        <v>2.9819659499999998E-4</v>
      </c>
      <c r="J33" s="78">
        <v>0</v>
      </c>
      <c r="K33" s="78">
        <v>0</v>
      </c>
    </row>
    <row r="34" spans="2:11">
      <c r="B34" t="s">
        <v>3330</v>
      </c>
      <c r="C34" t="s">
        <v>3331</v>
      </c>
      <c r="D34" t="s">
        <v>123</v>
      </c>
      <c r="E34" t="s">
        <v>2030</v>
      </c>
      <c r="F34" t="s">
        <v>106</v>
      </c>
      <c r="G34" s="77">
        <v>-42</v>
      </c>
      <c r="H34" s="77">
        <v>1.37E-4</v>
      </c>
      <c r="I34" s="77">
        <v>-2.0386422000000001E-7</v>
      </c>
      <c r="J34" s="78">
        <v>0</v>
      </c>
      <c r="K34" s="78">
        <v>0</v>
      </c>
    </row>
    <row r="35" spans="2:11">
      <c r="B35" t="s">
        <v>3332</v>
      </c>
      <c r="C35" t="s">
        <v>3333</v>
      </c>
      <c r="D35" t="s">
        <v>123</v>
      </c>
      <c r="E35" t="s">
        <v>123</v>
      </c>
      <c r="F35" t="s">
        <v>106</v>
      </c>
      <c r="G35" s="77">
        <v>177</v>
      </c>
      <c r="H35" s="77">
        <v>1.184844E-4</v>
      </c>
      <c r="I35" s="77">
        <v>7.4302870568400003E-7</v>
      </c>
      <c r="J35" s="78">
        <v>0</v>
      </c>
      <c r="K35" s="78">
        <v>0</v>
      </c>
    </row>
    <row r="36" spans="2:11">
      <c r="B36" t="s">
        <v>259</v>
      </c>
      <c r="C36" s="19"/>
      <c r="D36" s="19"/>
      <c r="E36" s="19"/>
      <c r="F36" s="19"/>
      <c r="G36" s="19"/>
      <c r="H36" s="19"/>
    </row>
    <row r="37" spans="2:11">
      <c r="B37" t="s">
        <v>383</v>
      </c>
      <c r="C37" s="19"/>
      <c r="D37" s="19"/>
      <c r="E37" s="19"/>
      <c r="F37" s="19"/>
      <c r="G37" s="19"/>
      <c r="H37" s="19"/>
    </row>
    <row r="38" spans="2:11">
      <c r="B38" t="s">
        <v>384</v>
      </c>
      <c r="C38" s="19"/>
      <c r="D38" s="19"/>
      <c r="E38" s="19"/>
      <c r="F38" s="19"/>
      <c r="G38" s="19"/>
      <c r="H38" s="19"/>
    </row>
    <row r="39" spans="2:11">
      <c r="B39" t="s">
        <v>385</v>
      </c>
      <c r="C39" s="19"/>
      <c r="D39" s="19"/>
      <c r="E39" s="19"/>
      <c r="F39" s="19"/>
      <c r="G39" s="19"/>
      <c r="H39" s="19"/>
    </row>
    <row r="40" spans="2:11">
      <c r="C40" s="19"/>
      <c r="D40" s="19"/>
      <c r="E40" s="19"/>
      <c r="F40" s="19"/>
      <c r="G40" s="19"/>
      <c r="H40" s="19"/>
    </row>
    <row r="41" spans="2:11">
      <c r="C41" s="19"/>
      <c r="D41" s="19"/>
      <c r="E41" s="19"/>
      <c r="F41" s="19"/>
      <c r="G41" s="19"/>
      <c r="H41" s="19"/>
    </row>
    <row r="42" spans="2:11">
      <c r="C42" s="19"/>
      <c r="D42" s="19"/>
      <c r="E42" s="19"/>
      <c r="F42" s="19"/>
      <c r="G42" s="19"/>
      <c r="H42" s="19"/>
    </row>
    <row r="43" spans="2:11">
      <c r="C43" s="19"/>
      <c r="D43" s="19"/>
      <c r="E43" s="19"/>
      <c r="F43" s="19"/>
      <c r="G43" s="19"/>
      <c r="H43" s="19"/>
    </row>
    <row r="44" spans="2:11">
      <c r="C44" s="19"/>
      <c r="D44" s="19"/>
      <c r="E44" s="19"/>
      <c r="F44" s="19"/>
      <c r="G44" s="19"/>
      <c r="H44" s="19"/>
    </row>
    <row r="45" spans="2:11">
      <c r="C45" s="19"/>
      <c r="D45" s="19"/>
      <c r="E45" s="19"/>
      <c r="F45" s="19"/>
      <c r="G45" s="19"/>
      <c r="H45" s="19"/>
    </row>
    <row r="46" spans="2:11">
      <c r="C46" s="19"/>
      <c r="D46" s="19"/>
      <c r="E46" s="19"/>
      <c r="F46" s="19"/>
      <c r="G46" s="19"/>
      <c r="H46" s="19"/>
    </row>
    <row r="47" spans="2:11"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81" ht="26.25" customHeight="1">
      <c r="B7" s="110" t="s">
        <v>133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3334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253</v>
      </c>
      <c r="C14" t="s">
        <v>253</v>
      </c>
      <c r="E14" t="s">
        <v>253</v>
      </c>
      <c r="H14" s="77">
        <v>0</v>
      </c>
      <c r="I14" t="s">
        <v>253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3335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253</v>
      </c>
      <c r="C16" t="s">
        <v>253</v>
      </c>
      <c r="E16" t="s">
        <v>253</v>
      </c>
      <c r="H16" s="77">
        <v>0</v>
      </c>
      <c r="I16" t="s">
        <v>253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3336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3337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253</v>
      </c>
      <c r="C19" t="s">
        <v>253</v>
      </c>
      <c r="E19" t="s">
        <v>253</v>
      </c>
      <c r="H19" s="77">
        <v>0</v>
      </c>
      <c r="I19" t="s">
        <v>253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3338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253</v>
      </c>
      <c r="C21" t="s">
        <v>253</v>
      </c>
      <c r="E21" t="s">
        <v>253</v>
      </c>
      <c r="H21" s="77">
        <v>0</v>
      </c>
      <c r="I21" t="s">
        <v>253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3339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253</v>
      </c>
      <c r="C23" t="s">
        <v>253</v>
      </c>
      <c r="E23" t="s">
        <v>253</v>
      </c>
      <c r="H23" s="77">
        <v>0</v>
      </c>
      <c r="I23" t="s">
        <v>253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3340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253</v>
      </c>
      <c r="C25" t="s">
        <v>253</v>
      </c>
      <c r="E25" t="s">
        <v>253</v>
      </c>
      <c r="H25" s="77">
        <v>0</v>
      </c>
      <c r="I25" t="s">
        <v>253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3334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253</v>
      </c>
      <c r="C28" t="s">
        <v>253</v>
      </c>
      <c r="E28" t="s">
        <v>253</v>
      </c>
      <c r="H28" s="77">
        <v>0</v>
      </c>
      <c r="I28" t="s">
        <v>253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3335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253</v>
      </c>
      <c r="C30" t="s">
        <v>253</v>
      </c>
      <c r="E30" t="s">
        <v>253</v>
      </c>
      <c r="H30" s="77">
        <v>0</v>
      </c>
      <c r="I30" t="s">
        <v>253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3336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3337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253</v>
      </c>
      <c r="C33" t="s">
        <v>253</v>
      </c>
      <c r="E33" t="s">
        <v>253</v>
      </c>
      <c r="H33" s="77">
        <v>0</v>
      </c>
      <c r="I33" t="s">
        <v>253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3338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253</v>
      </c>
      <c r="C35" t="s">
        <v>253</v>
      </c>
      <c r="E35" t="s">
        <v>253</v>
      </c>
      <c r="H35" s="77">
        <v>0</v>
      </c>
      <c r="I35" t="s">
        <v>253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3339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253</v>
      </c>
      <c r="C37" t="s">
        <v>253</v>
      </c>
      <c r="E37" t="s">
        <v>253</v>
      </c>
      <c r="H37" s="77">
        <v>0</v>
      </c>
      <c r="I37" t="s">
        <v>253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3340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253</v>
      </c>
      <c r="C39" t="s">
        <v>253</v>
      </c>
      <c r="E39" t="s">
        <v>253</v>
      </c>
      <c r="H39" s="77">
        <v>0</v>
      </c>
      <c r="I39" t="s">
        <v>253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259</v>
      </c>
    </row>
    <row r="41" spans="2:17">
      <c r="B41" t="s">
        <v>383</v>
      </c>
    </row>
    <row r="42" spans="2:17">
      <c r="B42" t="s">
        <v>384</v>
      </c>
    </row>
    <row r="43" spans="2:17">
      <c r="B43" t="s">
        <v>385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9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72" ht="26.2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8.6300000000000008</v>
      </c>
      <c r="H11" s="7"/>
      <c r="I11" s="7"/>
      <c r="J11" s="76">
        <v>6.7999999999999996E-3</v>
      </c>
      <c r="K11" s="75">
        <v>15622539.23</v>
      </c>
      <c r="L11" s="7"/>
      <c r="M11" s="75">
        <v>26194.922658447438</v>
      </c>
      <c r="N11" s="7"/>
      <c r="O11" s="76">
        <v>1</v>
      </c>
      <c r="P11" s="76">
        <v>1.1999999999999999E-3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8.6300000000000008</v>
      </c>
      <c r="J12" s="80">
        <v>6.7999999999999996E-3</v>
      </c>
      <c r="K12" s="81">
        <v>15622539.23</v>
      </c>
      <c r="M12" s="81">
        <v>26194.922658447438</v>
      </c>
      <c r="O12" s="80">
        <v>1</v>
      </c>
      <c r="P12" s="80">
        <v>1.1999999999999999E-3</v>
      </c>
    </row>
    <row r="13" spans="2:72">
      <c r="B13" s="79" t="s">
        <v>3341</v>
      </c>
      <c r="G13" s="81">
        <v>8.6300000000000008</v>
      </c>
      <c r="J13" s="80">
        <v>6.7999999999999996E-3</v>
      </c>
      <c r="K13" s="81">
        <v>15622539.23</v>
      </c>
      <c r="M13" s="81">
        <v>26194.922658447438</v>
      </c>
      <c r="O13" s="80">
        <v>1</v>
      </c>
      <c r="P13" s="80">
        <v>1.1999999999999999E-3</v>
      </c>
    </row>
    <row r="14" spans="2:72">
      <c r="B14" t="s">
        <v>3342</v>
      </c>
      <c r="C14" t="s">
        <v>3343</v>
      </c>
      <c r="D14" t="s">
        <v>264</v>
      </c>
      <c r="F14" t="s">
        <v>3344</v>
      </c>
      <c r="H14" t="s">
        <v>102</v>
      </c>
      <c r="I14" s="78">
        <v>0</v>
      </c>
      <c r="J14" s="78">
        <v>0</v>
      </c>
      <c r="K14" s="77">
        <v>-1253391.97</v>
      </c>
      <c r="L14" s="77">
        <v>88.25286212045782</v>
      </c>
      <c r="M14" s="77">
        <v>-1106.15428711299</v>
      </c>
      <c r="N14" s="78">
        <v>0</v>
      </c>
      <c r="O14" s="78">
        <v>-4.2200000000000001E-2</v>
      </c>
      <c r="P14" s="78">
        <v>-1E-4</v>
      </c>
    </row>
    <row r="15" spans="2:72">
      <c r="B15" t="s">
        <v>3345</v>
      </c>
      <c r="C15" t="s">
        <v>3346</v>
      </c>
      <c r="D15" t="s">
        <v>264</v>
      </c>
      <c r="F15" t="s">
        <v>3347</v>
      </c>
      <c r="H15" t="s">
        <v>102</v>
      </c>
      <c r="I15" s="78">
        <v>0.04</v>
      </c>
      <c r="J15" s="78">
        <v>0</v>
      </c>
      <c r="K15" s="77">
        <v>-909362</v>
      </c>
      <c r="L15" s="77">
        <v>81.838923112019643</v>
      </c>
      <c r="M15" s="77">
        <v>-744.21206798992398</v>
      </c>
      <c r="N15" s="78">
        <v>0</v>
      </c>
      <c r="O15" s="78">
        <v>-2.8400000000000002E-2</v>
      </c>
      <c r="P15" s="78">
        <v>0</v>
      </c>
    </row>
    <row r="16" spans="2:72">
      <c r="B16" t="s">
        <v>3348</v>
      </c>
      <c r="C16" t="s">
        <v>3349</v>
      </c>
      <c r="D16" t="s">
        <v>264</v>
      </c>
      <c r="F16" t="s">
        <v>3350</v>
      </c>
      <c r="H16" t="s">
        <v>102</v>
      </c>
      <c r="I16" s="78">
        <v>0</v>
      </c>
      <c r="J16" s="78">
        <v>0</v>
      </c>
      <c r="K16" s="77">
        <v>-2022244</v>
      </c>
      <c r="L16" s="77">
        <v>90.166552589549525</v>
      </c>
      <c r="M16" s="77">
        <v>-1823.3876997490099</v>
      </c>
      <c r="N16" s="78">
        <v>0</v>
      </c>
      <c r="O16" s="78">
        <v>-6.9599999999999995E-2</v>
      </c>
      <c r="P16" s="78">
        <v>-1E-4</v>
      </c>
    </row>
    <row r="17" spans="2:16">
      <c r="B17" t="s">
        <v>3351</v>
      </c>
      <c r="C17" t="s">
        <v>3352</v>
      </c>
      <c r="D17" t="s">
        <v>264</v>
      </c>
      <c r="F17" t="s">
        <v>3344</v>
      </c>
      <c r="G17" s="77">
        <v>8.41</v>
      </c>
      <c r="H17" t="s">
        <v>102</v>
      </c>
      <c r="I17" s="78">
        <v>0.04</v>
      </c>
      <c r="J17" s="78">
        <v>6.1999999999999998E-3</v>
      </c>
      <c r="K17" s="77">
        <v>3865870.73</v>
      </c>
      <c r="L17" s="77">
        <v>142.38336203676215</v>
      </c>
      <c r="M17" s="77">
        <v>5504.3567173691199</v>
      </c>
      <c r="N17" s="78">
        <v>0</v>
      </c>
      <c r="O17" s="78">
        <v>0.21010000000000001</v>
      </c>
      <c r="P17" s="78">
        <v>2.9999999999999997E-4</v>
      </c>
    </row>
    <row r="18" spans="2:16">
      <c r="B18" t="s">
        <v>3353</v>
      </c>
      <c r="C18" t="s">
        <v>3354</v>
      </c>
      <c r="D18" t="s">
        <v>264</v>
      </c>
      <c r="F18" t="s">
        <v>3350</v>
      </c>
      <c r="G18" s="77">
        <v>9.14</v>
      </c>
      <c r="H18" t="s">
        <v>102</v>
      </c>
      <c r="I18" s="78">
        <v>0.04</v>
      </c>
      <c r="J18" s="78">
        <v>6.4999999999999997E-3</v>
      </c>
      <c r="K18" s="77">
        <v>3638438.69</v>
      </c>
      <c r="L18" s="77">
        <v>142.66001188288101</v>
      </c>
      <c r="M18" s="77">
        <v>5190.5970675053404</v>
      </c>
      <c r="N18" s="78">
        <v>0</v>
      </c>
      <c r="O18" s="78">
        <v>0.19819999999999999</v>
      </c>
      <c r="P18" s="78">
        <v>2.0000000000000001E-4</v>
      </c>
    </row>
    <row r="19" spans="2:16">
      <c r="B19" t="s">
        <v>3355</v>
      </c>
      <c r="C19" t="s">
        <v>3356</v>
      </c>
      <c r="D19" t="s">
        <v>264</v>
      </c>
      <c r="F19" t="s">
        <v>1486</v>
      </c>
      <c r="G19" s="77">
        <v>9.8800000000000008</v>
      </c>
      <c r="H19" t="s">
        <v>102</v>
      </c>
      <c r="I19" s="78">
        <v>0.04</v>
      </c>
      <c r="J19" s="78">
        <v>6.7999999999999996E-3</v>
      </c>
      <c r="K19" s="77">
        <v>1474320.55</v>
      </c>
      <c r="L19" s="77">
        <v>138.42483368570561</v>
      </c>
      <c r="M19" s="77">
        <v>2040.82576933168</v>
      </c>
      <c r="N19" s="78">
        <v>0</v>
      </c>
      <c r="O19" s="78">
        <v>7.7899999999999997E-2</v>
      </c>
      <c r="P19" s="78">
        <v>1E-4</v>
      </c>
    </row>
    <row r="20" spans="2:16">
      <c r="B20" t="s">
        <v>3357</v>
      </c>
      <c r="C20" t="s">
        <v>3358</v>
      </c>
      <c r="D20" t="s">
        <v>264</v>
      </c>
      <c r="F20" t="s">
        <v>1486</v>
      </c>
      <c r="H20" t="s">
        <v>102</v>
      </c>
      <c r="I20" s="78">
        <v>0.04</v>
      </c>
      <c r="J20" s="78">
        <v>0</v>
      </c>
      <c r="K20" s="77">
        <v>-646932</v>
      </c>
      <c r="L20" s="77">
        <v>98.494182067077062</v>
      </c>
      <c r="M20" s="77">
        <v>-637.19038193018298</v>
      </c>
      <c r="N20" s="78">
        <v>0</v>
      </c>
      <c r="O20" s="78">
        <v>-2.4299999999999999E-2</v>
      </c>
      <c r="P20" s="78">
        <v>0</v>
      </c>
    </row>
    <row r="21" spans="2:16">
      <c r="B21" t="s">
        <v>3359</v>
      </c>
      <c r="C21" t="s">
        <v>3360</v>
      </c>
      <c r="D21" t="s">
        <v>264</v>
      </c>
      <c r="F21" t="s">
        <v>1936</v>
      </c>
      <c r="G21" s="77">
        <v>0.81</v>
      </c>
      <c r="H21" t="s">
        <v>102</v>
      </c>
      <c r="I21" s="78">
        <v>0.04</v>
      </c>
      <c r="J21" s="78">
        <v>1.9E-3</v>
      </c>
      <c r="K21" s="77">
        <v>1053078.2</v>
      </c>
      <c r="L21" s="77">
        <v>115.2886434217022</v>
      </c>
      <c r="M21" s="77">
        <v>1214.0795709496799</v>
      </c>
      <c r="N21" s="78">
        <v>0</v>
      </c>
      <c r="O21" s="78">
        <v>4.6300000000000001E-2</v>
      </c>
      <c r="P21" s="78">
        <v>1E-4</v>
      </c>
    </row>
    <row r="22" spans="2:16">
      <c r="B22" t="s">
        <v>3361</v>
      </c>
      <c r="C22" t="s">
        <v>3362</v>
      </c>
      <c r="D22" t="s">
        <v>264</v>
      </c>
      <c r="F22" t="s">
        <v>1936</v>
      </c>
      <c r="G22" s="77">
        <v>1.29</v>
      </c>
      <c r="H22" t="s">
        <v>102</v>
      </c>
      <c r="I22" s="78">
        <v>0.04</v>
      </c>
      <c r="J22" s="78">
        <v>1.4E-3</v>
      </c>
      <c r="K22" s="77">
        <v>826749</v>
      </c>
      <c r="L22" s="77">
        <v>115.74919044923949</v>
      </c>
      <c r="M22" s="77">
        <v>956.95527454718297</v>
      </c>
      <c r="N22" s="78">
        <v>0</v>
      </c>
      <c r="O22" s="78">
        <v>3.6499999999999998E-2</v>
      </c>
      <c r="P22" s="78">
        <v>0</v>
      </c>
    </row>
    <row r="23" spans="2:16">
      <c r="B23" t="s">
        <v>3363</v>
      </c>
      <c r="C23" t="s">
        <v>3364</v>
      </c>
      <c r="D23" t="s">
        <v>264</v>
      </c>
      <c r="F23" t="s">
        <v>1936</v>
      </c>
      <c r="G23" s="77">
        <v>2.68</v>
      </c>
      <c r="H23" t="s">
        <v>102</v>
      </c>
      <c r="I23" s="78">
        <v>0.04</v>
      </c>
      <c r="J23" s="78">
        <v>2.3999999999999998E-3</v>
      </c>
      <c r="K23" s="77">
        <v>1212912</v>
      </c>
      <c r="L23" s="77">
        <v>119.26825046045468</v>
      </c>
      <c r="M23" s="77">
        <v>1446.61892202491</v>
      </c>
      <c r="N23" s="78">
        <v>0</v>
      </c>
      <c r="O23" s="78">
        <v>5.5199999999999999E-2</v>
      </c>
      <c r="P23" s="78">
        <v>1E-4</v>
      </c>
    </row>
    <row r="24" spans="2:16">
      <c r="B24" t="s">
        <v>3365</v>
      </c>
      <c r="C24" t="s">
        <v>3366</v>
      </c>
      <c r="D24" t="s">
        <v>264</v>
      </c>
      <c r="F24" t="s">
        <v>1936</v>
      </c>
      <c r="G24" s="77">
        <v>3.57</v>
      </c>
      <c r="H24" t="s">
        <v>102</v>
      </c>
      <c r="I24" s="78">
        <v>0.04</v>
      </c>
      <c r="J24" s="78">
        <v>3.5999999999999999E-3</v>
      </c>
      <c r="K24" s="77">
        <v>131255</v>
      </c>
      <c r="L24" s="77">
        <v>122.3455364828578</v>
      </c>
      <c r="M24" s="77">
        <v>160.58463391057501</v>
      </c>
      <c r="N24" s="78">
        <v>0</v>
      </c>
      <c r="O24" s="78">
        <v>6.1000000000000004E-3</v>
      </c>
      <c r="P24" s="78">
        <v>0</v>
      </c>
    </row>
    <row r="25" spans="2:16">
      <c r="B25" t="s">
        <v>3367</v>
      </c>
      <c r="C25" t="s">
        <v>3368</v>
      </c>
      <c r="D25" t="s">
        <v>264</v>
      </c>
      <c r="F25" t="s">
        <v>1936</v>
      </c>
      <c r="G25" s="77">
        <v>4.43</v>
      </c>
      <c r="H25" t="s">
        <v>102</v>
      </c>
      <c r="I25" s="78">
        <v>0.04</v>
      </c>
      <c r="J25" s="78">
        <v>4.3E-3</v>
      </c>
      <c r="K25" s="77">
        <v>970017.61</v>
      </c>
      <c r="L25" s="77">
        <v>126.1194794773066</v>
      </c>
      <c r="M25" s="77">
        <v>1223.3811605702101</v>
      </c>
      <c r="N25" s="78">
        <v>0</v>
      </c>
      <c r="O25" s="78">
        <v>4.6699999999999998E-2</v>
      </c>
      <c r="P25" s="78">
        <v>1E-4</v>
      </c>
    </row>
    <row r="26" spans="2:16">
      <c r="B26" t="s">
        <v>3369</v>
      </c>
      <c r="C26" t="s">
        <v>3370</v>
      </c>
      <c r="D26" t="s">
        <v>264</v>
      </c>
      <c r="F26" t="s">
        <v>1936</v>
      </c>
      <c r="G26" s="77">
        <v>5.27</v>
      </c>
      <c r="H26" t="s">
        <v>102</v>
      </c>
      <c r="I26" s="78">
        <v>0.04</v>
      </c>
      <c r="J26" s="78">
        <v>4.7999999999999996E-3</v>
      </c>
      <c r="K26" s="77">
        <v>1347294.69</v>
      </c>
      <c r="L26" s="77">
        <v>130.33320096618357</v>
      </c>
      <c r="M26" s="77">
        <v>1755.97229592442</v>
      </c>
      <c r="N26" s="78">
        <v>0</v>
      </c>
      <c r="O26" s="78">
        <v>6.7000000000000004E-2</v>
      </c>
      <c r="P26" s="78">
        <v>1E-4</v>
      </c>
    </row>
    <row r="27" spans="2:16">
      <c r="B27" t="s">
        <v>3371</v>
      </c>
      <c r="C27" t="s">
        <v>3372</v>
      </c>
      <c r="D27" t="s">
        <v>264</v>
      </c>
      <c r="F27" t="s">
        <v>1936</v>
      </c>
      <c r="G27" s="77">
        <v>6.08</v>
      </c>
      <c r="H27" t="s">
        <v>102</v>
      </c>
      <c r="I27" s="78">
        <v>0.04</v>
      </c>
      <c r="J27" s="78">
        <v>5.1999999999999998E-3</v>
      </c>
      <c r="K27" s="77">
        <v>6089029.9100000001</v>
      </c>
      <c r="L27" s="77">
        <v>134.6308386119529</v>
      </c>
      <c r="M27" s="77">
        <v>8197.7120311656399</v>
      </c>
      <c r="N27" s="78">
        <v>0</v>
      </c>
      <c r="O27" s="78">
        <v>0.313</v>
      </c>
      <c r="P27" s="78">
        <v>4.0000000000000002E-4</v>
      </c>
    </row>
    <row r="28" spans="2:16">
      <c r="B28" t="s">
        <v>3373</v>
      </c>
      <c r="C28" t="s">
        <v>3374</v>
      </c>
      <c r="D28" t="s">
        <v>264</v>
      </c>
      <c r="F28" t="s">
        <v>1936</v>
      </c>
      <c r="H28" t="s">
        <v>102</v>
      </c>
      <c r="I28" s="78">
        <v>0</v>
      </c>
      <c r="J28" s="78">
        <v>0</v>
      </c>
      <c r="K28" s="77">
        <v>-674465.9</v>
      </c>
      <c r="L28" s="77">
        <v>64.171610999999999</v>
      </c>
      <c r="M28" s="77">
        <v>-432.815633675649</v>
      </c>
      <c r="N28" s="78">
        <v>0</v>
      </c>
      <c r="O28" s="78">
        <v>-1.6500000000000001E-2</v>
      </c>
      <c r="P28" s="78">
        <v>0</v>
      </c>
    </row>
    <row r="29" spans="2:16">
      <c r="B29" t="s">
        <v>3375</v>
      </c>
      <c r="C29" t="s">
        <v>3376</v>
      </c>
      <c r="D29" t="s">
        <v>264</v>
      </c>
      <c r="F29" t="s">
        <v>1936</v>
      </c>
      <c r="H29" t="s">
        <v>102</v>
      </c>
      <c r="I29" s="78">
        <v>0</v>
      </c>
      <c r="J29" s="78">
        <v>0</v>
      </c>
      <c r="K29" s="77">
        <v>-1708542</v>
      </c>
      <c r="L29" s="77">
        <v>56.82</v>
      </c>
      <c r="M29" s="77">
        <v>-970.79356440000004</v>
      </c>
      <c r="N29" s="78">
        <v>0</v>
      </c>
      <c r="O29" s="78">
        <v>-3.7100000000000001E-2</v>
      </c>
      <c r="P29" s="78">
        <v>0</v>
      </c>
    </row>
    <row r="30" spans="2:16">
      <c r="B30" t="s">
        <v>3377</v>
      </c>
      <c r="C30" t="s">
        <v>3378</v>
      </c>
      <c r="D30" t="s">
        <v>264</v>
      </c>
      <c r="F30" t="s">
        <v>1936</v>
      </c>
      <c r="G30" s="77">
        <v>6.88</v>
      </c>
      <c r="H30" t="s">
        <v>102</v>
      </c>
      <c r="I30" s="78">
        <v>0.04</v>
      </c>
      <c r="J30" s="78">
        <v>5.4999999999999997E-3</v>
      </c>
      <c r="K30" s="77">
        <v>1672399.28</v>
      </c>
      <c r="L30" s="77">
        <v>135.7194147495531</v>
      </c>
      <c r="M30" s="77">
        <v>2269.77051509174</v>
      </c>
      <c r="N30" s="78">
        <v>0</v>
      </c>
      <c r="O30" s="78">
        <v>8.6599999999999996E-2</v>
      </c>
      <c r="P30" s="78">
        <v>1E-4</v>
      </c>
    </row>
    <row r="31" spans="2:16">
      <c r="B31" t="s">
        <v>3379</v>
      </c>
      <c r="C31" t="s">
        <v>3380</v>
      </c>
      <c r="D31" t="s">
        <v>264</v>
      </c>
      <c r="F31" t="s">
        <v>1936</v>
      </c>
      <c r="H31" t="s">
        <v>102</v>
      </c>
      <c r="I31" s="78">
        <v>0.04</v>
      </c>
      <c r="J31" s="78">
        <v>0</v>
      </c>
      <c r="K31" s="77">
        <v>-632841.56000000006</v>
      </c>
      <c r="L31" s="77">
        <v>65.160848999999942</v>
      </c>
      <c r="M31" s="77">
        <v>-412.36493332084399</v>
      </c>
      <c r="N31" s="78">
        <v>0</v>
      </c>
      <c r="O31" s="78">
        <v>-1.5699999999999999E-2</v>
      </c>
      <c r="P31" s="78">
        <v>0</v>
      </c>
    </row>
    <row r="32" spans="2:16">
      <c r="B32" t="s">
        <v>3381</v>
      </c>
      <c r="C32" t="s">
        <v>3382</v>
      </c>
      <c r="D32" t="s">
        <v>264</v>
      </c>
      <c r="F32" t="s">
        <v>1936</v>
      </c>
      <c r="G32" s="77">
        <v>7.65</v>
      </c>
      <c r="H32" t="s">
        <v>102</v>
      </c>
      <c r="I32" s="78">
        <v>0.04</v>
      </c>
      <c r="J32" s="78">
        <v>5.8999999999999999E-3</v>
      </c>
      <c r="K32" s="77">
        <v>2408123</v>
      </c>
      <c r="L32" s="77">
        <v>138.18809317221877</v>
      </c>
      <c r="M32" s="77">
        <v>3327.73925494163</v>
      </c>
      <c r="N32" s="78">
        <v>0</v>
      </c>
      <c r="O32" s="78">
        <v>0.127</v>
      </c>
      <c r="P32" s="78">
        <v>2.0000000000000001E-4</v>
      </c>
    </row>
    <row r="33" spans="2:16">
      <c r="B33" t="s">
        <v>3383</v>
      </c>
      <c r="C33" t="s">
        <v>3384</v>
      </c>
      <c r="D33" t="s">
        <v>264</v>
      </c>
      <c r="F33" t="s">
        <v>1936</v>
      </c>
      <c r="H33" t="s">
        <v>102</v>
      </c>
      <c r="I33" s="78">
        <v>0</v>
      </c>
      <c r="J33" s="78">
        <v>0</v>
      </c>
      <c r="K33" s="77">
        <v>-1219170</v>
      </c>
      <c r="L33" s="77">
        <v>79.2959133431834</v>
      </c>
      <c r="M33" s="77">
        <v>-966.75198670608904</v>
      </c>
      <c r="N33" s="78">
        <v>0</v>
      </c>
      <c r="O33" s="78">
        <v>-3.6900000000000002E-2</v>
      </c>
      <c r="P33" s="78">
        <v>0</v>
      </c>
    </row>
    <row r="34" spans="2:16">
      <c r="B34" s="79" t="s">
        <v>3385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253</v>
      </c>
      <c r="C35" t="s">
        <v>253</v>
      </c>
      <c r="D35" t="s">
        <v>253</v>
      </c>
      <c r="G35" s="77">
        <v>0</v>
      </c>
      <c r="H35" t="s">
        <v>253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3386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253</v>
      </c>
      <c r="C37" t="s">
        <v>253</v>
      </c>
      <c r="D37" t="s">
        <v>253</v>
      </c>
      <c r="G37" s="77">
        <v>0</v>
      </c>
      <c r="H37" t="s">
        <v>253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3387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253</v>
      </c>
      <c r="C39" t="s">
        <v>253</v>
      </c>
      <c r="D39" t="s">
        <v>253</v>
      </c>
      <c r="G39" s="77">
        <v>0</v>
      </c>
      <c r="H39" t="s">
        <v>253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1801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253</v>
      </c>
      <c r="C41" t="s">
        <v>253</v>
      </c>
      <c r="D41" t="s">
        <v>253</v>
      </c>
      <c r="G41" s="77">
        <v>0</v>
      </c>
      <c r="H41" t="s">
        <v>253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s="79" t="s">
        <v>257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s="79" t="s">
        <v>362</v>
      </c>
      <c r="G43" s="81">
        <v>0</v>
      </c>
      <c r="J43" s="80">
        <v>0</v>
      </c>
      <c r="K43" s="81">
        <v>0</v>
      </c>
      <c r="M43" s="81">
        <v>0</v>
      </c>
      <c r="O43" s="80">
        <v>0</v>
      </c>
      <c r="P43" s="80">
        <v>0</v>
      </c>
    </row>
    <row r="44" spans="2:16">
      <c r="B44" t="s">
        <v>253</v>
      </c>
      <c r="C44" t="s">
        <v>253</v>
      </c>
      <c r="D44" t="s">
        <v>253</v>
      </c>
      <c r="G44" s="77">
        <v>0</v>
      </c>
      <c r="H44" t="s">
        <v>253</v>
      </c>
      <c r="I44" s="78">
        <v>0</v>
      </c>
      <c r="J44" s="78">
        <v>0</v>
      </c>
      <c r="K44" s="77">
        <v>0</v>
      </c>
      <c r="L44" s="77">
        <v>0</v>
      </c>
      <c r="M44" s="77">
        <v>0</v>
      </c>
      <c r="N44" s="78">
        <v>0</v>
      </c>
      <c r="O44" s="78">
        <v>0</v>
      </c>
      <c r="P44" s="78">
        <v>0</v>
      </c>
    </row>
    <row r="45" spans="2:16">
      <c r="B45" s="79" t="s">
        <v>3388</v>
      </c>
      <c r="G45" s="81">
        <v>0</v>
      </c>
      <c r="J45" s="80">
        <v>0</v>
      </c>
      <c r="K45" s="81">
        <v>0</v>
      </c>
      <c r="M45" s="81">
        <v>0</v>
      </c>
      <c r="O45" s="80">
        <v>0</v>
      </c>
      <c r="P45" s="80">
        <v>0</v>
      </c>
    </row>
    <row r="46" spans="2:16">
      <c r="B46" t="s">
        <v>253</v>
      </c>
      <c r="C46" t="s">
        <v>253</v>
      </c>
      <c r="D46" t="s">
        <v>253</v>
      </c>
      <c r="G46" s="77">
        <v>0</v>
      </c>
      <c r="H46" t="s">
        <v>253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8">
        <v>0</v>
      </c>
      <c r="O46" s="78">
        <v>0</v>
      </c>
      <c r="P46" s="78">
        <v>0</v>
      </c>
    </row>
    <row r="47" spans="2:16">
      <c r="B47" t="s">
        <v>383</v>
      </c>
    </row>
    <row r="48" spans="2:16">
      <c r="B48" t="s">
        <v>384</v>
      </c>
    </row>
    <row r="49" spans="2:2">
      <c r="B49" t="s">
        <v>385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65" ht="26.25" customHeight="1">
      <c r="B7" s="110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3389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253</v>
      </c>
      <c r="C14" t="s">
        <v>253</v>
      </c>
      <c r="D14" s="16"/>
      <c r="E14" s="16"/>
      <c r="F14" t="s">
        <v>253</v>
      </c>
      <c r="G14" t="s">
        <v>253</v>
      </c>
      <c r="J14" s="77">
        <v>0</v>
      </c>
      <c r="K14" t="s">
        <v>253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3390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253</v>
      </c>
      <c r="C16" t="s">
        <v>253</v>
      </c>
      <c r="D16" s="16"/>
      <c r="E16" s="16"/>
      <c r="F16" t="s">
        <v>253</v>
      </c>
      <c r="G16" t="s">
        <v>253</v>
      </c>
      <c r="J16" s="77">
        <v>0</v>
      </c>
      <c r="K16" t="s">
        <v>253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388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253</v>
      </c>
      <c r="C18" t="s">
        <v>253</v>
      </c>
      <c r="D18" s="16"/>
      <c r="E18" s="16"/>
      <c r="F18" t="s">
        <v>253</v>
      </c>
      <c r="G18" t="s">
        <v>253</v>
      </c>
      <c r="J18" s="77">
        <v>0</v>
      </c>
      <c r="K18" t="s">
        <v>253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1801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253</v>
      </c>
      <c r="C20" t="s">
        <v>253</v>
      </c>
      <c r="D20" s="16"/>
      <c r="E20" s="16"/>
      <c r="F20" t="s">
        <v>253</v>
      </c>
      <c r="G20" t="s">
        <v>253</v>
      </c>
      <c r="J20" s="77">
        <v>0</v>
      </c>
      <c r="K20" t="s">
        <v>253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3391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253</v>
      </c>
      <c r="C23" t="s">
        <v>253</v>
      </c>
      <c r="D23" s="16"/>
      <c r="E23" s="16"/>
      <c r="F23" t="s">
        <v>253</v>
      </c>
      <c r="G23" t="s">
        <v>253</v>
      </c>
      <c r="J23" s="77">
        <v>0</v>
      </c>
      <c r="K23" t="s">
        <v>253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3392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253</v>
      </c>
      <c r="C25" t="s">
        <v>253</v>
      </c>
      <c r="D25" s="16"/>
      <c r="E25" s="16"/>
      <c r="F25" t="s">
        <v>253</v>
      </c>
      <c r="G25" t="s">
        <v>253</v>
      </c>
      <c r="J25" s="77">
        <v>0</v>
      </c>
      <c r="K25" t="s">
        <v>253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259</v>
      </c>
      <c r="D26" s="16"/>
      <c r="E26" s="16"/>
      <c r="F26" s="16"/>
    </row>
    <row r="27" spans="2:19">
      <c r="B27" t="s">
        <v>383</v>
      </c>
      <c r="D27" s="16"/>
      <c r="E27" s="16"/>
      <c r="F27" s="16"/>
    </row>
    <row r="28" spans="2:19">
      <c r="B28" t="s">
        <v>384</v>
      </c>
      <c r="D28" s="16"/>
      <c r="E28" s="16"/>
      <c r="F28" s="16"/>
    </row>
    <row r="29" spans="2:19">
      <c r="B29" t="s">
        <v>385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81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4.2300000000000004</v>
      </c>
      <c r="K11" s="7"/>
      <c r="L11" s="7"/>
      <c r="M11" s="76">
        <v>3.4599999999999999E-2</v>
      </c>
      <c r="N11" s="75">
        <v>212691341.91999999</v>
      </c>
      <c r="O11" s="7"/>
      <c r="P11" s="75">
        <v>214830.33819936967</v>
      </c>
      <c r="Q11" s="7"/>
      <c r="R11" s="76">
        <v>1</v>
      </c>
      <c r="S11" s="76">
        <v>1.0200000000000001E-2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4.2300000000000004</v>
      </c>
      <c r="M12" s="80">
        <v>3.4599999999999999E-2</v>
      </c>
      <c r="N12" s="81">
        <v>212691341.91999999</v>
      </c>
      <c r="P12" s="81">
        <v>214830.33819936967</v>
      </c>
      <c r="R12" s="80">
        <v>1</v>
      </c>
      <c r="S12" s="80">
        <v>1.0200000000000001E-2</v>
      </c>
    </row>
    <row r="13" spans="2:81">
      <c r="B13" s="79" t="s">
        <v>3389</v>
      </c>
      <c r="C13" s="16"/>
      <c r="D13" s="16"/>
      <c r="E13" s="16"/>
      <c r="J13" s="81">
        <v>8.74</v>
      </c>
      <c r="M13" s="80">
        <v>1.9300000000000001E-2</v>
      </c>
      <c r="N13" s="81">
        <v>56512537.68</v>
      </c>
      <c r="P13" s="81">
        <v>63254.406645545678</v>
      </c>
      <c r="R13" s="80">
        <v>0.2944</v>
      </c>
      <c r="S13" s="80">
        <v>3.0000000000000001E-3</v>
      </c>
    </row>
    <row r="14" spans="2:81">
      <c r="B14" t="s">
        <v>3393</v>
      </c>
      <c r="C14" t="s">
        <v>3394</v>
      </c>
      <c r="D14" t="s">
        <v>123</v>
      </c>
      <c r="E14" t="s">
        <v>3395</v>
      </c>
      <c r="F14" t="s">
        <v>1058</v>
      </c>
      <c r="G14" t="s">
        <v>210</v>
      </c>
      <c r="H14" t="s">
        <v>211</v>
      </c>
      <c r="I14" t="s">
        <v>3396</v>
      </c>
      <c r="J14" s="77">
        <v>0.89</v>
      </c>
      <c r="K14" t="s">
        <v>102</v>
      </c>
      <c r="L14" s="78">
        <v>2.9499999999999998E-2</v>
      </c>
      <c r="M14" s="78">
        <v>9.5999999999999992E-3</v>
      </c>
      <c r="N14" s="77">
        <v>306796.98</v>
      </c>
      <c r="O14" s="77">
        <v>108.87</v>
      </c>
      <c r="P14" s="77">
        <v>334.009872126</v>
      </c>
      <c r="Q14" s="78">
        <v>1.15E-2</v>
      </c>
      <c r="R14" s="78">
        <v>1.6000000000000001E-3</v>
      </c>
      <c r="S14" s="78">
        <v>0</v>
      </c>
    </row>
    <row r="15" spans="2:81">
      <c r="B15" t="s">
        <v>3397</v>
      </c>
      <c r="C15" t="s">
        <v>3398</v>
      </c>
      <c r="D15" t="s">
        <v>123</v>
      </c>
      <c r="E15" t="s">
        <v>450</v>
      </c>
      <c r="F15" t="s">
        <v>451</v>
      </c>
      <c r="G15" t="s">
        <v>210</v>
      </c>
      <c r="H15" t="s">
        <v>211</v>
      </c>
      <c r="I15" t="s">
        <v>3399</v>
      </c>
      <c r="J15" s="77">
        <v>10.76</v>
      </c>
      <c r="K15" t="s">
        <v>102</v>
      </c>
      <c r="L15" s="78">
        <v>4.1000000000000002E-2</v>
      </c>
      <c r="M15" s="78">
        <v>0.02</v>
      </c>
      <c r="N15" s="77">
        <v>28166671.5</v>
      </c>
      <c r="O15" s="77">
        <v>137.76</v>
      </c>
      <c r="P15" s="77">
        <v>38802.406658400003</v>
      </c>
      <c r="Q15" s="78">
        <v>7.4999999999999997E-3</v>
      </c>
      <c r="R15" s="78">
        <v>0.18060000000000001</v>
      </c>
      <c r="S15" s="78">
        <v>1.8E-3</v>
      </c>
    </row>
    <row r="16" spans="2:81">
      <c r="B16" t="s">
        <v>3400</v>
      </c>
      <c r="C16" t="s">
        <v>3401</v>
      </c>
      <c r="D16" t="s">
        <v>123</v>
      </c>
      <c r="E16" t="s">
        <v>3402</v>
      </c>
      <c r="F16" t="s">
        <v>1019</v>
      </c>
      <c r="G16" t="s">
        <v>215</v>
      </c>
      <c r="H16" t="s">
        <v>150</v>
      </c>
      <c r="I16" t="s">
        <v>3403</v>
      </c>
      <c r="J16" s="77">
        <v>6.01</v>
      </c>
      <c r="K16" t="s">
        <v>102</v>
      </c>
      <c r="L16" s="78">
        <v>2.1399999999999999E-2</v>
      </c>
      <c r="M16" s="78">
        <v>1.67E-2</v>
      </c>
      <c r="N16" s="77">
        <v>3809823.02</v>
      </c>
      <c r="O16" s="77">
        <v>113.06</v>
      </c>
      <c r="P16" s="77">
        <v>4307.3859064119997</v>
      </c>
      <c r="Q16" s="78">
        <v>8.9999999999999993E-3</v>
      </c>
      <c r="R16" s="78">
        <v>2.01E-2</v>
      </c>
      <c r="S16" s="78">
        <v>2.0000000000000001E-4</v>
      </c>
    </row>
    <row r="17" spans="2:19">
      <c r="B17" t="s">
        <v>3404</v>
      </c>
      <c r="C17" t="s">
        <v>3405</v>
      </c>
      <c r="D17" t="s">
        <v>123</v>
      </c>
      <c r="E17" t="s">
        <v>3406</v>
      </c>
      <c r="F17" t="s">
        <v>451</v>
      </c>
      <c r="G17" t="s">
        <v>215</v>
      </c>
      <c r="H17" t="s">
        <v>150</v>
      </c>
      <c r="I17" t="s">
        <v>298</v>
      </c>
      <c r="J17" s="77">
        <v>5.53</v>
      </c>
      <c r="K17" t="s">
        <v>102</v>
      </c>
      <c r="L17" s="78">
        <v>1.55E-2</v>
      </c>
      <c r="M17" s="78">
        <v>2.0899999999999998E-2</v>
      </c>
      <c r="N17" s="77">
        <v>8127891</v>
      </c>
      <c r="O17" s="77">
        <v>98.69</v>
      </c>
      <c r="P17" s="77">
        <v>8021.4156278999999</v>
      </c>
      <c r="Q17" s="78">
        <v>1.35E-2</v>
      </c>
      <c r="R17" s="78">
        <v>3.73E-2</v>
      </c>
      <c r="S17" s="78">
        <v>4.0000000000000002E-4</v>
      </c>
    </row>
    <row r="18" spans="2:19">
      <c r="B18" t="s">
        <v>3407</v>
      </c>
      <c r="C18" t="s">
        <v>3408</v>
      </c>
      <c r="D18" t="s">
        <v>123</v>
      </c>
      <c r="E18" t="s">
        <v>3406</v>
      </c>
      <c r="F18" t="s">
        <v>451</v>
      </c>
      <c r="G18" t="s">
        <v>215</v>
      </c>
      <c r="H18" t="s">
        <v>150</v>
      </c>
      <c r="I18" t="s">
        <v>648</v>
      </c>
      <c r="J18" s="77">
        <v>8.09</v>
      </c>
      <c r="K18" t="s">
        <v>102</v>
      </c>
      <c r="L18" s="78">
        <v>1.7500000000000002E-2</v>
      </c>
      <c r="M18" s="78">
        <v>2.2700000000000001E-2</v>
      </c>
      <c r="N18" s="77">
        <v>3000000</v>
      </c>
      <c r="O18" s="77">
        <v>97.63</v>
      </c>
      <c r="P18" s="77">
        <v>2928.9</v>
      </c>
      <c r="Q18" s="78">
        <v>7.4999999999999997E-3</v>
      </c>
      <c r="R18" s="78">
        <v>1.3599999999999999E-2</v>
      </c>
      <c r="S18" s="78">
        <v>1E-4</v>
      </c>
    </row>
    <row r="19" spans="2:19">
      <c r="B19" t="s">
        <v>3409</v>
      </c>
      <c r="C19" t="s">
        <v>3410</v>
      </c>
      <c r="D19" t="s">
        <v>123</v>
      </c>
      <c r="E19" t="s">
        <v>3411</v>
      </c>
      <c r="F19" t="s">
        <v>482</v>
      </c>
      <c r="G19" t="s">
        <v>215</v>
      </c>
      <c r="H19" t="s">
        <v>150</v>
      </c>
      <c r="I19" t="s">
        <v>3412</v>
      </c>
      <c r="J19" s="77">
        <v>8.74</v>
      </c>
      <c r="K19" t="s">
        <v>102</v>
      </c>
      <c r="L19" s="78">
        <v>8.3000000000000001E-3</v>
      </c>
      <c r="M19" s="78">
        <v>1.9599999999999999E-2</v>
      </c>
      <c r="N19" s="77">
        <v>4519837</v>
      </c>
      <c r="O19" s="77">
        <v>97.04</v>
      </c>
      <c r="P19" s="77">
        <v>4386.0498248000004</v>
      </c>
      <c r="Q19" s="78">
        <v>1.29E-2</v>
      </c>
      <c r="R19" s="78">
        <v>2.0400000000000001E-2</v>
      </c>
      <c r="S19" s="78">
        <v>2.0000000000000001E-4</v>
      </c>
    </row>
    <row r="20" spans="2:19">
      <c r="B20" t="s">
        <v>3413</v>
      </c>
      <c r="C20" t="s">
        <v>3414</v>
      </c>
      <c r="D20" t="s">
        <v>123</v>
      </c>
      <c r="E20" t="s">
        <v>414</v>
      </c>
      <c r="F20" t="s">
        <v>402</v>
      </c>
      <c r="G20" t="s">
        <v>477</v>
      </c>
      <c r="H20" t="s">
        <v>211</v>
      </c>
      <c r="I20" t="s">
        <v>3415</v>
      </c>
      <c r="J20" s="77">
        <v>0</v>
      </c>
      <c r="K20" t="s">
        <v>102</v>
      </c>
      <c r="L20" s="78">
        <v>6.6000000000000003E-2</v>
      </c>
      <c r="M20" s="78">
        <v>0</v>
      </c>
      <c r="N20" s="77">
        <v>500000</v>
      </c>
      <c r="O20" s="77">
        <v>154.12</v>
      </c>
      <c r="P20" s="77">
        <v>770.6</v>
      </c>
      <c r="Q20" s="78">
        <v>0</v>
      </c>
      <c r="R20" s="78">
        <v>3.5999999999999999E-3</v>
      </c>
      <c r="S20" s="78">
        <v>0</v>
      </c>
    </row>
    <row r="21" spans="2:19">
      <c r="B21" t="s">
        <v>3416</v>
      </c>
      <c r="C21" t="s">
        <v>3417</v>
      </c>
      <c r="D21" t="s">
        <v>123</v>
      </c>
      <c r="E21" t="s">
        <v>3418</v>
      </c>
      <c r="F21" t="s">
        <v>784</v>
      </c>
      <c r="G21" t="s">
        <v>658</v>
      </c>
      <c r="H21" t="s">
        <v>150</v>
      </c>
      <c r="I21" t="s">
        <v>3419</v>
      </c>
      <c r="J21" s="77">
        <v>1.6</v>
      </c>
      <c r="K21" t="s">
        <v>102</v>
      </c>
      <c r="L21" s="78">
        <v>2.5000000000000001E-2</v>
      </c>
      <c r="M21" s="78">
        <v>2.18E-2</v>
      </c>
      <c r="N21" s="77">
        <v>601921.14</v>
      </c>
      <c r="O21" s="77">
        <v>107.51</v>
      </c>
      <c r="P21" s="77">
        <v>647.12541761399996</v>
      </c>
      <c r="Q21" s="78">
        <v>8.3000000000000001E-3</v>
      </c>
      <c r="R21" s="78">
        <v>3.0000000000000001E-3</v>
      </c>
      <c r="S21" s="78">
        <v>0</v>
      </c>
    </row>
    <row r="22" spans="2:19">
      <c r="B22" t="s">
        <v>3420</v>
      </c>
      <c r="C22" t="s">
        <v>3421</v>
      </c>
      <c r="D22" t="s">
        <v>123</v>
      </c>
      <c r="E22" t="s">
        <v>783</v>
      </c>
      <c r="F22" t="s">
        <v>784</v>
      </c>
      <c r="G22" t="s">
        <v>732</v>
      </c>
      <c r="H22" t="s">
        <v>150</v>
      </c>
      <c r="I22" t="s">
        <v>3422</v>
      </c>
      <c r="J22" s="77">
        <v>0.5</v>
      </c>
      <c r="K22" t="s">
        <v>102</v>
      </c>
      <c r="L22" s="78">
        <v>3.15E-2</v>
      </c>
      <c r="M22" s="78">
        <v>1.2200000000000001E-2</v>
      </c>
      <c r="N22" s="77">
        <v>2776629.08</v>
      </c>
      <c r="O22" s="77">
        <v>110.08</v>
      </c>
      <c r="P22" s="77">
        <v>3056.5132912640001</v>
      </c>
      <c r="Q22" s="78">
        <v>2.4E-2</v>
      </c>
      <c r="R22" s="78">
        <v>1.4200000000000001E-2</v>
      </c>
      <c r="S22" s="78">
        <v>1E-4</v>
      </c>
    </row>
    <row r="23" spans="2:19">
      <c r="B23" t="s">
        <v>3423</v>
      </c>
      <c r="C23" t="s">
        <v>3424</v>
      </c>
      <c r="D23" t="s">
        <v>123</v>
      </c>
      <c r="E23" t="s">
        <v>3425</v>
      </c>
      <c r="F23" t="s">
        <v>495</v>
      </c>
      <c r="G23" t="s">
        <v>253</v>
      </c>
      <c r="H23" t="s">
        <v>913</v>
      </c>
      <c r="I23" t="s">
        <v>3426</v>
      </c>
      <c r="J23" s="77">
        <v>0</v>
      </c>
      <c r="K23" t="s">
        <v>102</v>
      </c>
      <c r="L23" s="78">
        <v>0.08</v>
      </c>
      <c r="M23" s="78">
        <v>0</v>
      </c>
      <c r="N23" s="77">
        <v>2815079.1</v>
      </c>
      <c r="O23" s="77">
        <v>9.9999999999999995E-7</v>
      </c>
      <c r="P23" s="77">
        <v>2.8150791E-5</v>
      </c>
      <c r="Q23" s="78">
        <v>2.5000000000000001E-2</v>
      </c>
      <c r="R23" s="78">
        <v>0</v>
      </c>
      <c r="S23" s="78">
        <v>0</v>
      </c>
    </row>
    <row r="24" spans="2:19">
      <c r="B24" t="s">
        <v>3427</v>
      </c>
      <c r="C24" t="s">
        <v>3428</v>
      </c>
      <c r="D24" t="s">
        <v>123</v>
      </c>
      <c r="E24" t="s">
        <v>3429</v>
      </c>
      <c r="F24" t="s">
        <v>737</v>
      </c>
      <c r="G24" t="s">
        <v>253</v>
      </c>
      <c r="H24" t="s">
        <v>913</v>
      </c>
      <c r="I24" t="s">
        <v>3430</v>
      </c>
      <c r="J24" s="77">
        <v>0</v>
      </c>
      <c r="K24" t="s">
        <v>102</v>
      </c>
      <c r="L24" s="78">
        <v>7.4499999999999997E-2</v>
      </c>
      <c r="M24" s="78">
        <v>0</v>
      </c>
      <c r="N24" s="77">
        <v>608840</v>
      </c>
      <c r="O24" s="77">
        <v>9.9999999999999995E-7</v>
      </c>
      <c r="P24" s="77">
        <v>6.0884E-6</v>
      </c>
      <c r="Q24" s="78">
        <v>1.2500000000000001E-2</v>
      </c>
      <c r="R24" s="78">
        <v>0</v>
      </c>
      <c r="S24" s="78">
        <v>0</v>
      </c>
    </row>
    <row r="25" spans="2:19">
      <c r="B25" t="s">
        <v>3431</v>
      </c>
      <c r="C25" t="s">
        <v>3432</v>
      </c>
      <c r="D25" t="s">
        <v>123</v>
      </c>
      <c r="E25" t="s">
        <v>3429</v>
      </c>
      <c r="F25" t="s">
        <v>737</v>
      </c>
      <c r="G25" t="s">
        <v>253</v>
      </c>
      <c r="H25" t="s">
        <v>913</v>
      </c>
      <c r="I25" t="s">
        <v>3433</v>
      </c>
      <c r="J25" s="77">
        <v>0</v>
      </c>
      <c r="K25" t="s">
        <v>102</v>
      </c>
      <c r="L25" s="78">
        <v>7.4999999999999997E-2</v>
      </c>
      <c r="M25" s="78">
        <v>0</v>
      </c>
      <c r="N25" s="77">
        <v>475854.14</v>
      </c>
      <c r="O25" s="77">
        <v>9.9999999999999995E-7</v>
      </c>
      <c r="P25" s="77">
        <v>4.7585413999999997E-6</v>
      </c>
      <c r="Q25" s="78">
        <v>8.3000000000000001E-3</v>
      </c>
      <c r="R25" s="78">
        <v>0</v>
      </c>
      <c r="S25" s="78">
        <v>0</v>
      </c>
    </row>
    <row r="26" spans="2:19">
      <c r="B26" t="s">
        <v>3434</v>
      </c>
      <c r="C26" t="s">
        <v>3435</v>
      </c>
      <c r="D26" t="s">
        <v>123</v>
      </c>
      <c r="E26" t="s">
        <v>3429</v>
      </c>
      <c r="F26" t="s">
        <v>737</v>
      </c>
      <c r="G26" t="s">
        <v>253</v>
      </c>
      <c r="H26" t="s">
        <v>913</v>
      </c>
      <c r="J26" s="77">
        <v>0</v>
      </c>
      <c r="K26" t="s">
        <v>102</v>
      </c>
      <c r="L26" s="78">
        <v>7.4999999999999997E-2</v>
      </c>
      <c r="M26" s="78">
        <v>0</v>
      </c>
      <c r="N26" s="77">
        <v>158617.87</v>
      </c>
      <c r="O26" s="77">
        <v>9.9999999999999995E-7</v>
      </c>
      <c r="P26" s="77">
        <v>1.5861787E-6</v>
      </c>
      <c r="Q26" s="78">
        <v>0</v>
      </c>
      <c r="R26" s="78">
        <v>0</v>
      </c>
      <c r="S26" s="78">
        <v>0</v>
      </c>
    </row>
    <row r="27" spans="2:19">
      <c r="B27" t="s">
        <v>3436</v>
      </c>
      <c r="C27" t="s">
        <v>3437</v>
      </c>
      <c r="D27" t="s">
        <v>123</v>
      </c>
      <c r="E27" t="s">
        <v>3438</v>
      </c>
      <c r="F27" t="s">
        <v>495</v>
      </c>
      <c r="G27" t="s">
        <v>253</v>
      </c>
      <c r="H27" t="s">
        <v>913</v>
      </c>
      <c r="I27" t="s">
        <v>3422</v>
      </c>
      <c r="J27" s="77">
        <v>0</v>
      </c>
      <c r="K27" t="s">
        <v>102</v>
      </c>
      <c r="L27" s="78">
        <v>6.4000000000000001E-2</v>
      </c>
      <c r="M27" s="78">
        <v>0</v>
      </c>
      <c r="N27" s="77">
        <v>600000</v>
      </c>
      <c r="O27" s="77">
        <v>9.9999999999999995E-7</v>
      </c>
      <c r="P27" s="77">
        <v>6.0000000000000002E-6</v>
      </c>
      <c r="Q27" s="78">
        <v>4.0000000000000001E-3</v>
      </c>
      <c r="R27" s="78">
        <v>0</v>
      </c>
      <c r="S27" s="78">
        <v>0</v>
      </c>
    </row>
    <row r="28" spans="2:19">
      <c r="B28" t="s">
        <v>3439</v>
      </c>
      <c r="C28" t="s">
        <v>3440</v>
      </c>
      <c r="D28" t="s">
        <v>123</v>
      </c>
      <c r="E28" t="s">
        <v>3441</v>
      </c>
      <c r="F28" t="s">
        <v>451</v>
      </c>
      <c r="G28" t="s">
        <v>253</v>
      </c>
      <c r="H28" t="s">
        <v>913</v>
      </c>
      <c r="I28" t="s">
        <v>3422</v>
      </c>
      <c r="J28" s="77">
        <v>0</v>
      </c>
      <c r="K28" t="s">
        <v>102</v>
      </c>
      <c r="L28" s="78">
        <v>7.3999999999999996E-2</v>
      </c>
      <c r="M28" s="78">
        <v>0</v>
      </c>
      <c r="N28" s="77">
        <v>44576.85</v>
      </c>
      <c r="O28" s="77">
        <v>9.9999999999999995E-7</v>
      </c>
      <c r="P28" s="77">
        <v>4.4576850000000001E-7</v>
      </c>
      <c r="Q28" s="78">
        <v>0</v>
      </c>
      <c r="R28" s="78">
        <v>0</v>
      </c>
      <c r="S28" s="78">
        <v>0</v>
      </c>
    </row>
    <row r="29" spans="2:19">
      <c r="B29" s="79" t="s">
        <v>3390</v>
      </c>
      <c r="C29" s="16"/>
      <c r="D29" s="16"/>
      <c r="E29" s="16"/>
      <c r="J29" s="81">
        <v>2.35</v>
      </c>
      <c r="M29" s="80">
        <v>4.0899999999999999E-2</v>
      </c>
      <c r="N29" s="81">
        <v>156178804.24000001</v>
      </c>
      <c r="P29" s="81">
        <v>151575.93155382399</v>
      </c>
      <c r="R29" s="80">
        <v>0.7056</v>
      </c>
      <c r="S29" s="80">
        <v>7.1999999999999998E-3</v>
      </c>
    </row>
    <row r="30" spans="2:19">
      <c r="B30" t="s">
        <v>3442</v>
      </c>
      <c r="C30" t="s">
        <v>3443</v>
      </c>
      <c r="D30" t="s">
        <v>123</v>
      </c>
      <c r="E30" t="s">
        <v>3402</v>
      </c>
      <c r="F30" t="s">
        <v>1019</v>
      </c>
      <c r="G30" t="s">
        <v>215</v>
      </c>
      <c r="H30" t="s">
        <v>150</v>
      </c>
      <c r="I30" t="s">
        <v>3403</v>
      </c>
      <c r="J30" s="77">
        <v>5.53</v>
      </c>
      <c r="K30" t="s">
        <v>102</v>
      </c>
      <c r="L30" s="78">
        <v>3.7400000000000003E-2</v>
      </c>
      <c r="M30" s="78">
        <v>4.65E-2</v>
      </c>
      <c r="N30" s="77">
        <v>9773173.3599999994</v>
      </c>
      <c r="O30" s="77">
        <v>95.58</v>
      </c>
      <c r="P30" s="77">
        <v>9341.1990974879991</v>
      </c>
      <c r="Q30" s="78">
        <v>1.44E-2</v>
      </c>
      <c r="R30" s="78">
        <v>4.3499999999999997E-2</v>
      </c>
      <c r="S30" s="78">
        <v>4.0000000000000002E-4</v>
      </c>
    </row>
    <row r="31" spans="2:19">
      <c r="B31" t="s">
        <v>3444</v>
      </c>
      <c r="C31" t="s">
        <v>3445</v>
      </c>
      <c r="D31" t="s">
        <v>123</v>
      </c>
      <c r="E31" t="s">
        <v>3402</v>
      </c>
      <c r="F31" t="s">
        <v>1019</v>
      </c>
      <c r="G31" t="s">
        <v>215</v>
      </c>
      <c r="H31" t="s">
        <v>150</v>
      </c>
      <c r="I31" t="s">
        <v>3403</v>
      </c>
      <c r="J31" s="77">
        <v>1.89</v>
      </c>
      <c r="K31" t="s">
        <v>102</v>
      </c>
      <c r="L31" s="78">
        <v>2.5000000000000001E-2</v>
      </c>
      <c r="M31" s="78">
        <v>3.9100000000000003E-2</v>
      </c>
      <c r="N31" s="77">
        <v>10478899.460000001</v>
      </c>
      <c r="O31" s="77">
        <v>97.61</v>
      </c>
      <c r="P31" s="77">
        <v>10228.453762906</v>
      </c>
      <c r="Q31" s="78">
        <v>1.9300000000000001E-2</v>
      </c>
      <c r="R31" s="78">
        <v>4.7600000000000003E-2</v>
      </c>
      <c r="S31" s="78">
        <v>5.0000000000000001E-4</v>
      </c>
    </row>
    <row r="32" spans="2:19">
      <c r="B32" t="s">
        <v>3446</v>
      </c>
      <c r="C32" t="s">
        <v>3447</v>
      </c>
      <c r="D32" t="s">
        <v>123</v>
      </c>
      <c r="E32" t="s">
        <v>3448</v>
      </c>
      <c r="F32" t="s">
        <v>495</v>
      </c>
      <c r="G32" t="s">
        <v>1043</v>
      </c>
      <c r="H32" t="s">
        <v>150</v>
      </c>
      <c r="I32" t="s">
        <v>3449</v>
      </c>
      <c r="J32" s="77">
        <v>3.2</v>
      </c>
      <c r="K32" t="s">
        <v>102</v>
      </c>
      <c r="L32" s="78">
        <v>3.1E-2</v>
      </c>
      <c r="M32" s="78">
        <v>4.19E-2</v>
      </c>
      <c r="N32" s="77">
        <v>12916866.699999999</v>
      </c>
      <c r="O32" s="77">
        <v>96.8</v>
      </c>
      <c r="P32" s="77">
        <v>12503.5269656</v>
      </c>
      <c r="Q32" s="78">
        <v>1.7000000000000001E-2</v>
      </c>
      <c r="R32" s="78">
        <v>5.8200000000000002E-2</v>
      </c>
      <c r="S32" s="78">
        <v>5.9999999999999995E-4</v>
      </c>
    </row>
    <row r="33" spans="2:19">
      <c r="B33" t="s">
        <v>3450</v>
      </c>
      <c r="C33" t="s">
        <v>3451</v>
      </c>
      <c r="D33" t="s">
        <v>123</v>
      </c>
      <c r="E33" t="s">
        <v>2075</v>
      </c>
      <c r="F33" t="s">
        <v>917</v>
      </c>
      <c r="G33" t="s">
        <v>637</v>
      </c>
      <c r="H33" t="s">
        <v>211</v>
      </c>
      <c r="I33" t="s">
        <v>3452</v>
      </c>
      <c r="J33" s="77">
        <v>4.1399999999999997</v>
      </c>
      <c r="K33" t="s">
        <v>102</v>
      </c>
      <c r="L33" s="78">
        <v>3.3500000000000002E-2</v>
      </c>
      <c r="M33" s="78">
        <v>5.2699999999999997E-2</v>
      </c>
      <c r="N33" s="77">
        <v>21378018.600000001</v>
      </c>
      <c r="O33" s="77">
        <v>93.55</v>
      </c>
      <c r="P33" s="77">
        <v>19999.136400300002</v>
      </c>
      <c r="Q33" s="78">
        <v>2.3800000000000002E-2</v>
      </c>
      <c r="R33" s="78">
        <v>9.3100000000000002E-2</v>
      </c>
      <c r="S33" s="78">
        <v>1E-3</v>
      </c>
    </row>
    <row r="34" spans="2:19">
      <c r="B34" t="s">
        <v>3453</v>
      </c>
      <c r="C34" t="s">
        <v>3454</v>
      </c>
      <c r="D34" t="s">
        <v>123</v>
      </c>
      <c r="E34" t="s">
        <v>1128</v>
      </c>
      <c r="F34" t="s">
        <v>1058</v>
      </c>
      <c r="G34" t="s">
        <v>658</v>
      </c>
      <c r="H34" t="s">
        <v>150</v>
      </c>
      <c r="I34" t="s">
        <v>1839</v>
      </c>
      <c r="K34" t="s">
        <v>102</v>
      </c>
      <c r="L34" s="78">
        <v>2.9000000000000001E-2</v>
      </c>
      <c r="M34" s="78">
        <v>0</v>
      </c>
      <c r="N34" s="77">
        <v>5000000</v>
      </c>
      <c r="O34" s="77">
        <v>100.27</v>
      </c>
      <c r="P34" s="77">
        <v>5013.5</v>
      </c>
      <c r="Q34" s="78">
        <v>0</v>
      </c>
      <c r="R34" s="78">
        <v>2.3300000000000001E-2</v>
      </c>
      <c r="S34" s="78">
        <v>2.0000000000000001E-4</v>
      </c>
    </row>
    <row r="35" spans="2:19">
      <c r="B35" t="s">
        <v>3455</v>
      </c>
      <c r="C35" t="s">
        <v>3456</v>
      </c>
      <c r="D35" t="s">
        <v>123</v>
      </c>
      <c r="E35" t="s">
        <v>3457</v>
      </c>
      <c r="F35" t="s">
        <v>495</v>
      </c>
      <c r="G35" t="s">
        <v>738</v>
      </c>
      <c r="H35" t="s">
        <v>211</v>
      </c>
      <c r="I35" t="s">
        <v>3458</v>
      </c>
      <c r="J35" s="77">
        <v>2.04</v>
      </c>
      <c r="K35" t="s">
        <v>102</v>
      </c>
      <c r="L35" s="78">
        <v>3.5499999999999997E-2</v>
      </c>
      <c r="M35" s="78">
        <v>4.7600000000000003E-2</v>
      </c>
      <c r="N35" s="77">
        <v>7062000.0099999998</v>
      </c>
      <c r="O35" s="77">
        <v>98.59</v>
      </c>
      <c r="P35" s="77">
        <v>6962.4258098589999</v>
      </c>
      <c r="Q35" s="78">
        <v>2.5100000000000001E-2</v>
      </c>
      <c r="R35" s="78">
        <v>3.2399999999999998E-2</v>
      </c>
      <c r="S35" s="78">
        <v>2.9999999999999997E-4</v>
      </c>
    </row>
    <row r="36" spans="2:19">
      <c r="B36" t="s">
        <v>3459</v>
      </c>
      <c r="C36" t="s">
        <v>3460</v>
      </c>
      <c r="D36" t="s">
        <v>123</v>
      </c>
      <c r="E36" t="s">
        <v>3461</v>
      </c>
      <c r="F36" t="s">
        <v>737</v>
      </c>
      <c r="G36" t="s">
        <v>732</v>
      </c>
      <c r="H36" t="s">
        <v>150</v>
      </c>
      <c r="I36" t="s">
        <v>3462</v>
      </c>
      <c r="J36" s="77">
        <v>2.68</v>
      </c>
      <c r="K36" t="s">
        <v>102</v>
      </c>
      <c r="L36" s="78">
        <v>2.1000000000000001E-2</v>
      </c>
      <c r="M36" s="78">
        <v>4.99E-2</v>
      </c>
      <c r="N36" s="77">
        <v>4285715</v>
      </c>
      <c r="O36" s="77">
        <v>93.88</v>
      </c>
      <c r="P36" s="77">
        <v>4023.4292420000002</v>
      </c>
      <c r="Q36" s="78">
        <v>4.1700000000000001E-2</v>
      </c>
      <c r="R36" s="78">
        <v>1.8700000000000001E-2</v>
      </c>
      <c r="S36" s="78">
        <v>2.0000000000000001E-4</v>
      </c>
    </row>
    <row r="37" spans="2:19">
      <c r="B37" t="s">
        <v>3463</v>
      </c>
      <c r="C37" t="s">
        <v>3464</v>
      </c>
      <c r="D37" t="s">
        <v>123</v>
      </c>
      <c r="E37" t="s">
        <v>1452</v>
      </c>
      <c r="F37" t="s">
        <v>784</v>
      </c>
      <c r="G37" t="s">
        <v>738</v>
      </c>
      <c r="H37" t="s">
        <v>211</v>
      </c>
      <c r="I37" t="s">
        <v>3465</v>
      </c>
      <c r="K37" t="s">
        <v>102</v>
      </c>
      <c r="L37" s="78">
        <v>3.1E-2</v>
      </c>
      <c r="M37" s="78">
        <v>0</v>
      </c>
      <c r="N37" s="77">
        <v>5000000</v>
      </c>
      <c r="O37" s="77">
        <v>100.09</v>
      </c>
      <c r="P37" s="77">
        <v>5004.5</v>
      </c>
      <c r="Q37" s="78">
        <v>0</v>
      </c>
      <c r="R37" s="78">
        <v>2.3300000000000001E-2</v>
      </c>
      <c r="S37" s="78">
        <v>2.0000000000000001E-4</v>
      </c>
    </row>
    <row r="38" spans="2:19">
      <c r="B38" t="s">
        <v>3466</v>
      </c>
      <c r="C38" t="s">
        <v>3467</v>
      </c>
      <c r="D38" t="s">
        <v>123</v>
      </c>
      <c r="E38" t="s">
        <v>3468</v>
      </c>
      <c r="F38" t="s">
        <v>1058</v>
      </c>
      <c r="G38" t="s">
        <v>803</v>
      </c>
      <c r="H38" t="s">
        <v>150</v>
      </c>
      <c r="I38" t="s">
        <v>3469</v>
      </c>
      <c r="J38" s="77">
        <v>0.53</v>
      </c>
      <c r="K38" t="s">
        <v>102</v>
      </c>
      <c r="L38" s="78">
        <v>3.4200000000000001E-2</v>
      </c>
      <c r="M38" s="78">
        <v>4.5499999999999999E-2</v>
      </c>
      <c r="N38" s="77">
        <v>36608</v>
      </c>
      <c r="O38" s="77">
        <v>101</v>
      </c>
      <c r="P38" s="77">
        <v>36.974080000000001</v>
      </c>
      <c r="Q38" s="78">
        <v>5.0000000000000001E-4</v>
      </c>
      <c r="R38" s="78">
        <v>2.0000000000000001E-4</v>
      </c>
      <c r="S38" s="78">
        <v>0</v>
      </c>
    </row>
    <row r="39" spans="2:19">
      <c r="B39" t="s">
        <v>3470</v>
      </c>
      <c r="C39" t="s">
        <v>3471</v>
      </c>
      <c r="D39" t="s">
        <v>123</v>
      </c>
      <c r="E39" t="s">
        <v>3472</v>
      </c>
      <c r="F39" t="s">
        <v>670</v>
      </c>
      <c r="G39" t="s">
        <v>803</v>
      </c>
      <c r="H39" t="s">
        <v>150</v>
      </c>
      <c r="I39" t="s">
        <v>3473</v>
      </c>
      <c r="J39" s="77">
        <v>2.17</v>
      </c>
      <c r="K39" t="s">
        <v>102</v>
      </c>
      <c r="L39" s="78">
        <v>4.1000000000000002E-2</v>
      </c>
      <c r="M39" s="78">
        <v>6.2600000000000003E-2</v>
      </c>
      <c r="N39" s="77">
        <v>12935939.119999999</v>
      </c>
      <c r="O39" s="77">
        <v>95.84</v>
      </c>
      <c r="P39" s="77">
        <v>12397.804052608</v>
      </c>
      <c r="Q39" s="78">
        <v>1.84E-2</v>
      </c>
      <c r="R39" s="78">
        <v>5.7700000000000001E-2</v>
      </c>
      <c r="S39" s="78">
        <v>5.9999999999999995E-4</v>
      </c>
    </row>
    <row r="40" spans="2:19">
      <c r="B40" t="s">
        <v>3474</v>
      </c>
      <c r="C40" t="s">
        <v>3475</v>
      </c>
      <c r="D40" t="s">
        <v>123</v>
      </c>
      <c r="E40" t="s">
        <v>3476</v>
      </c>
      <c r="F40" t="s">
        <v>737</v>
      </c>
      <c r="G40" t="s">
        <v>803</v>
      </c>
      <c r="H40" t="s">
        <v>150</v>
      </c>
      <c r="I40" t="s">
        <v>3477</v>
      </c>
      <c r="J40" s="77">
        <v>3.4</v>
      </c>
      <c r="K40" t="s">
        <v>102</v>
      </c>
      <c r="L40" s="78">
        <v>4.5999999999999999E-2</v>
      </c>
      <c r="M40" s="78">
        <v>5.79E-2</v>
      </c>
      <c r="N40" s="77">
        <v>2489073.17</v>
      </c>
      <c r="O40" s="77">
        <v>97.47</v>
      </c>
      <c r="P40" s="77">
        <v>2426.0996187989999</v>
      </c>
      <c r="Q40" s="78">
        <v>4.8999999999999998E-3</v>
      </c>
      <c r="R40" s="78">
        <v>1.1299999999999999E-2</v>
      </c>
      <c r="S40" s="78">
        <v>1E-4</v>
      </c>
    </row>
    <row r="41" spans="2:19">
      <c r="B41" t="s">
        <v>3478</v>
      </c>
      <c r="C41" t="s">
        <v>3479</v>
      </c>
      <c r="D41" t="s">
        <v>123</v>
      </c>
      <c r="E41" t="s">
        <v>3480</v>
      </c>
      <c r="F41" t="s">
        <v>737</v>
      </c>
      <c r="G41" t="s">
        <v>814</v>
      </c>
      <c r="H41" t="s">
        <v>211</v>
      </c>
      <c r="I41" t="s">
        <v>666</v>
      </c>
      <c r="J41" s="77">
        <v>2.91</v>
      </c>
      <c r="K41" t="s">
        <v>102</v>
      </c>
      <c r="L41" s="78">
        <v>2.86E-2</v>
      </c>
      <c r="M41" s="78">
        <v>5.9200000000000003E-2</v>
      </c>
      <c r="N41" s="77">
        <v>5000000</v>
      </c>
      <c r="O41" s="77">
        <v>93.98</v>
      </c>
      <c r="P41" s="77">
        <v>4699</v>
      </c>
      <c r="Q41" s="78">
        <v>3.1199999999999999E-2</v>
      </c>
      <c r="R41" s="78">
        <v>2.1899999999999999E-2</v>
      </c>
      <c r="S41" s="78">
        <v>2.0000000000000001E-4</v>
      </c>
    </row>
    <row r="42" spans="2:19">
      <c r="B42" t="s">
        <v>3481</v>
      </c>
      <c r="C42" t="s">
        <v>3482</v>
      </c>
      <c r="D42" t="s">
        <v>123</v>
      </c>
      <c r="E42" t="s">
        <v>3483</v>
      </c>
      <c r="F42" t="s">
        <v>737</v>
      </c>
      <c r="G42" t="s">
        <v>803</v>
      </c>
      <c r="H42" t="s">
        <v>150</v>
      </c>
      <c r="I42" t="s">
        <v>3484</v>
      </c>
      <c r="J42" s="77">
        <v>3.21</v>
      </c>
      <c r="K42" t="s">
        <v>102</v>
      </c>
      <c r="L42" s="78">
        <v>4.4699999999999997E-2</v>
      </c>
      <c r="M42" s="78">
        <v>6.3399999999999998E-2</v>
      </c>
      <c r="N42" s="77">
        <v>17768316.219999999</v>
      </c>
      <c r="O42" s="77">
        <v>95.62</v>
      </c>
      <c r="P42" s="77">
        <v>16990.063969563998</v>
      </c>
      <c r="Q42" s="78">
        <v>3.1E-2</v>
      </c>
      <c r="R42" s="78">
        <v>7.9100000000000004E-2</v>
      </c>
      <c r="S42" s="78">
        <v>8.0000000000000004E-4</v>
      </c>
    </row>
    <row r="43" spans="2:19">
      <c r="B43" t="s">
        <v>3485</v>
      </c>
      <c r="C43" t="s">
        <v>3486</v>
      </c>
      <c r="D43" t="s">
        <v>123</v>
      </c>
      <c r="E43" t="s">
        <v>3487</v>
      </c>
      <c r="F43" t="s">
        <v>682</v>
      </c>
      <c r="G43" t="s">
        <v>868</v>
      </c>
      <c r="H43" t="s">
        <v>150</v>
      </c>
      <c r="I43" t="s">
        <v>3488</v>
      </c>
      <c r="J43" s="77">
        <v>2.65</v>
      </c>
      <c r="K43" t="s">
        <v>102</v>
      </c>
      <c r="L43" s="78">
        <v>4.2999999999999997E-2</v>
      </c>
      <c r="M43" s="78">
        <v>5.6800000000000003E-2</v>
      </c>
      <c r="N43" s="77">
        <v>10350000</v>
      </c>
      <c r="O43" s="77">
        <v>97.71</v>
      </c>
      <c r="P43" s="77">
        <v>10112.985000000001</v>
      </c>
      <c r="Q43" s="78">
        <v>5.6300000000000003E-2</v>
      </c>
      <c r="R43" s="78">
        <v>4.7100000000000003E-2</v>
      </c>
      <c r="S43" s="78">
        <v>5.0000000000000001E-4</v>
      </c>
    </row>
    <row r="44" spans="2:19">
      <c r="B44" t="s">
        <v>3489</v>
      </c>
      <c r="C44" t="s">
        <v>3490</v>
      </c>
      <c r="D44" t="s">
        <v>123</v>
      </c>
      <c r="E44" t="s">
        <v>538</v>
      </c>
      <c r="F44" t="s">
        <v>495</v>
      </c>
      <c r="G44" t="s">
        <v>864</v>
      </c>
      <c r="H44" t="s">
        <v>211</v>
      </c>
      <c r="I44" t="s">
        <v>3491</v>
      </c>
      <c r="K44" t="s">
        <v>102</v>
      </c>
      <c r="L44" s="78">
        <v>2.5000000000000001E-2</v>
      </c>
      <c r="M44" s="78">
        <v>0</v>
      </c>
      <c r="N44" s="77">
        <v>800000</v>
      </c>
      <c r="O44" s="77">
        <v>100.03</v>
      </c>
      <c r="P44" s="77">
        <v>800.24</v>
      </c>
      <c r="Q44" s="78">
        <v>0</v>
      </c>
      <c r="R44" s="78">
        <v>3.7000000000000002E-3</v>
      </c>
      <c r="S44" s="78">
        <v>0</v>
      </c>
    </row>
    <row r="45" spans="2:19">
      <c r="B45" t="s">
        <v>3492</v>
      </c>
      <c r="C45" t="s">
        <v>3493</v>
      </c>
      <c r="D45" t="s">
        <v>123</v>
      </c>
      <c r="E45" t="s">
        <v>3494</v>
      </c>
      <c r="F45" t="s">
        <v>731</v>
      </c>
      <c r="G45" t="s">
        <v>253</v>
      </c>
      <c r="H45" t="s">
        <v>913</v>
      </c>
      <c r="I45" t="s">
        <v>3495</v>
      </c>
      <c r="J45" s="77">
        <v>0</v>
      </c>
      <c r="K45" t="s">
        <v>102</v>
      </c>
      <c r="L45" s="78">
        <v>8.6499999999999994E-2</v>
      </c>
      <c r="M45" s="78">
        <v>0</v>
      </c>
      <c r="N45" s="77">
        <v>54194.6</v>
      </c>
      <c r="O45" s="77">
        <v>61.95</v>
      </c>
      <c r="P45" s="77">
        <v>33.573554700000003</v>
      </c>
      <c r="Q45" s="78">
        <v>2E-3</v>
      </c>
      <c r="R45" s="78">
        <v>2.0000000000000001E-4</v>
      </c>
      <c r="S45" s="78">
        <v>0</v>
      </c>
    </row>
    <row r="46" spans="2:19">
      <c r="B46" t="s">
        <v>3496</v>
      </c>
      <c r="C46" t="s">
        <v>3497</v>
      </c>
      <c r="D46" t="s">
        <v>123</v>
      </c>
      <c r="E46" t="s">
        <v>850</v>
      </c>
      <c r="F46" t="s">
        <v>731</v>
      </c>
      <c r="G46" t="s">
        <v>253</v>
      </c>
      <c r="H46" t="s">
        <v>913</v>
      </c>
      <c r="I46" t="s">
        <v>883</v>
      </c>
      <c r="K46" t="s">
        <v>102</v>
      </c>
      <c r="L46" s="78">
        <v>3.3500000000000002E-2</v>
      </c>
      <c r="M46" s="78">
        <v>0</v>
      </c>
      <c r="N46" s="77">
        <v>10000000</v>
      </c>
      <c r="O46" s="77">
        <v>101.61</v>
      </c>
      <c r="P46" s="77">
        <v>10161</v>
      </c>
      <c r="Q46" s="78">
        <v>0</v>
      </c>
      <c r="R46" s="78">
        <v>4.7300000000000002E-2</v>
      </c>
      <c r="S46" s="78">
        <v>5.0000000000000001E-4</v>
      </c>
    </row>
    <row r="47" spans="2:19">
      <c r="B47" t="s">
        <v>3498</v>
      </c>
      <c r="C47" t="s">
        <v>3499</v>
      </c>
      <c r="D47" t="s">
        <v>123</v>
      </c>
      <c r="E47" t="s">
        <v>1452</v>
      </c>
      <c r="F47" t="s">
        <v>784</v>
      </c>
      <c r="G47" t="s">
        <v>253</v>
      </c>
      <c r="H47" t="s">
        <v>913</v>
      </c>
      <c r="I47" t="s">
        <v>436</v>
      </c>
      <c r="K47" t="s">
        <v>102</v>
      </c>
      <c r="L47" s="78">
        <v>3.2000000000000001E-2</v>
      </c>
      <c r="M47" s="78">
        <v>0</v>
      </c>
      <c r="N47" s="77">
        <v>15000000</v>
      </c>
      <c r="O47" s="77">
        <v>101.33</v>
      </c>
      <c r="P47" s="77">
        <v>15199.5</v>
      </c>
      <c r="Q47" s="78">
        <v>0</v>
      </c>
      <c r="R47" s="78">
        <v>7.0800000000000002E-2</v>
      </c>
      <c r="S47" s="78">
        <v>6.9999999999999999E-4</v>
      </c>
    </row>
    <row r="48" spans="2:19">
      <c r="B48" t="s">
        <v>3500</v>
      </c>
      <c r="C48" t="s">
        <v>3501</v>
      </c>
      <c r="D48" t="s">
        <v>123</v>
      </c>
      <c r="E48" t="s">
        <v>3502</v>
      </c>
      <c r="F48" t="s">
        <v>784</v>
      </c>
      <c r="G48" t="s">
        <v>253</v>
      </c>
      <c r="H48" t="s">
        <v>913</v>
      </c>
      <c r="I48" t="s">
        <v>3503</v>
      </c>
      <c r="J48" s="77">
        <v>0.9</v>
      </c>
      <c r="K48" t="s">
        <v>102</v>
      </c>
      <c r="L48" s="78">
        <v>4.1500000000000002E-2</v>
      </c>
      <c r="M48" s="78">
        <v>7.2999999999999995E-2</v>
      </c>
      <c r="N48" s="77">
        <v>2850000</v>
      </c>
      <c r="O48" s="77">
        <v>97.72</v>
      </c>
      <c r="P48" s="77">
        <v>2785.02</v>
      </c>
      <c r="Q48" s="78">
        <v>2.3800000000000002E-2</v>
      </c>
      <c r="R48" s="78">
        <v>1.2999999999999999E-2</v>
      </c>
      <c r="S48" s="78">
        <v>1E-4</v>
      </c>
    </row>
    <row r="49" spans="2:19">
      <c r="B49" t="s">
        <v>3504</v>
      </c>
      <c r="C49" t="s">
        <v>3505</v>
      </c>
      <c r="D49" t="s">
        <v>123</v>
      </c>
      <c r="E49" t="s">
        <v>3502</v>
      </c>
      <c r="F49" t="s">
        <v>1058</v>
      </c>
      <c r="G49" t="s">
        <v>253</v>
      </c>
      <c r="H49" t="s">
        <v>913</v>
      </c>
      <c r="I49" t="s">
        <v>785</v>
      </c>
      <c r="J49" s="77">
        <v>1.94</v>
      </c>
      <c r="K49" t="s">
        <v>102</v>
      </c>
      <c r="L49" s="78">
        <v>4.0500000000000001E-2</v>
      </c>
      <c r="M49" s="78">
        <v>7.2300000000000003E-2</v>
      </c>
      <c r="N49" s="77">
        <v>3000000</v>
      </c>
      <c r="O49" s="77">
        <v>95.25</v>
      </c>
      <c r="P49" s="77">
        <v>2857.5</v>
      </c>
      <c r="Q49" s="78">
        <v>2.4799999999999999E-2</v>
      </c>
      <c r="R49" s="78">
        <v>1.3299999999999999E-2</v>
      </c>
      <c r="S49" s="78">
        <v>1E-4</v>
      </c>
    </row>
    <row r="50" spans="2:19">
      <c r="B50" s="79" t="s">
        <v>388</v>
      </c>
      <c r="C50" s="16"/>
      <c r="D50" s="16"/>
      <c r="E50" s="16"/>
      <c r="J50" s="81">
        <v>0</v>
      </c>
      <c r="M50" s="80">
        <v>0</v>
      </c>
      <c r="N50" s="81">
        <v>0</v>
      </c>
      <c r="P50" s="81">
        <v>0</v>
      </c>
      <c r="R50" s="80">
        <v>0</v>
      </c>
      <c r="S50" s="80">
        <v>0</v>
      </c>
    </row>
    <row r="51" spans="2:19">
      <c r="B51" t="s">
        <v>253</v>
      </c>
      <c r="C51" t="s">
        <v>253</v>
      </c>
      <c r="D51" s="16"/>
      <c r="E51" s="16"/>
      <c r="F51" t="s">
        <v>253</v>
      </c>
      <c r="G51" t="s">
        <v>253</v>
      </c>
      <c r="J51" s="77">
        <v>0</v>
      </c>
      <c r="K51" t="s">
        <v>253</v>
      </c>
      <c r="L51" s="78">
        <v>0</v>
      </c>
      <c r="M51" s="78">
        <v>0</v>
      </c>
      <c r="N51" s="77">
        <v>0</v>
      </c>
      <c r="O51" s="77">
        <v>0</v>
      </c>
      <c r="P51" s="77">
        <v>0</v>
      </c>
      <c r="Q51" s="78">
        <v>0</v>
      </c>
      <c r="R51" s="78">
        <v>0</v>
      </c>
      <c r="S51" s="78">
        <v>0</v>
      </c>
    </row>
    <row r="52" spans="2:19">
      <c r="B52" s="79" t="s">
        <v>1801</v>
      </c>
      <c r="C52" s="16"/>
      <c r="D52" s="16"/>
      <c r="E52" s="16"/>
      <c r="J52" s="81">
        <v>0</v>
      </c>
      <c r="M52" s="80">
        <v>0</v>
      </c>
      <c r="N52" s="81">
        <v>0</v>
      </c>
      <c r="P52" s="81">
        <v>0</v>
      </c>
      <c r="R52" s="80">
        <v>0</v>
      </c>
      <c r="S52" s="80">
        <v>0</v>
      </c>
    </row>
    <row r="53" spans="2:19">
      <c r="B53" t="s">
        <v>253</v>
      </c>
      <c r="C53" t="s">
        <v>253</v>
      </c>
      <c r="D53" s="16"/>
      <c r="E53" s="16"/>
      <c r="F53" t="s">
        <v>253</v>
      </c>
      <c r="G53" t="s">
        <v>253</v>
      </c>
      <c r="J53" s="77">
        <v>0</v>
      </c>
      <c r="K53" t="s">
        <v>253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  <c r="S53" s="78">
        <v>0</v>
      </c>
    </row>
    <row r="54" spans="2:19">
      <c r="B54" s="79" t="s">
        <v>257</v>
      </c>
      <c r="C54" s="16"/>
      <c r="D54" s="16"/>
      <c r="E54" s="16"/>
      <c r="J54" s="81">
        <v>0</v>
      </c>
      <c r="M54" s="80">
        <v>0</v>
      </c>
      <c r="N54" s="81">
        <v>0</v>
      </c>
      <c r="P54" s="81">
        <v>0</v>
      </c>
      <c r="R54" s="80">
        <v>0</v>
      </c>
      <c r="S54" s="80">
        <v>0</v>
      </c>
    </row>
    <row r="55" spans="2:19">
      <c r="B55" s="79" t="s">
        <v>389</v>
      </c>
      <c r="C55" s="16"/>
      <c r="D55" s="16"/>
      <c r="E55" s="16"/>
      <c r="J55" s="81">
        <v>0</v>
      </c>
      <c r="M55" s="80">
        <v>0</v>
      </c>
      <c r="N55" s="81">
        <v>0</v>
      </c>
      <c r="P55" s="81">
        <v>0</v>
      </c>
      <c r="R55" s="80">
        <v>0</v>
      </c>
      <c r="S55" s="80">
        <v>0</v>
      </c>
    </row>
    <row r="56" spans="2:19">
      <c r="B56" t="s">
        <v>253</v>
      </c>
      <c r="C56" t="s">
        <v>253</v>
      </c>
      <c r="D56" s="16"/>
      <c r="E56" s="16"/>
      <c r="F56" t="s">
        <v>253</v>
      </c>
      <c r="G56" t="s">
        <v>253</v>
      </c>
      <c r="J56" s="77">
        <v>0</v>
      </c>
      <c r="K56" t="s">
        <v>253</v>
      </c>
      <c r="L56" s="78">
        <v>0</v>
      </c>
      <c r="M56" s="78">
        <v>0</v>
      </c>
      <c r="N56" s="77">
        <v>0</v>
      </c>
      <c r="O56" s="77">
        <v>0</v>
      </c>
      <c r="P56" s="77">
        <v>0</v>
      </c>
      <c r="Q56" s="78">
        <v>0</v>
      </c>
      <c r="R56" s="78">
        <v>0</v>
      </c>
      <c r="S56" s="78">
        <v>0</v>
      </c>
    </row>
    <row r="57" spans="2:19">
      <c r="B57" s="79" t="s">
        <v>390</v>
      </c>
      <c r="C57" s="16"/>
      <c r="D57" s="16"/>
      <c r="E57" s="16"/>
      <c r="J57" s="81">
        <v>0</v>
      </c>
      <c r="M57" s="80">
        <v>0</v>
      </c>
      <c r="N57" s="81">
        <v>0</v>
      </c>
      <c r="P57" s="81">
        <v>0</v>
      </c>
      <c r="R57" s="80">
        <v>0</v>
      </c>
      <c r="S57" s="80">
        <v>0</v>
      </c>
    </row>
    <row r="58" spans="2:19">
      <c r="B58" t="s">
        <v>253</v>
      </c>
      <c r="C58" t="s">
        <v>253</v>
      </c>
      <c r="D58" s="16"/>
      <c r="E58" s="16"/>
      <c r="F58" t="s">
        <v>253</v>
      </c>
      <c r="G58" t="s">
        <v>253</v>
      </c>
      <c r="J58" s="77">
        <v>0</v>
      </c>
      <c r="K58" t="s">
        <v>253</v>
      </c>
      <c r="L58" s="78">
        <v>0</v>
      </c>
      <c r="M58" s="78">
        <v>0</v>
      </c>
      <c r="N58" s="77">
        <v>0</v>
      </c>
      <c r="O58" s="77">
        <v>0</v>
      </c>
      <c r="P58" s="77">
        <v>0</v>
      </c>
      <c r="Q58" s="78">
        <v>0</v>
      </c>
      <c r="R58" s="78">
        <v>0</v>
      </c>
      <c r="S58" s="78">
        <v>0</v>
      </c>
    </row>
    <row r="59" spans="2:19">
      <c r="B59" t="s">
        <v>259</v>
      </c>
      <c r="C59" s="16"/>
      <c r="D59" s="16"/>
      <c r="E59" s="16"/>
    </row>
    <row r="60" spans="2:19">
      <c r="B60" t="s">
        <v>383</v>
      </c>
      <c r="C60" s="16"/>
      <c r="D60" s="16"/>
      <c r="E60" s="16"/>
    </row>
    <row r="61" spans="2:19">
      <c r="B61" t="s">
        <v>384</v>
      </c>
      <c r="C61" s="16"/>
      <c r="D61" s="16"/>
      <c r="E61" s="16"/>
    </row>
    <row r="62" spans="2:19">
      <c r="B62" t="s">
        <v>385</v>
      </c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K391"/>
  <sheetViews>
    <sheetView rightToLeft="1" topLeftCell="A8" workbookViewId="0">
      <selection activeCell="K29" sqref="K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2.7109375" style="16" bestFit="1" customWidth="1"/>
    <col min="10" max="10" width="14.7109375" style="16" customWidth="1"/>
    <col min="11" max="13" width="10.7109375" style="16" customWidth="1"/>
    <col min="14" max="14" width="6.7109375" style="16" customWidth="1"/>
    <col min="15" max="15" width="9.5703125" style="16" customWidth="1"/>
    <col min="16" max="16" width="6.140625" style="16" customWidth="1"/>
    <col min="17" max="18" width="5.7109375" style="16" customWidth="1"/>
    <col min="19" max="19" width="6.85546875" style="16" customWidth="1"/>
    <col min="20" max="20" width="6.42578125" style="16" customWidth="1"/>
    <col min="21" max="21" width="6.7109375" style="16" customWidth="1"/>
    <col min="22" max="22" width="7.28515625" style="16" customWidth="1"/>
    <col min="23" max="34" width="5.7109375" style="16" customWidth="1"/>
    <col min="35" max="16384" width="9.140625" style="16"/>
  </cols>
  <sheetData>
    <row r="1" spans="2:89">
      <c r="B1" s="2" t="s">
        <v>0</v>
      </c>
      <c r="C1" t="s">
        <v>197</v>
      </c>
    </row>
    <row r="2" spans="2:89">
      <c r="B2" s="2" t="s">
        <v>1</v>
      </c>
    </row>
    <row r="3" spans="2:89">
      <c r="B3" s="2" t="s">
        <v>2</v>
      </c>
      <c r="C3" t="s">
        <v>198</v>
      </c>
    </row>
    <row r="4" spans="2:89">
      <c r="B4" s="2" t="s">
        <v>3</v>
      </c>
    </row>
    <row r="6" spans="2:8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2:89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2:89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CK8" s="16"/>
    </row>
    <row r="9" spans="2:89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CK9" s="16"/>
    </row>
    <row r="10" spans="2:8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CK10" s="16"/>
    </row>
    <row r="11" spans="2:89" s="23" customFormat="1" ht="18" customHeight="1">
      <c r="B11" s="24" t="s">
        <v>92</v>
      </c>
      <c r="C11" s="7"/>
      <c r="D11" s="7"/>
      <c r="E11" s="7"/>
      <c r="F11" s="7"/>
      <c r="G11" s="7"/>
      <c r="H11" s="75">
        <v>33749338.289999999</v>
      </c>
      <c r="I11" s="7"/>
      <c r="J11" s="75">
        <v>362206.1112229182</v>
      </c>
      <c r="K11" s="7"/>
      <c r="L11" s="76">
        <v>1</v>
      </c>
      <c r="M11" s="76">
        <v>1.72E-2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CK11" s="16"/>
    </row>
    <row r="12" spans="2:89">
      <c r="B12" s="79" t="s">
        <v>205</v>
      </c>
      <c r="C12" s="16"/>
      <c r="D12" s="16"/>
      <c r="E12" s="16"/>
      <c r="H12" s="81">
        <v>8837096.6999999993</v>
      </c>
      <c r="J12" s="81">
        <v>274290.83796407591</v>
      </c>
      <c r="L12" s="80">
        <v>0.75729999999999997</v>
      </c>
      <c r="M12" s="80">
        <v>1.3100000000000001E-2</v>
      </c>
    </row>
    <row r="13" spans="2:89">
      <c r="B13" t="s">
        <v>3506</v>
      </c>
      <c r="C13" t="s">
        <v>3507</v>
      </c>
      <c r="D13" t="s">
        <v>123</v>
      </c>
      <c r="E13" t="s">
        <v>3508</v>
      </c>
      <c r="F13" t="s">
        <v>1019</v>
      </c>
      <c r="G13" t="s">
        <v>106</v>
      </c>
      <c r="H13" s="77">
        <v>1714824</v>
      </c>
      <c r="I13" s="77">
        <v>361.52859999999998</v>
      </c>
      <c r="J13" s="77">
        <v>21965.109104409599</v>
      </c>
      <c r="K13" s="78">
        <v>4.9000000000000002E-2</v>
      </c>
      <c r="L13" s="78">
        <v>6.0600000000000001E-2</v>
      </c>
      <c r="M13" s="78">
        <v>1E-3</v>
      </c>
    </row>
    <row r="14" spans="2:89">
      <c r="B14" t="s">
        <v>3509</v>
      </c>
      <c r="C14" t="s">
        <v>3510</v>
      </c>
      <c r="D14" t="s">
        <v>123</v>
      </c>
      <c r="E14" t="s">
        <v>3511</v>
      </c>
      <c r="F14" t="s">
        <v>737</v>
      </c>
      <c r="G14" t="s">
        <v>102</v>
      </c>
      <c r="H14" s="77">
        <v>115593</v>
      </c>
      <c r="I14" s="77">
        <v>38408.029839000046</v>
      </c>
      <c r="J14" s="77">
        <v>44396.993931795303</v>
      </c>
      <c r="K14" s="78">
        <v>8.2199999999999995E-2</v>
      </c>
      <c r="L14" s="78">
        <v>0.1226</v>
      </c>
      <c r="M14" s="78">
        <v>2.0999999999999999E-3</v>
      </c>
    </row>
    <row r="15" spans="2:89">
      <c r="B15" t="s">
        <v>3512</v>
      </c>
      <c r="C15" t="s">
        <v>3513</v>
      </c>
      <c r="D15" t="s">
        <v>123</v>
      </c>
      <c r="E15" t="s">
        <v>3514</v>
      </c>
      <c r="F15" t="s">
        <v>2469</v>
      </c>
      <c r="G15" t="s">
        <v>102</v>
      </c>
      <c r="H15" s="77">
        <v>800</v>
      </c>
      <c r="I15" s="77">
        <v>500000</v>
      </c>
      <c r="J15" s="77">
        <v>4000</v>
      </c>
      <c r="K15" s="78">
        <v>1.61E-2</v>
      </c>
      <c r="L15" s="78">
        <v>1.0999999999999999E-2</v>
      </c>
      <c r="M15" s="78">
        <v>2.0000000000000001E-4</v>
      </c>
    </row>
    <row r="16" spans="2:89">
      <c r="B16" t="s">
        <v>3515</v>
      </c>
      <c r="C16" t="s">
        <v>3516</v>
      </c>
      <c r="D16" t="s">
        <v>123</v>
      </c>
      <c r="E16" t="s">
        <v>2478</v>
      </c>
      <c r="F16" t="s">
        <v>2111</v>
      </c>
      <c r="G16" t="s">
        <v>102</v>
      </c>
      <c r="H16" s="77">
        <v>25650</v>
      </c>
      <c r="I16" s="77">
        <v>389.86354799999998</v>
      </c>
      <c r="J16" s="77">
        <v>100.000000062</v>
      </c>
      <c r="K16" s="78">
        <v>0.1487</v>
      </c>
      <c r="L16" s="78">
        <v>2.9999999999999997E-4</v>
      </c>
      <c r="M16" s="78">
        <v>0</v>
      </c>
    </row>
    <row r="17" spans="2:13">
      <c r="B17" t="s">
        <v>3517</v>
      </c>
      <c r="C17" t="s">
        <v>3518</v>
      </c>
      <c r="D17" t="s">
        <v>123</v>
      </c>
      <c r="E17" t="s">
        <v>3519</v>
      </c>
      <c r="F17" t="s">
        <v>1566</v>
      </c>
      <c r="G17" t="s">
        <v>102</v>
      </c>
      <c r="H17" s="77">
        <v>174</v>
      </c>
      <c r="I17" s="77">
        <v>38276775.862068959</v>
      </c>
      <c r="J17" s="77">
        <v>66601.590000000098</v>
      </c>
      <c r="K17" s="78">
        <v>0.16500000000000001</v>
      </c>
      <c r="L17" s="78">
        <v>0.18390000000000001</v>
      </c>
      <c r="M17" s="78">
        <v>3.2000000000000002E-3</v>
      </c>
    </row>
    <row r="18" spans="2:13">
      <c r="B18" t="s">
        <v>3520</v>
      </c>
      <c r="C18" t="s">
        <v>3521</v>
      </c>
      <c r="D18" t="s">
        <v>123</v>
      </c>
      <c r="E18" t="s">
        <v>3487</v>
      </c>
      <c r="F18" t="s">
        <v>682</v>
      </c>
      <c r="G18" t="s">
        <v>106</v>
      </c>
      <c r="H18" s="77">
        <v>12841.7</v>
      </c>
      <c r="I18" s="77">
        <v>63937</v>
      </c>
      <c r="J18" s="77">
        <v>29090.147753846999</v>
      </c>
      <c r="K18" s="78">
        <v>2.8000000000000001E-2</v>
      </c>
      <c r="L18" s="78">
        <v>8.0299999999999996E-2</v>
      </c>
      <c r="M18" s="78">
        <v>1.4E-3</v>
      </c>
    </row>
    <row r="19" spans="2:13">
      <c r="B19" t="s">
        <v>3522</v>
      </c>
      <c r="C19" t="s">
        <v>3523</v>
      </c>
      <c r="D19" t="s">
        <v>123</v>
      </c>
      <c r="E19" t="s">
        <v>3524</v>
      </c>
      <c r="F19" t="s">
        <v>495</v>
      </c>
      <c r="G19" t="s">
        <v>102</v>
      </c>
      <c r="H19" s="77">
        <v>735</v>
      </c>
      <c r="I19" s="77">
        <v>4645000</v>
      </c>
      <c r="J19" s="77">
        <v>34140.75</v>
      </c>
      <c r="K19" s="78">
        <v>0.36749999999999999</v>
      </c>
      <c r="L19" s="78">
        <v>9.4299999999999995E-2</v>
      </c>
      <c r="M19" s="78">
        <v>1.6000000000000001E-3</v>
      </c>
    </row>
    <row r="20" spans="2:13">
      <c r="B20" t="s">
        <v>3525</v>
      </c>
      <c r="C20" t="s">
        <v>3526</v>
      </c>
      <c r="D20" t="s">
        <v>123</v>
      </c>
      <c r="E20" t="s">
        <v>3527</v>
      </c>
      <c r="F20" t="s">
        <v>495</v>
      </c>
      <c r="G20" t="s">
        <v>110</v>
      </c>
      <c r="H20" s="77">
        <v>500000</v>
      </c>
      <c r="I20" s="77">
        <v>1E-26</v>
      </c>
      <c r="J20" s="77">
        <v>1.7429999999999999E-25</v>
      </c>
      <c r="K20" s="78">
        <v>0</v>
      </c>
      <c r="L20" s="78">
        <v>0</v>
      </c>
      <c r="M20" s="78">
        <v>0</v>
      </c>
    </row>
    <row r="21" spans="2:13">
      <c r="B21" t="s">
        <v>3528</v>
      </c>
      <c r="C21" t="s">
        <v>3529</v>
      </c>
      <c r="D21" t="s">
        <v>123</v>
      </c>
      <c r="E21" t="s">
        <v>3530</v>
      </c>
      <c r="F21" t="s">
        <v>495</v>
      </c>
      <c r="G21" t="s">
        <v>102</v>
      </c>
      <c r="H21" s="77">
        <v>5727</v>
      </c>
      <c r="I21" s="77">
        <v>488912.17042100028</v>
      </c>
      <c r="J21" s="77">
        <v>28000.000000010801</v>
      </c>
      <c r="K21" s="78">
        <v>0.12727272727272726</v>
      </c>
      <c r="L21" s="78">
        <v>7.7299999999999994E-2</v>
      </c>
      <c r="M21" s="78">
        <v>1.2999999999999999E-3</v>
      </c>
    </row>
    <row r="22" spans="2:13">
      <c r="B22" t="s">
        <v>3531</v>
      </c>
      <c r="C22" t="s">
        <v>3532</v>
      </c>
      <c r="D22" t="s">
        <v>123</v>
      </c>
      <c r="E22" t="s">
        <v>3533</v>
      </c>
      <c r="F22" t="s">
        <v>2309</v>
      </c>
      <c r="G22" t="s">
        <v>102</v>
      </c>
      <c r="H22" s="77">
        <v>3231018</v>
      </c>
      <c r="I22" s="77">
        <v>375</v>
      </c>
      <c r="J22" s="77">
        <v>12116.317499999999</v>
      </c>
      <c r="K22" s="78">
        <v>5.5999999999999999E-3</v>
      </c>
      <c r="L22" s="78">
        <v>3.3500000000000002E-2</v>
      </c>
      <c r="M22" s="78">
        <v>5.9999999999999995E-4</v>
      </c>
    </row>
    <row r="23" spans="2:13">
      <c r="B23" t="s">
        <v>3534</v>
      </c>
      <c r="C23" t="s">
        <v>3535</v>
      </c>
      <c r="D23" t="s">
        <v>123</v>
      </c>
      <c r="E23" t="s">
        <v>3536</v>
      </c>
      <c r="F23" t="s">
        <v>1058</v>
      </c>
      <c r="G23" t="s">
        <v>106</v>
      </c>
      <c r="H23" s="77">
        <v>3229734</v>
      </c>
      <c r="I23" s="77">
        <v>296.07694600000013</v>
      </c>
      <c r="J23" s="77">
        <v>33879.929673951097</v>
      </c>
      <c r="K23" s="78">
        <v>3.2099999999999997E-2</v>
      </c>
      <c r="L23" s="78">
        <v>9.35E-2</v>
      </c>
      <c r="M23" s="78">
        <v>1.6000000000000001E-3</v>
      </c>
    </row>
    <row r="24" spans="2:13">
      <c r="B24" s="79" t="s">
        <v>257</v>
      </c>
      <c r="C24" s="16"/>
      <c r="D24" s="16"/>
      <c r="E24" s="16"/>
      <c r="H24" s="81">
        <v>24912241.59</v>
      </c>
      <c r="J24" s="81">
        <v>87915.27325884231</v>
      </c>
      <c r="L24" s="80">
        <v>0.2427</v>
      </c>
      <c r="M24" s="80">
        <v>4.1999999999999997E-3</v>
      </c>
    </row>
    <row r="25" spans="2:13">
      <c r="B25" s="79" t="s">
        <v>389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t="s">
        <v>253</v>
      </c>
      <c r="C26" t="s">
        <v>253</v>
      </c>
      <c r="D26" s="16"/>
      <c r="E26" s="16"/>
      <c r="F26" t="s">
        <v>253</v>
      </c>
      <c r="G26" t="s">
        <v>253</v>
      </c>
      <c r="H26" s="77">
        <v>0</v>
      </c>
      <c r="I26" s="77">
        <v>0</v>
      </c>
      <c r="J26" s="77">
        <v>0</v>
      </c>
      <c r="K26" s="78">
        <v>0</v>
      </c>
      <c r="L26" s="78">
        <v>0</v>
      </c>
      <c r="M26" s="78">
        <v>0</v>
      </c>
    </row>
    <row r="27" spans="2:13">
      <c r="B27" s="79" t="s">
        <v>390</v>
      </c>
      <c r="C27" s="16"/>
      <c r="D27" s="16"/>
      <c r="E27" s="16"/>
      <c r="H27" s="81">
        <v>24912241.59</v>
      </c>
      <c r="J27" s="81">
        <v>87915.27325884231</v>
      </c>
      <c r="L27" s="80">
        <v>0.2427</v>
      </c>
      <c r="M27" s="80">
        <v>4.1999999999999997E-3</v>
      </c>
    </row>
    <row r="28" spans="2:13">
      <c r="B28" t="s">
        <v>3537</v>
      </c>
      <c r="C28" t="s">
        <v>3538</v>
      </c>
      <c r="D28" t="s">
        <v>123</v>
      </c>
      <c r="E28" t="s">
        <v>3539</v>
      </c>
      <c r="F28" t="s">
        <v>1901</v>
      </c>
      <c r="G28" t="s">
        <v>110</v>
      </c>
      <c r="H28" s="77">
        <v>5410840</v>
      </c>
      <c r="I28" s="77">
        <v>100</v>
      </c>
      <c r="J28" s="77">
        <v>18861.106071999999</v>
      </c>
      <c r="K28" s="78">
        <v>0.127</v>
      </c>
      <c r="L28" s="78">
        <v>5.21E-2</v>
      </c>
      <c r="M28" s="78">
        <v>8.9999999999999998E-4</v>
      </c>
    </row>
    <row r="29" spans="2:13">
      <c r="B29" t="s">
        <v>3540</v>
      </c>
      <c r="C29" t="s">
        <v>3541</v>
      </c>
      <c r="D29" t="s">
        <v>123</v>
      </c>
      <c r="E29" t="s">
        <v>3542</v>
      </c>
      <c r="F29" t="s">
        <v>1901</v>
      </c>
      <c r="G29" t="s">
        <v>110</v>
      </c>
      <c r="H29" s="77">
        <v>10000000</v>
      </c>
      <c r="I29" s="77">
        <v>100</v>
      </c>
      <c r="J29" s="77">
        <v>34858</v>
      </c>
      <c r="K29" s="78">
        <v>7.2700000000000001E-2</v>
      </c>
      <c r="L29" s="78">
        <v>9.6199999999999994E-2</v>
      </c>
      <c r="M29" s="78">
        <v>1.6999999999999999E-3</v>
      </c>
    </row>
    <row r="30" spans="2:13">
      <c r="B30" t="s">
        <v>3543</v>
      </c>
      <c r="C30" t="s">
        <v>3544</v>
      </c>
      <c r="D30" t="s">
        <v>123</v>
      </c>
      <c r="E30" t="s">
        <v>3545</v>
      </c>
      <c r="F30" t="s">
        <v>1901</v>
      </c>
      <c r="G30" t="s">
        <v>110</v>
      </c>
      <c r="H30" s="77">
        <v>7999999</v>
      </c>
      <c r="I30" s="77">
        <v>107.4513399999999</v>
      </c>
      <c r="J30" s="77">
        <v>29964.306732221099</v>
      </c>
      <c r="K30" s="78">
        <v>5.8099999999999999E-2</v>
      </c>
      <c r="L30" s="78">
        <v>8.2699999999999996E-2</v>
      </c>
      <c r="M30" s="78">
        <v>1.4E-3</v>
      </c>
    </row>
    <row r="31" spans="2:13">
      <c r="B31" t="s">
        <v>3546</v>
      </c>
      <c r="C31" t="s">
        <v>3547</v>
      </c>
      <c r="D31" t="s">
        <v>123</v>
      </c>
      <c r="E31" t="s">
        <v>3519</v>
      </c>
      <c r="F31" t="s">
        <v>1901</v>
      </c>
      <c r="G31" t="s">
        <v>110</v>
      </c>
      <c r="H31" s="77">
        <v>1501402.59</v>
      </c>
      <c r="I31" s="77">
        <v>80.859622999999928</v>
      </c>
      <c r="J31" s="77">
        <v>4231.86045462121</v>
      </c>
      <c r="K31" s="78">
        <v>0.14000000000000001</v>
      </c>
      <c r="L31" s="78">
        <v>1.17E-2</v>
      </c>
      <c r="M31" s="78">
        <v>2.0000000000000001E-4</v>
      </c>
    </row>
    <row r="32" spans="2:13">
      <c r="B32" t="s">
        <v>259</v>
      </c>
      <c r="C32" s="16"/>
      <c r="D32" s="16"/>
      <c r="E32" s="16"/>
    </row>
    <row r="33" spans="2:5">
      <c r="B33" t="s">
        <v>383</v>
      </c>
      <c r="C33" s="16"/>
      <c r="D33" s="16"/>
      <c r="E33" s="16"/>
    </row>
    <row r="34" spans="2:5">
      <c r="B34" t="s">
        <v>384</v>
      </c>
      <c r="C34" s="16"/>
      <c r="D34" s="16"/>
      <c r="E34" s="16"/>
    </row>
    <row r="35" spans="2:5">
      <c r="B35" t="s">
        <v>385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V586"/>
  <sheetViews>
    <sheetView rightToLeft="1" topLeftCell="A10" workbookViewId="0">
      <selection activeCell="B30" sqref="B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9.5703125" style="16" customWidth="1"/>
    <col min="17" max="17" width="6.140625" style="16" customWidth="1"/>
    <col min="18" max="19" width="5.7109375" style="16" customWidth="1"/>
    <col min="20" max="20" width="6.85546875" style="16" customWidth="1"/>
    <col min="21" max="21" width="6.42578125" style="16" customWidth="1"/>
    <col min="22" max="22" width="6.7109375" style="16" customWidth="1"/>
    <col min="23" max="23" width="7.28515625" style="16" customWidth="1"/>
    <col min="24" max="35" width="5.7109375" style="16" customWidth="1"/>
    <col min="36" max="16384" width="9.140625" style="16"/>
  </cols>
  <sheetData>
    <row r="1" spans="2:48">
      <c r="B1" s="2" t="s">
        <v>0</v>
      </c>
      <c r="C1" t="s">
        <v>197</v>
      </c>
    </row>
    <row r="2" spans="2:48">
      <c r="B2" s="2" t="s">
        <v>1</v>
      </c>
    </row>
    <row r="3" spans="2:48">
      <c r="B3" s="2" t="s">
        <v>2</v>
      </c>
      <c r="C3" t="s">
        <v>198</v>
      </c>
    </row>
    <row r="4" spans="2:48">
      <c r="B4" s="2" t="s">
        <v>3</v>
      </c>
    </row>
    <row r="6" spans="2:4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48" ht="26.25" customHeight="1">
      <c r="B7" s="110" t="s">
        <v>139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48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V8" s="16"/>
    </row>
    <row r="9" spans="2:48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V9" s="16"/>
    </row>
    <row r="10" spans="2:48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AV10" s="16"/>
    </row>
    <row r="11" spans="2:48" s="23" customFormat="1" ht="18" customHeight="1">
      <c r="B11" s="24" t="s">
        <v>140</v>
      </c>
      <c r="C11" s="7"/>
      <c r="D11" s="7"/>
      <c r="E11" s="7"/>
      <c r="F11" s="75">
        <v>642311020.75999999</v>
      </c>
      <c r="G11" s="7"/>
      <c r="H11" s="75">
        <v>1200905.0066416329</v>
      </c>
      <c r="I11" s="7"/>
      <c r="J11" s="76">
        <v>1</v>
      </c>
      <c r="K11" s="76">
        <v>5.7099999999999998E-2</v>
      </c>
      <c r="L11" s="19"/>
      <c r="M11" s="19"/>
      <c r="N11" s="19"/>
      <c r="O11" s="19"/>
      <c r="AV11" s="16"/>
    </row>
    <row r="12" spans="2:48">
      <c r="B12" s="79" t="s">
        <v>205</v>
      </c>
      <c r="C12" s="16"/>
      <c r="F12" s="81">
        <v>519663810.36000001</v>
      </c>
      <c r="H12" s="81">
        <v>650903.74062858266</v>
      </c>
      <c r="J12" s="80">
        <v>0.54200000000000004</v>
      </c>
      <c r="K12" s="80">
        <v>3.1E-2</v>
      </c>
    </row>
    <row r="13" spans="2:48">
      <c r="B13" s="79" t="s">
        <v>3548</v>
      </c>
      <c r="C13" s="16"/>
      <c r="F13" s="81">
        <v>24492692.329999998</v>
      </c>
      <c r="H13" s="81">
        <v>91670.717501217499</v>
      </c>
      <c r="J13" s="80">
        <v>7.6300000000000007E-2</v>
      </c>
      <c r="K13" s="80">
        <v>4.4000000000000003E-3</v>
      </c>
    </row>
    <row r="14" spans="2:48">
      <c r="B14" t="s">
        <v>3549</v>
      </c>
      <c r="C14">
        <v>74221</v>
      </c>
      <c r="D14" t="s">
        <v>106</v>
      </c>
      <c r="E14" t="s">
        <v>3550</v>
      </c>
      <c r="F14" s="77">
        <v>3200000</v>
      </c>
      <c r="G14" s="77">
        <v>97.763281000000148</v>
      </c>
      <c r="H14" s="77">
        <v>11084.009746656</v>
      </c>
      <c r="I14" s="78">
        <v>7.5700000000000003E-2</v>
      </c>
      <c r="J14" s="78">
        <v>9.1999999999999998E-3</v>
      </c>
      <c r="K14" s="78">
        <v>5.0000000000000001E-4</v>
      </c>
    </row>
    <row r="15" spans="2:48">
      <c r="B15" t="s">
        <v>3551</v>
      </c>
      <c r="C15">
        <v>74173</v>
      </c>
      <c r="D15" t="s">
        <v>106</v>
      </c>
      <c r="E15" t="s">
        <v>771</v>
      </c>
      <c r="F15" s="77">
        <v>4947659.7300000004</v>
      </c>
      <c r="G15" s="77">
        <v>75.64232800000002</v>
      </c>
      <c r="H15" s="77">
        <v>13259.7660795723</v>
      </c>
      <c r="I15" s="78">
        <v>0.10349999999999999</v>
      </c>
      <c r="J15" s="78">
        <v>1.0999999999999999E-2</v>
      </c>
      <c r="K15" s="78">
        <v>5.9999999999999995E-4</v>
      </c>
    </row>
    <row r="16" spans="2:48">
      <c r="B16" t="s">
        <v>3552</v>
      </c>
      <c r="C16">
        <v>74243</v>
      </c>
      <c r="D16" t="s">
        <v>106</v>
      </c>
      <c r="E16" t="s">
        <v>1713</v>
      </c>
      <c r="F16" s="77">
        <v>1015555</v>
      </c>
      <c r="G16" s="77">
        <v>100</v>
      </c>
      <c r="H16" s="77">
        <v>3598.1113650000002</v>
      </c>
      <c r="I16" s="90">
        <v>0.10249999999999999</v>
      </c>
      <c r="J16" s="78">
        <v>3.0000000000000001E-3</v>
      </c>
      <c r="K16" s="78">
        <v>2.0000000000000001E-4</v>
      </c>
    </row>
    <row r="17" spans="2:11">
      <c r="B17" t="s">
        <v>3553</v>
      </c>
      <c r="C17">
        <v>74183</v>
      </c>
      <c r="D17" t="s">
        <v>106</v>
      </c>
      <c r="E17" t="s">
        <v>3554</v>
      </c>
      <c r="F17" s="77">
        <v>3800485.85</v>
      </c>
      <c r="G17" s="77">
        <v>159.57943899999998</v>
      </c>
      <c r="H17" s="77">
        <v>21487.565137409601</v>
      </c>
      <c r="I17" s="78">
        <v>5.2000000000000005E-2</v>
      </c>
      <c r="J17" s="78">
        <v>1.7899999999999999E-2</v>
      </c>
      <c r="K17" s="78">
        <v>1E-3</v>
      </c>
    </row>
    <row r="18" spans="2:11">
      <c r="B18" t="s">
        <v>3555</v>
      </c>
      <c r="C18">
        <v>74216</v>
      </c>
      <c r="D18" t="s">
        <v>106</v>
      </c>
      <c r="E18" t="s">
        <v>398</v>
      </c>
      <c r="F18" s="77">
        <v>4849524.71</v>
      </c>
      <c r="G18" s="77">
        <v>79.463807999999887</v>
      </c>
      <c r="H18" s="77">
        <v>13653.3650468265</v>
      </c>
      <c r="I18" s="78">
        <v>1.6000000000000004E-2</v>
      </c>
      <c r="J18" s="78">
        <v>1.14E-2</v>
      </c>
      <c r="K18" s="78">
        <v>5.9999999999999995E-4</v>
      </c>
    </row>
    <row r="19" spans="2:11">
      <c r="B19" t="s">
        <v>3556</v>
      </c>
      <c r="C19">
        <v>74228</v>
      </c>
      <c r="D19" t="s">
        <v>106</v>
      </c>
      <c r="E19" t="s">
        <v>3557</v>
      </c>
      <c r="F19" s="77">
        <v>6679467.04</v>
      </c>
      <c r="G19" s="77">
        <v>120.80065599999999</v>
      </c>
      <c r="H19" s="77">
        <v>28587.900125753102</v>
      </c>
      <c r="I19" s="78">
        <v>5.9200000000000003E-2</v>
      </c>
      <c r="J19" s="78">
        <v>2.3800000000000002E-2</v>
      </c>
      <c r="K19" s="78">
        <v>1.4E-3</v>
      </c>
    </row>
    <row r="20" spans="2:11">
      <c r="B20" s="79" t="s">
        <v>3558</v>
      </c>
      <c r="C20" s="16"/>
      <c r="F20" s="81">
        <v>51756471.100000001</v>
      </c>
      <c r="H20" s="81">
        <v>67406.050990403994</v>
      </c>
      <c r="J20" s="80">
        <v>5.6099999999999997E-2</v>
      </c>
      <c r="K20" s="80">
        <v>3.2000000000000002E-3</v>
      </c>
    </row>
    <row r="21" spans="2:11">
      <c r="B21" t="s">
        <v>3559</v>
      </c>
      <c r="C21">
        <v>74233</v>
      </c>
      <c r="D21" t="s">
        <v>102</v>
      </c>
      <c r="E21" t="s">
        <v>3560</v>
      </c>
      <c r="F21" s="77">
        <v>29217058</v>
      </c>
      <c r="G21" s="77">
        <v>101.31482</v>
      </c>
      <c r="H21" s="77">
        <v>29601.209721995601</v>
      </c>
      <c r="I21" s="78">
        <v>8.9300000000000004E-2</v>
      </c>
      <c r="J21" s="78">
        <v>2.46E-2</v>
      </c>
      <c r="K21" s="78">
        <v>1.4E-3</v>
      </c>
    </row>
    <row r="22" spans="2:11">
      <c r="B22" t="s">
        <v>3561</v>
      </c>
      <c r="C22">
        <v>74176</v>
      </c>
      <c r="D22" t="s">
        <v>102</v>
      </c>
      <c r="E22" t="s">
        <v>3562</v>
      </c>
      <c r="F22" s="77">
        <v>14441114</v>
      </c>
      <c r="G22" s="77">
        <v>172.00563</v>
      </c>
      <c r="H22" s="77">
        <v>24839.5291147182</v>
      </c>
      <c r="I22" s="78">
        <v>1.7999999999999999E-2</v>
      </c>
      <c r="J22" s="78">
        <v>2.07E-2</v>
      </c>
      <c r="K22" s="78">
        <v>1.1999999999999999E-3</v>
      </c>
    </row>
    <row r="23" spans="2:11">
      <c r="B23" t="s">
        <v>3563</v>
      </c>
      <c r="C23">
        <v>74177</v>
      </c>
      <c r="D23" t="s">
        <v>102</v>
      </c>
      <c r="E23" t="s">
        <v>3564</v>
      </c>
      <c r="F23" s="77">
        <v>8098299.0999999996</v>
      </c>
      <c r="G23" s="77">
        <v>160.09920100000008</v>
      </c>
      <c r="H23" s="77">
        <v>12965.3121536902</v>
      </c>
      <c r="I23" s="78">
        <v>2.5999999999999999E-2</v>
      </c>
      <c r="J23" s="78">
        <v>1.0800000000000001E-2</v>
      </c>
      <c r="K23" s="78">
        <v>5.9999999999999995E-4</v>
      </c>
    </row>
    <row r="24" spans="2:11">
      <c r="B24" s="79" t="s">
        <v>3565</v>
      </c>
      <c r="C24" s="16"/>
      <c r="F24" s="81">
        <v>85383120.379999995</v>
      </c>
      <c r="H24" s="81">
        <v>105590.3333207839</v>
      </c>
      <c r="J24" s="80">
        <v>8.7900000000000006E-2</v>
      </c>
      <c r="K24" s="80">
        <v>5.0000000000000001E-3</v>
      </c>
    </row>
    <row r="25" spans="2:11">
      <c r="B25" t="s">
        <v>3566</v>
      </c>
      <c r="C25">
        <v>74204</v>
      </c>
      <c r="D25" t="s">
        <v>102</v>
      </c>
      <c r="E25" t="s">
        <v>3567</v>
      </c>
      <c r="F25" s="77">
        <v>18707768.170000002</v>
      </c>
      <c r="G25" s="77">
        <v>195.89723199999949</v>
      </c>
      <c r="H25" s="77">
        <v>36648.000014006997</v>
      </c>
      <c r="I25" s="78">
        <v>7.8700000000000006E-2</v>
      </c>
      <c r="J25" s="78">
        <v>3.0499999999999999E-2</v>
      </c>
      <c r="K25" s="78">
        <v>1.6999999999999999E-3</v>
      </c>
    </row>
    <row r="26" spans="2:11">
      <c r="B26" t="s">
        <v>3568</v>
      </c>
      <c r="C26">
        <v>74186</v>
      </c>
      <c r="D26" t="s">
        <v>102</v>
      </c>
      <c r="E26" t="s">
        <v>309</v>
      </c>
      <c r="F26" s="77">
        <v>63342019.210000001</v>
      </c>
      <c r="G26" s="77">
        <v>103.57895300000004</v>
      </c>
      <c r="H26" s="77">
        <v>65609.000306776899</v>
      </c>
      <c r="I26" s="78">
        <v>7.8700000000000006E-2</v>
      </c>
      <c r="J26" s="78">
        <v>5.4600000000000003E-2</v>
      </c>
      <c r="K26" s="78">
        <v>3.0999999999999999E-3</v>
      </c>
    </row>
    <row r="27" spans="2:11">
      <c r="B27" t="s">
        <v>3569</v>
      </c>
      <c r="C27">
        <v>74238</v>
      </c>
      <c r="D27" t="s">
        <v>102</v>
      </c>
      <c r="E27" t="s">
        <v>3570</v>
      </c>
      <c r="F27" s="77">
        <v>3333333</v>
      </c>
      <c r="G27" s="77">
        <v>100</v>
      </c>
      <c r="H27" s="77">
        <v>3333.3330000000001</v>
      </c>
      <c r="I27" s="78">
        <v>1.89E-2</v>
      </c>
      <c r="J27" s="78">
        <v>2.8E-3</v>
      </c>
      <c r="K27" s="78">
        <v>2.0000000000000001E-4</v>
      </c>
    </row>
    <row r="28" spans="2:11">
      <c r="B28" s="79" t="s">
        <v>3571</v>
      </c>
      <c r="C28" s="16"/>
      <c r="F28" s="81">
        <v>358031526.55000001</v>
      </c>
      <c r="H28" s="81">
        <v>386236.63881617726</v>
      </c>
      <c r="J28" s="80">
        <v>0.3216</v>
      </c>
      <c r="K28" s="80">
        <v>1.84E-2</v>
      </c>
    </row>
    <row r="29" spans="2:11">
      <c r="B29" t="s">
        <v>3572</v>
      </c>
      <c r="C29">
        <v>74168</v>
      </c>
      <c r="D29" t="s">
        <v>106</v>
      </c>
      <c r="E29" t="s">
        <v>568</v>
      </c>
      <c r="F29" s="77">
        <v>9495032.9800000004</v>
      </c>
      <c r="G29" s="77">
        <v>155.21799699999974</v>
      </c>
      <c r="H29" s="77">
        <v>52216.734021418801</v>
      </c>
      <c r="I29" s="78">
        <v>1.09E-2</v>
      </c>
      <c r="J29" s="78">
        <v>4.3499999999999997E-2</v>
      </c>
      <c r="K29" s="78">
        <v>2.5000000000000001E-3</v>
      </c>
    </row>
    <row r="30" spans="2:11">
      <c r="B30" t="s">
        <v>3814</v>
      </c>
      <c r="C30">
        <v>74241</v>
      </c>
      <c r="D30" t="s">
        <v>102</v>
      </c>
      <c r="E30" t="s">
        <v>1159</v>
      </c>
      <c r="F30" s="77">
        <v>14293716</v>
      </c>
      <c r="G30" s="77">
        <v>100</v>
      </c>
      <c r="H30" s="77">
        <v>14293.716</v>
      </c>
      <c r="I30" s="78">
        <v>5.8299999999999998E-2</v>
      </c>
      <c r="J30" s="78">
        <v>1.1900000000000001E-2</v>
      </c>
      <c r="K30" s="78">
        <v>6.9999999999999999E-4</v>
      </c>
    </row>
    <row r="31" spans="2:11">
      <c r="B31" t="s">
        <v>3573</v>
      </c>
      <c r="C31">
        <v>74166</v>
      </c>
      <c r="D31" t="s">
        <v>102</v>
      </c>
      <c r="E31" t="s">
        <v>3422</v>
      </c>
      <c r="F31" s="77">
        <v>9702104.2400000002</v>
      </c>
      <c r="G31" s="77">
        <v>62.967453999999904</v>
      </c>
      <c r="H31" s="77">
        <v>6109.1680243540404</v>
      </c>
      <c r="I31" s="78">
        <v>0.16389999999999999</v>
      </c>
      <c r="J31" s="78">
        <v>5.1000000000000004E-3</v>
      </c>
      <c r="K31" s="78">
        <v>2.9999999999999997E-4</v>
      </c>
    </row>
    <row r="32" spans="2:11">
      <c r="B32" t="s">
        <v>3574</v>
      </c>
      <c r="C32">
        <v>74167</v>
      </c>
      <c r="D32" t="s">
        <v>102</v>
      </c>
      <c r="E32" t="s">
        <v>3575</v>
      </c>
      <c r="F32" s="77">
        <v>66851743.57</v>
      </c>
      <c r="G32" s="77">
        <v>29.135413000000135</v>
      </c>
      <c r="H32" s="77">
        <v>19477.5315868205</v>
      </c>
      <c r="I32" s="78">
        <v>0.30430000000000001</v>
      </c>
      <c r="J32" s="78">
        <v>1.6199999999999999E-2</v>
      </c>
      <c r="K32" s="78">
        <v>8.9999999999999998E-4</v>
      </c>
    </row>
    <row r="33" spans="2:11">
      <c r="B33" t="s">
        <v>3576</v>
      </c>
      <c r="C33">
        <v>74217</v>
      </c>
      <c r="D33" t="s">
        <v>102</v>
      </c>
      <c r="E33" t="s">
        <v>460</v>
      </c>
      <c r="F33" s="77">
        <v>18721108.41</v>
      </c>
      <c r="G33" s="77">
        <v>89.891185000000036</v>
      </c>
      <c r="H33" s="77">
        <v>16828.6261948836</v>
      </c>
      <c r="I33" s="78">
        <v>0.15770000000000001</v>
      </c>
      <c r="J33" s="78">
        <v>1.4E-2</v>
      </c>
      <c r="K33" s="78">
        <v>8.0000000000000004E-4</v>
      </c>
    </row>
    <row r="34" spans="2:11">
      <c r="B34" t="s">
        <v>3577</v>
      </c>
      <c r="C34">
        <v>74231</v>
      </c>
      <c r="D34" t="s">
        <v>102</v>
      </c>
      <c r="E34" t="s">
        <v>417</v>
      </c>
      <c r="F34" s="77">
        <v>16400694.699999999</v>
      </c>
      <c r="G34" s="77">
        <v>86.571577000000005</v>
      </c>
      <c r="H34" s="77">
        <v>14198.340040745399</v>
      </c>
      <c r="I34" s="78">
        <v>5.2600000000000001E-2</v>
      </c>
      <c r="J34" s="78">
        <v>1.18E-2</v>
      </c>
      <c r="K34" s="78">
        <v>6.9999999999999999E-4</v>
      </c>
    </row>
    <row r="35" spans="2:11">
      <c r="B35" t="s">
        <v>3578</v>
      </c>
      <c r="C35">
        <v>74171</v>
      </c>
      <c r="D35" t="s">
        <v>102</v>
      </c>
      <c r="E35" t="s">
        <v>417</v>
      </c>
      <c r="F35" s="77">
        <v>107954436.76000001</v>
      </c>
      <c r="G35" s="77">
        <v>12.323018000000003</v>
      </c>
      <c r="H35" s="77">
        <v>13303.244673733399</v>
      </c>
      <c r="I35" s="78">
        <v>8.1039999999999987E-2</v>
      </c>
      <c r="J35" s="78">
        <v>1.11E-2</v>
      </c>
      <c r="K35" s="78">
        <v>5.9999999999999995E-4</v>
      </c>
    </row>
    <row r="36" spans="2:11">
      <c r="B36" t="s">
        <v>3579</v>
      </c>
      <c r="C36">
        <v>74201</v>
      </c>
      <c r="D36" t="s">
        <v>102</v>
      </c>
      <c r="E36" t="s">
        <v>3580</v>
      </c>
      <c r="F36" s="77">
        <v>9349354.3599999994</v>
      </c>
      <c r="G36" s="77">
        <v>112.23409199999998</v>
      </c>
      <c r="H36" s="77">
        <v>10493.162973808399</v>
      </c>
      <c r="I36" s="78">
        <v>2.2400000000000003E-2</v>
      </c>
      <c r="J36" s="78">
        <v>8.6999999999999994E-3</v>
      </c>
      <c r="K36" s="78">
        <v>5.0000000000000001E-4</v>
      </c>
    </row>
    <row r="37" spans="2:11">
      <c r="B37" t="s">
        <v>3581</v>
      </c>
      <c r="C37">
        <v>74239</v>
      </c>
      <c r="D37" t="s">
        <v>102</v>
      </c>
      <c r="E37" t="s">
        <v>648</v>
      </c>
      <c r="F37" s="77">
        <v>382929</v>
      </c>
      <c r="G37" s="77">
        <v>18.646799000000001</v>
      </c>
      <c r="H37" s="77">
        <v>71.404000942709999</v>
      </c>
      <c r="I37" s="78">
        <v>3.456E-2</v>
      </c>
      <c r="J37" s="78">
        <v>1E-4</v>
      </c>
      <c r="K37" s="78">
        <v>0</v>
      </c>
    </row>
    <row r="38" spans="2:11">
      <c r="B38" t="s">
        <v>3582</v>
      </c>
      <c r="C38">
        <v>74170</v>
      </c>
      <c r="D38" t="s">
        <v>102</v>
      </c>
      <c r="E38" t="s">
        <v>3583</v>
      </c>
      <c r="F38" s="77">
        <v>29445309.899999999</v>
      </c>
      <c r="G38" s="77">
        <v>21.847404000000015</v>
      </c>
      <c r="H38" s="77">
        <v>6433.0358129050001</v>
      </c>
      <c r="I38" s="78">
        <v>4.0399999999999998E-2</v>
      </c>
      <c r="J38" s="78">
        <v>5.4000000000000003E-3</v>
      </c>
      <c r="K38" s="78">
        <v>2.9999999999999997E-4</v>
      </c>
    </row>
    <row r="39" spans="2:11">
      <c r="B39" t="s">
        <v>3584</v>
      </c>
      <c r="C39">
        <v>74196</v>
      </c>
      <c r="D39" t="s">
        <v>102</v>
      </c>
      <c r="E39" t="s">
        <v>3585</v>
      </c>
      <c r="F39" s="77">
        <v>152180</v>
      </c>
      <c r="G39" s="77">
        <v>90798.050335000007</v>
      </c>
      <c r="H39" s="77">
        <v>138176.47299980299</v>
      </c>
      <c r="I39" s="78">
        <v>5.6399999999999999E-2</v>
      </c>
      <c r="J39" s="78">
        <v>0.11509999999999999</v>
      </c>
      <c r="K39" s="78">
        <v>6.6E-3</v>
      </c>
    </row>
    <row r="40" spans="2:11">
      <c r="B40" t="s">
        <v>3586</v>
      </c>
      <c r="C40">
        <v>74185</v>
      </c>
      <c r="D40" t="s">
        <v>102</v>
      </c>
      <c r="E40" t="s">
        <v>3587</v>
      </c>
      <c r="F40" s="77">
        <v>44118540</v>
      </c>
      <c r="G40" s="77">
        <v>125.15485800000012</v>
      </c>
      <c r="H40" s="77">
        <v>55216.496088673201</v>
      </c>
      <c r="I40" s="78">
        <v>0.12670000000000001</v>
      </c>
      <c r="J40" s="78">
        <v>4.5999999999999999E-2</v>
      </c>
      <c r="K40" s="78">
        <v>2.5999999999999999E-3</v>
      </c>
    </row>
    <row r="41" spans="2:11">
      <c r="B41" t="s">
        <v>3588</v>
      </c>
      <c r="C41">
        <v>74202</v>
      </c>
      <c r="D41" t="s">
        <v>102</v>
      </c>
      <c r="E41" t="s">
        <v>3589</v>
      </c>
      <c r="F41" s="77">
        <v>17501039</v>
      </c>
      <c r="G41" s="77">
        <v>167.94477199999943</v>
      </c>
      <c r="H41" s="77">
        <v>29392.080046180999</v>
      </c>
      <c r="I41" s="78">
        <v>0.10299999999999999</v>
      </c>
      <c r="J41" s="78">
        <v>2.4500000000000001E-2</v>
      </c>
      <c r="K41" s="78">
        <v>1.4E-3</v>
      </c>
    </row>
    <row r="42" spans="2:11">
      <c r="B42" t="s">
        <v>3590</v>
      </c>
      <c r="C42">
        <v>74179</v>
      </c>
      <c r="D42" t="s">
        <v>102</v>
      </c>
      <c r="E42" t="s">
        <v>629</v>
      </c>
      <c r="F42" s="77">
        <v>13663337.630000001</v>
      </c>
      <c r="G42" s="77">
        <v>73.383434000000037</v>
      </c>
      <c r="H42" s="77">
        <v>10026.6263519082</v>
      </c>
      <c r="I42" s="78">
        <v>0.11990000000000001</v>
      </c>
      <c r="J42" s="78">
        <v>8.3000000000000001E-3</v>
      </c>
      <c r="K42" s="78">
        <v>5.0000000000000001E-4</v>
      </c>
    </row>
    <row r="43" spans="2:11">
      <c r="B43" s="79" t="s">
        <v>257</v>
      </c>
      <c r="C43" s="16"/>
      <c r="F43" s="81">
        <v>122647210.40000001</v>
      </c>
      <c r="H43" s="81">
        <v>550001.26601305034</v>
      </c>
      <c r="J43" s="80">
        <v>0.45800000000000002</v>
      </c>
      <c r="K43" s="80">
        <v>2.6200000000000001E-2</v>
      </c>
    </row>
    <row r="44" spans="2:11">
      <c r="B44" s="79" t="s">
        <v>3591</v>
      </c>
      <c r="C44" s="16"/>
      <c r="F44" s="81">
        <v>18434103.989999998</v>
      </c>
      <c r="H44" s="81">
        <v>149683.18438829109</v>
      </c>
      <c r="J44" s="80">
        <v>0.1246</v>
      </c>
      <c r="K44" s="80">
        <v>7.1000000000000004E-3</v>
      </c>
    </row>
    <row r="45" spans="2:11">
      <c r="B45" t="s">
        <v>3592</v>
      </c>
      <c r="C45">
        <v>74180</v>
      </c>
      <c r="D45" t="s">
        <v>106</v>
      </c>
      <c r="E45" t="s">
        <v>3593</v>
      </c>
      <c r="F45" s="77">
        <v>2641377.89</v>
      </c>
      <c r="G45" s="77">
        <v>561.94307299999946</v>
      </c>
      <c r="H45" s="77">
        <v>52588.891019768002</v>
      </c>
      <c r="I45" s="78">
        <v>5.8900000000000001E-2</v>
      </c>
      <c r="J45" s="78">
        <v>4.3799999999999999E-2</v>
      </c>
      <c r="K45" s="78">
        <v>2.5000000000000001E-3</v>
      </c>
    </row>
    <row r="46" spans="2:11">
      <c r="B46" t="s">
        <v>3594</v>
      </c>
      <c r="C46">
        <v>74200</v>
      </c>
      <c r="D46" t="s">
        <v>106</v>
      </c>
      <c r="E46" t="s">
        <v>624</v>
      </c>
      <c r="F46" s="77">
        <v>5905828.1699999999</v>
      </c>
      <c r="G46" s="77">
        <v>275.55913199999981</v>
      </c>
      <c r="H46" s="77">
        <v>57658.955049556702</v>
      </c>
      <c r="I46" s="78">
        <v>5.6800000000000003E-2</v>
      </c>
      <c r="J46" s="78">
        <v>4.8000000000000001E-2</v>
      </c>
      <c r="K46" s="78">
        <v>2.7000000000000001E-3</v>
      </c>
    </row>
    <row r="47" spans="2:11">
      <c r="B47" t="s">
        <v>3595</v>
      </c>
      <c r="C47">
        <v>74215</v>
      </c>
      <c r="D47" t="s">
        <v>106</v>
      </c>
      <c r="E47" t="s">
        <v>3596</v>
      </c>
      <c r="F47" s="77">
        <v>7020885.8300000001</v>
      </c>
      <c r="G47" s="77">
        <v>118.29848799999989</v>
      </c>
      <c r="H47" s="77">
        <v>29426.747110423901</v>
      </c>
      <c r="I47" s="78">
        <v>3.5400000000000001E-2</v>
      </c>
      <c r="J47" s="78">
        <v>2.4500000000000001E-2</v>
      </c>
      <c r="K47" s="78">
        <v>1.4E-3</v>
      </c>
    </row>
    <row r="48" spans="2:11">
      <c r="B48" t="s">
        <v>3597</v>
      </c>
      <c r="C48">
        <v>74235</v>
      </c>
      <c r="D48" t="s">
        <v>106</v>
      </c>
      <c r="E48" t="s">
        <v>3598</v>
      </c>
      <c r="F48" s="77">
        <v>2866012.1</v>
      </c>
      <c r="G48" s="77">
        <v>98.565238999999877</v>
      </c>
      <c r="H48" s="77">
        <v>10008.591208542501</v>
      </c>
      <c r="I48" s="78">
        <v>0.10945000000000001</v>
      </c>
      <c r="J48" s="78">
        <v>8.3000000000000001E-3</v>
      </c>
      <c r="K48" s="78">
        <v>5.0000000000000001E-4</v>
      </c>
    </row>
    <row r="49" spans="2:11">
      <c r="B49" s="79" t="s">
        <v>3599</v>
      </c>
      <c r="C49" s="16"/>
      <c r="F49" s="81">
        <v>6860093.7699999996</v>
      </c>
      <c r="H49" s="81">
        <v>44645.798917901498</v>
      </c>
      <c r="J49" s="80">
        <v>3.7199999999999997E-2</v>
      </c>
      <c r="K49" s="80">
        <v>2.0999999999999999E-3</v>
      </c>
    </row>
    <row r="50" spans="2:11">
      <c r="B50" t="s">
        <v>3600</v>
      </c>
      <c r="C50">
        <v>74188</v>
      </c>
      <c r="D50" t="s">
        <v>106</v>
      </c>
      <c r="E50" t="s">
        <v>3601</v>
      </c>
      <c r="F50" s="77">
        <v>624618.30000000005</v>
      </c>
      <c r="G50" s="77">
        <v>1051.5198499999999</v>
      </c>
      <c r="H50" s="77">
        <v>23270.372311996802</v>
      </c>
      <c r="I50" s="78">
        <v>1.6E-2</v>
      </c>
      <c r="J50" s="78">
        <v>1.9400000000000001E-2</v>
      </c>
      <c r="K50" s="78">
        <v>1.1000000000000001E-3</v>
      </c>
    </row>
    <row r="51" spans="2:11">
      <c r="B51" t="s">
        <v>3602</v>
      </c>
      <c r="C51">
        <v>74189</v>
      </c>
      <c r="D51" t="s">
        <v>106</v>
      </c>
      <c r="E51" t="s">
        <v>3603</v>
      </c>
      <c r="F51" s="77">
        <v>6235475.4699999997</v>
      </c>
      <c r="G51" s="77">
        <v>96.755144000000016</v>
      </c>
      <c r="H51" s="77">
        <v>21375.4266059047</v>
      </c>
      <c r="I51" s="78">
        <v>4.3299999999999998E-2</v>
      </c>
      <c r="J51" s="78">
        <v>1.78E-2</v>
      </c>
      <c r="K51" s="78">
        <v>1E-3</v>
      </c>
    </row>
    <row r="52" spans="2:11">
      <c r="B52" s="79" t="s">
        <v>3604</v>
      </c>
      <c r="C52" s="16"/>
      <c r="F52" s="81">
        <v>53445221.390000001</v>
      </c>
      <c r="H52" s="81">
        <v>210696.10818009329</v>
      </c>
      <c r="I52" s="78"/>
      <c r="J52" s="80">
        <v>0.1754</v>
      </c>
      <c r="K52" s="80">
        <v>0.01</v>
      </c>
    </row>
    <row r="53" spans="2:11">
      <c r="B53" t="s">
        <v>3605</v>
      </c>
      <c r="C53">
        <v>74192</v>
      </c>
      <c r="D53" t="s">
        <v>106</v>
      </c>
      <c r="E53" t="s">
        <v>3606</v>
      </c>
      <c r="F53" s="77">
        <v>5000000</v>
      </c>
      <c r="G53" s="77">
        <v>116.03564000000003</v>
      </c>
      <c r="H53" s="77">
        <v>20555.713626000001</v>
      </c>
      <c r="I53" s="78">
        <v>3.5400000000000001E-2</v>
      </c>
      <c r="J53" s="78">
        <v>1.7100000000000001E-2</v>
      </c>
      <c r="K53" s="78">
        <v>1E-3</v>
      </c>
    </row>
    <row r="54" spans="2:11">
      <c r="B54" t="s">
        <v>3607</v>
      </c>
      <c r="C54">
        <v>74178</v>
      </c>
      <c r="D54" t="s">
        <v>106</v>
      </c>
      <c r="E54" t="s">
        <v>3608</v>
      </c>
      <c r="F54" s="77">
        <v>10906992.550000001</v>
      </c>
      <c r="G54" s="77">
        <v>124.54512499999993</v>
      </c>
      <c r="H54" s="77">
        <v>48128.563750704503</v>
      </c>
      <c r="I54" s="78">
        <v>3.4639999999999997E-2</v>
      </c>
      <c r="J54" s="78">
        <v>4.0099999999999997E-2</v>
      </c>
      <c r="K54" s="78">
        <v>2.3E-3</v>
      </c>
    </row>
    <row r="55" spans="2:11">
      <c r="B55" t="s">
        <v>3609</v>
      </c>
      <c r="C55">
        <v>74208</v>
      </c>
      <c r="D55" t="s">
        <v>106</v>
      </c>
      <c r="E55" t="s">
        <v>1637</v>
      </c>
      <c r="F55" s="77">
        <v>4723368.5199999996</v>
      </c>
      <c r="G55" s="77">
        <v>113.43252500000007</v>
      </c>
      <c r="H55" s="77">
        <v>18982.813576142398</v>
      </c>
      <c r="I55" s="78">
        <v>4.7000000000000002E-3</v>
      </c>
      <c r="J55" s="78">
        <v>1.5800000000000002E-2</v>
      </c>
      <c r="K55" s="78">
        <v>8.9999999999999998E-4</v>
      </c>
    </row>
    <row r="56" spans="2:11">
      <c r="B56" t="s">
        <v>3610</v>
      </c>
      <c r="C56">
        <v>74172</v>
      </c>
      <c r="D56" t="s">
        <v>106</v>
      </c>
      <c r="E56" t="s">
        <v>3611</v>
      </c>
      <c r="F56" s="77">
        <v>12385777.25</v>
      </c>
      <c r="G56" s="77">
        <v>129.81811900000017</v>
      </c>
      <c r="H56" s="77">
        <v>56967.836944307397</v>
      </c>
      <c r="I56" s="78">
        <v>5.1310000000000001E-2</v>
      </c>
      <c r="J56" s="78">
        <v>4.7399999999999998E-2</v>
      </c>
      <c r="K56" s="78">
        <v>2.7000000000000001E-3</v>
      </c>
    </row>
    <row r="57" spans="2:11">
      <c r="B57" t="s">
        <v>3612</v>
      </c>
      <c r="C57">
        <v>74237</v>
      </c>
      <c r="D57" t="s">
        <v>113</v>
      </c>
      <c r="E57" t="s">
        <v>318</v>
      </c>
      <c r="F57" s="77">
        <v>5085591.3899999997</v>
      </c>
      <c r="G57" s="77">
        <v>98.529759999999925</v>
      </c>
      <c r="H57" s="77">
        <v>19852.3716848279</v>
      </c>
      <c r="I57" s="78">
        <v>4.5400000000000003E-2</v>
      </c>
      <c r="J57" s="78">
        <v>1.6500000000000001E-2</v>
      </c>
      <c r="K57" s="78">
        <v>8.9999999999999998E-4</v>
      </c>
    </row>
    <row r="58" spans="2:11">
      <c r="B58" t="s">
        <v>3613</v>
      </c>
      <c r="C58">
        <v>74169</v>
      </c>
      <c r="D58" t="s">
        <v>106</v>
      </c>
      <c r="E58" t="s">
        <v>3567</v>
      </c>
      <c r="F58" s="77">
        <v>6343491.6799999997</v>
      </c>
      <c r="G58" s="77">
        <v>112.62629999999984</v>
      </c>
      <c r="H58" s="77">
        <v>25312.750813681101</v>
      </c>
      <c r="I58" s="78">
        <v>0.02</v>
      </c>
      <c r="J58" s="78">
        <v>2.1100000000000001E-2</v>
      </c>
      <c r="K58" s="78">
        <v>1.1999999999999999E-3</v>
      </c>
    </row>
    <row r="59" spans="2:11">
      <c r="B59" t="s">
        <v>3614</v>
      </c>
      <c r="C59">
        <v>74181</v>
      </c>
      <c r="D59" t="s">
        <v>106</v>
      </c>
      <c r="E59" t="s">
        <v>3615</v>
      </c>
      <c r="F59" s="77">
        <v>9000000</v>
      </c>
      <c r="G59" s="77">
        <v>65.531589000000025</v>
      </c>
      <c r="H59" s="77">
        <v>20896.057784429999</v>
      </c>
      <c r="I59" s="78">
        <v>0.19900000000000001</v>
      </c>
      <c r="J59" s="78">
        <v>1.7399999999999999E-2</v>
      </c>
      <c r="K59" s="78">
        <v>1E-3</v>
      </c>
    </row>
    <row r="60" spans="2:11">
      <c r="B60" s="79" t="s">
        <v>3616</v>
      </c>
      <c r="C60" s="16"/>
      <c r="F60" s="81">
        <v>43907791.25</v>
      </c>
      <c r="H60" s="81">
        <v>144976.1745267644</v>
      </c>
      <c r="J60" s="80">
        <v>0.1207</v>
      </c>
      <c r="K60" s="80">
        <v>6.8999999999999999E-3</v>
      </c>
    </row>
    <row r="61" spans="2:11">
      <c r="B61" t="s">
        <v>3617</v>
      </c>
      <c r="C61" t="s">
        <v>3618</v>
      </c>
      <c r="D61" t="s">
        <v>110</v>
      </c>
      <c r="E61" t="s">
        <v>3619</v>
      </c>
      <c r="F61" s="77">
        <v>1500000</v>
      </c>
      <c r="G61" s="77">
        <v>81.09</v>
      </c>
      <c r="H61" s="77">
        <v>4239.9528300000002</v>
      </c>
      <c r="I61" s="78">
        <v>2.6100000000000002E-2</v>
      </c>
      <c r="J61" s="78">
        <v>3.5000000000000001E-3</v>
      </c>
      <c r="K61" s="78">
        <v>2.0000000000000001E-4</v>
      </c>
    </row>
    <row r="62" spans="2:11">
      <c r="B62" t="s">
        <v>3620</v>
      </c>
      <c r="C62">
        <v>74187</v>
      </c>
      <c r="D62" t="s">
        <v>106</v>
      </c>
      <c r="E62" t="s">
        <v>713</v>
      </c>
      <c r="F62" s="77">
        <v>2853020</v>
      </c>
      <c r="G62" s="77">
        <v>85.685939999999903</v>
      </c>
      <c r="H62" s="77">
        <v>8661.3489100896804</v>
      </c>
      <c r="I62" s="78">
        <v>3.3300000000000003E-2</v>
      </c>
      <c r="J62" s="78">
        <v>7.1999999999999998E-3</v>
      </c>
      <c r="K62" s="78">
        <v>4.0000000000000002E-4</v>
      </c>
    </row>
    <row r="63" spans="2:11">
      <c r="B63" t="s">
        <v>3621</v>
      </c>
      <c r="C63">
        <v>74205</v>
      </c>
      <c r="D63" t="s">
        <v>110</v>
      </c>
      <c r="E63" t="s">
        <v>3622</v>
      </c>
      <c r="F63" s="77">
        <v>4060000</v>
      </c>
      <c r="G63" s="77">
        <v>133.51330000000004</v>
      </c>
      <c r="H63" s="77">
        <v>18895.266842284</v>
      </c>
      <c r="I63" s="78">
        <v>0.19639999999999999</v>
      </c>
      <c r="J63" s="78">
        <v>1.5699999999999999E-2</v>
      </c>
      <c r="K63" s="78">
        <v>8.9999999999999998E-4</v>
      </c>
    </row>
    <row r="64" spans="2:11">
      <c r="B64" t="s">
        <v>3623</v>
      </c>
      <c r="C64">
        <v>74199</v>
      </c>
      <c r="D64" t="s">
        <v>106</v>
      </c>
      <c r="E64" t="s">
        <v>3560</v>
      </c>
      <c r="F64" s="77">
        <v>8951938.5500000007</v>
      </c>
      <c r="G64" s="77">
        <v>68.571808000000019</v>
      </c>
      <c r="H64" s="77">
        <v>21748.7271646796</v>
      </c>
      <c r="I64" s="78">
        <v>2.6270000000000002E-2</v>
      </c>
      <c r="J64" s="78">
        <v>1.8100000000000002E-2</v>
      </c>
      <c r="K64" s="78">
        <v>1E-3</v>
      </c>
    </row>
    <row r="65" spans="2:11">
      <c r="B65" t="s">
        <v>3624</v>
      </c>
      <c r="C65">
        <v>74203</v>
      </c>
      <c r="D65" t="s">
        <v>106</v>
      </c>
      <c r="E65" t="s">
        <v>3625</v>
      </c>
      <c r="F65" s="77">
        <v>5000000</v>
      </c>
      <c r="G65" s="77">
        <v>100</v>
      </c>
      <c r="H65" s="77">
        <v>17715</v>
      </c>
      <c r="I65" s="78">
        <v>4.9669999999999999E-2</v>
      </c>
      <c r="J65" s="78">
        <v>1.4800000000000001E-2</v>
      </c>
      <c r="K65" s="78">
        <v>8.0000000000000004E-4</v>
      </c>
    </row>
    <row r="66" spans="2:11">
      <c r="B66" t="s">
        <v>3626</v>
      </c>
      <c r="C66">
        <v>74193</v>
      </c>
      <c r="D66" t="s">
        <v>106</v>
      </c>
      <c r="E66" t="s">
        <v>1514</v>
      </c>
      <c r="F66" s="77">
        <v>1964548.7</v>
      </c>
      <c r="G66" s="77">
        <v>27.003249999999987</v>
      </c>
      <c r="H66" s="77">
        <v>1879.5331447784299</v>
      </c>
      <c r="I66" s="78">
        <v>1.0200000000000001E-2</v>
      </c>
      <c r="J66" s="78">
        <v>1.6000000000000001E-3</v>
      </c>
      <c r="K66" s="78">
        <v>1E-4</v>
      </c>
    </row>
    <row r="67" spans="2:11">
      <c r="B67" t="s">
        <v>3627</v>
      </c>
      <c r="C67">
        <v>74190</v>
      </c>
      <c r="D67" t="s">
        <v>106</v>
      </c>
      <c r="E67" t="s">
        <v>3628</v>
      </c>
      <c r="F67" s="77">
        <v>6798004.9299999997</v>
      </c>
      <c r="G67" s="77">
        <v>113.37957399999993</v>
      </c>
      <c r="H67" s="77">
        <v>27307.846213761099</v>
      </c>
      <c r="I67" s="78">
        <v>0.19874</v>
      </c>
      <c r="J67" s="78">
        <v>2.2700000000000001E-2</v>
      </c>
      <c r="K67" s="78">
        <v>1.2999999999999999E-3</v>
      </c>
    </row>
    <row r="68" spans="2:11">
      <c r="B68" t="s">
        <v>3629</v>
      </c>
      <c r="C68">
        <v>74207</v>
      </c>
      <c r="D68" t="s">
        <v>106</v>
      </c>
      <c r="E68" t="s">
        <v>920</v>
      </c>
      <c r="F68" s="77">
        <v>3911496.44</v>
      </c>
      <c r="G68" s="77">
        <v>171.28326100000015</v>
      </c>
      <c r="H68" s="77">
        <v>23737.174059380399</v>
      </c>
      <c r="I68" s="78">
        <v>1.1111111111111111E-3</v>
      </c>
      <c r="J68" s="78">
        <v>1.9800000000000002E-2</v>
      </c>
      <c r="K68" s="78">
        <v>1.1000000000000001E-3</v>
      </c>
    </row>
    <row r="69" spans="2:11">
      <c r="B69" t="s">
        <v>3630</v>
      </c>
      <c r="C69">
        <v>74197</v>
      </c>
      <c r="D69" t="s">
        <v>106</v>
      </c>
      <c r="E69" t="s">
        <v>1637</v>
      </c>
      <c r="F69" s="77">
        <v>4504536.63</v>
      </c>
      <c r="G69" s="77">
        <v>42.218949000000052</v>
      </c>
      <c r="H69" s="77">
        <v>6737.9641037388201</v>
      </c>
      <c r="I69" s="78">
        <v>2.53E-2</v>
      </c>
      <c r="J69" s="78">
        <v>5.5999999999999999E-3</v>
      </c>
      <c r="K69" s="78">
        <v>2.9999999999999997E-4</v>
      </c>
    </row>
    <row r="70" spans="2:11">
      <c r="B70" t="s">
        <v>3631</v>
      </c>
      <c r="C70">
        <v>74165</v>
      </c>
      <c r="D70" t="s">
        <v>106</v>
      </c>
      <c r="E70" t="s">
        <v>3422</v>
      </c>
      <c r="F70" s="77">
        <v>682102</v>
      </c>
      <c r="G70" s="77">
        <v>63.779611000000067</v>
      </c>
      <c r="H70" s="77">
        <v>1541.3538138768699</v>
      </c>
      <c r="I70" s="78">
        <v>0.106</v>
      </c>
      <c r="J70" s="78">
        <v>1.2999999999999999E-3</v>
      </c>
      <c r="K70" s="78">
        <v>1E-4</v>
      </c>
    </row>
    <row r="71" spans="2:11">
      <c r="B71" t="s">
        <v>3632</v>
      </c>
      <c r="C71">
        <v>74163</v>
      </c>
      <c r="D71" t="s">
        <v>106</v>
      </c>
      <c r="E71" t="s">
        <v>3422</v>
      </c>
      <c r="F71" s="77">
        <v>262691</v>
      </c>
      <c r="G71" s="77">
        <v>63.658443000000041</v>
      </c>
      <c r="H71" s="77">
        <v>592.47817677550404</v>
      </c>
      <c r="I71" s="78">
        <v>2.9499999999999998E-2</v>
      </c>
      <c r="J71" s="78">
        <v>5.0000000000000001E-4</v>
      </c>
      <c r="K71" s="78">
        <v>0</v>
      </c>
    </row>
    <row r="72" spans="2:11">
      <c r="B72" t="s">
        <v>3633</v>
      </c>
      <c r="C72">
        <v>74240</v>
      </c>
      <c r="D72" t="s">
        <v>110</v>
      </c>
      <c r="E72" t="s">
        <v>523</v>
      </c>
      <c r="F72" s="77">
        <v>3419453</v>
      </c>
      <c r="G72" s="77">
        <v>100</v>
      </c>
      <c r="H72" s="77">
        <v>11919.529267399999</v>
      </c>
      <c r="I72" s="89">
        <v>0</v>
      </c>
      <c r="J72" s="78">
        <v>9.9000000000000008E-3</v>
      </c>
      <c r="K72" s="78">
        <v>5.9999999999999995E-4</v>
      </c>
    </row>
    <row r="73" spans="2:11">
      <c r="B73" t="s">
        <v>259</v>
      </c>
      <c r="C73" s="16"/>
    </row>
    <row r="74" spans="2:11">
      <c r="B74" t="s">
        <v>383</v>
      </c>
      <c r="C74" s="16"/>
    </row>
    <row r="75" spans="2:11">
      <c r="B75" t="s">
        <v>384</v>
      </c>
      <c r="C75" s="16"/>
    </row>
    <row r="76" spans="2:11">
      <c r="B76" t="s">
        <v>385</v>
      </c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9" ht="26.25" customHeight="1">
      <c r="B7" s="110" t="s">
        <v>141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3425836.86</v>
      </c>
      <c r="H11" s="7"/>
      <c r="I11" s="75">
        <v>4136.6484517118779</v>
      </c>
      <c r="J11" s="7"/>
      <c r="K11" s="76">
        <v>1</v>
      </c>
      <c r="L11" s="76">
        <v>2.0000000000000001E-4</v>
      </c>
      <c r="M11" s="16"/>
      <c r="N11" s="16"/>
      <c r="O11" s="16"/>
      <c r="P11" s="16"/>
      <c r="BG11" s="16"/>
    </row>
    <row r="12" spans="2:59">
      <c r="B12" s="79" t="s">
        <v>3634</v>
      </c>
      <c r="C12" s="16"/>
      <c r="D12" s="16"/>
      <c r="G12" s="81">
        <v>3425836.86</v>
      </c>
      <c r="I12" s="81">
        <v>4136.6484517118779</v>
      </c>
      <c r="K12" s="80">
        <v>1</v>
      </c>
      <c r="L12" s="80">
        <v>2.0000000000000001E-4</v>
      </c>
    </row>
    <row r="13" spans="2:59">
      <c r="B13" t="s">
        <v>3635</v>
      </c>
      <c r="C13" t="s">
        <v>3636</v>
      </c>
      <c r="D13" t="s">
        <v>2712</v>
      </c>
      <c r="E13" t="s">
        <v>106</v>
      </c>
      <c r="F13" t="s">
        <v>3637</v>
      </c>
      <c r="G13" s="77">
        <v>55000</v>
      </c>
      <c r="H13" s="77">
        <v>1E-4</v>
      </c>
      <c r="I13" s="77">
        <v>1.9486500000000001E-4</v>
      </c>
      <c r="J13" s="78">
        <v>0</v>
      </c>
      <c r="K13" s="78">
        <v>0</v>
      </c>
      <c r="L13" s="78">
        <v>0</v>
      </c>
    </row>
    <row r="14" spans="2:59">
      <c r="B14" t="s">
        <v>2737</v>
      </c>
      <c r="C14" t="s">
        <v>2738</v>
      </c>
      <c r="D14" t="s">
        <v>1821</v>
      </c>
      <c r="E14" t="s">
        <v>106</v>
      </c>
      <c r="F14" t="s">
        <v>3638</v>
      </c>
      <c r="G14" s="77">
        <v>190000</v>
      </c>
      <c r="H14" s="77">
        <v>0.32450000000000001</v>
      </c>
      <c r="I14" s="77">
        <v>2.1844366499999999</v>
      </c>
      <c r="J14" s="78">
        <v>0</v>
      </c>
      <c r="K14" s="78">
        <v>5.0000000000000001E-4</v>
      </c>
      <c r="L14" s="78">
        <v>0</v>
      </c>
    </row>
    <row r="15" spans="2:59">
      <c r="B15" t="s">
        <v>3639</v>
      </c>
      <c r="C15" t="s">
        <v>3640</v>
      </c>
      <c r="D15" t="s">
        <v>2378</v>
      </c>
      <c r="E15" t="s">
        <v>102</v>
      </c>
      <c r="F15" t="s">
        <v>3641</v>
      </c>
      <c r="G15" s="77">
        <v>56218</v>
      </c>
      <c r="H15" s="77">
        <v>6.4999999999999994E-5</v>
      </c>
      <c r="I15" s="77">
        <v>3.6541700000000003E-5</v>
      </c>
      <c r="J15" s="78">
        <v>0</v>
      </c>
      <c r="K15" s="78">
        <v>0</v>
      </c>
      <c r="L15" s="78">
        <v>0</v>
      </c>
    </row>
    <row r="16" spans="2:59">
      <c r="B16" t="s">
        <v>3642</v>
      </c>
      <c r="C16" t="s">
        <v>3643</v>
      </c>
      <c r="D16" t="s">
        <v>917</v>
      </c>
      <c r="E16" t="s">
        <v>102</v>
      </c>
      <c r="F16" t="s">
        <v>3644</v>
      </c>
      <c r="G16" s="77">
        <v>7350</v>
      </c>
      <c r="H16" s="77">
        <v>6.9480000000000002E-3</v>
      </c>
      <c r="I16" s="77">
        <v>5.1067799999999998E-4</v>
      </c>
      <c r="J16" s="78">
        <v>0</v>
      </c>
      <c r="K16" s="78">
        <v>0</v>
      </c>
      <c r="L16" s="78">
        <v>0</v>
      </c>
    </row>
    <row r="17" spans="2:12">
      <c r="B17" t="s">
        <v>3645</v>
      </c>
      <c r="C17" t="s">
        <v>3646</v>
      </c>
      <c r="D17" t="s">
        <v>1019</v>
      </c>
      <c r="E17" t="s">
        <v>106</v>
      </c>
      <c r="F17" t="s">
        <v>3647</v>
      </c>
      <c r="G17" s="77">
        <v>67182</v>
      </c>
      <c r="H17" s="77">
        <v>83.106099999999998</v>
      </c>
      <c r="I17" s="77">
        <v>197.81398098138601</v>
      </c>
      <c r="J17" s="78">
        <v>0</v>
      </c>
      <c r="K17" s="78">
        <v>4.7800000000000002E-2</v>
      </c>
      <c r="L17" s="78">
        <v>0</v>
      </c>
    </row>
    <row r="18" spans="2:12">
      <c r="B18" t="s">
        <v>3648</v>
      </c>
      <c r="C18" t="s">
        <v>3649</v>
      </c>
      <c r="D18" t="s">
        <v>1019</v>
      </c>
      <c r="E18" t="s">
        <v>106</v>
      </c>
      <c r="F18" t="s">
        <v>576</v>
      </c>
      <c r="G18" s="77">
        <v>823821</v>
      </c>
      <c r="H18" s="77">
        <v>96.836599999999962</v>
      </c>
      <c r="I18" s="77">
        <v>2826.4645532998902</v>
      </c>
      <c r="J18" s="78">
        <v>0</v>
      </c>
      <c r="K18" s="78">
        <v>0.68330000000000002</v>
      </c>
      <c r="L18" s="78">
        <v>1E-4</v>
      </c>
    </row>
    <row r="19" spans="2:12">
      <c r="B19" t="s">
        <v>3650</v>
      </c>
      <c r="C19" t="s">
        <v>3651</v>
      </c>
      <c r="D19" t="s">
        <v>1566</v>
      </c>
      <c r="E19" t="s">
        <v>102</v>
      </c>
      <c r="F19" t="s">
        <v>3652</v>
      </c>
      <c r="G19" s="77">
        <v>7185</v>
      </c>
      <c r="H19" s="77">
        <v>148.285988</v>
      </c>
      <c r="I19" s="77">
        <v>10.654348237800001</v>
      </c>
      <c r="J19" s="78">
        <v>0</v>
      </c>
      <c r="K19" s="78">
        <v>2.5999999999999999E-3</v>
      </c>
      <c r="L19" s="78">
        <v>0</v>
      </c>
    </row>
    <row r="20" spans="2:12">
      <c r="B20" t="s">
        <v>3653</v>
      </c>
      <c r="C20" t="s">
        <v>3654</v>
      </c>
      <c r="D20" t="s">
        <v>682</v>
      </c>
      <c r="E20" t="s">
        <v>102</v>
      </c>
      <c r="F20" t="s">
        <v>3655</v>
      </c>
      <c r="G20" s="77">
        <v>1311661.8600000001</v>
      </c>
      <c r="H20" s="77">
        <v>41.297521600000032</v>
      </c>
      <c r="I20" s="77">
        <v>541.68383995246199</v>
      </c>
      <c r="J20" s="78">
        <v>0</v>
      </c>
      <c r="K20" s="78">
        <v>0.13089999999999999</v>
      </c>
      <c r="L20" s="78">
        <v>0</v>
      </c>
    </row>
    <row r="21" spans="2:12">
      <c r="B21" t="s">
        <v>3656</v>
      </c>
      <c r="C21" t="s">
        <v>3657</v>
      </c>
      <c r="D21" t="s">
        <v>3658</v>
      </c>
      <c r="E21" t="s">
        <v>102</v>
      </c>
      <c r="F21" t="s">
        <v>3659</v>
      </c>
      <c r="G21" s="77">
        <v>344000</v>
      </c>
      <c r="H21" s="77">
        <v>1.9999999999999999E-6</v>
      </c>
      <c r="I21" s="77">
        <v>6.8800000000000002E-6</v>
      </c>
      <c r="J21" s="78">
        <v>0</v>
      </c>
      <c r="K21" s="78">
        <v>0</v>
      </c>
      <c r="L21" s="78">
        <v>0</v>
      </c>
    </row>
    <row r="22" spans="2:12">
      <c r="B22" t="s">
        <v>3660</v>
      </c>
      <c r="C22" t="s">
        <v>3661</v>
      </c>
      <c r="D22" t="s">
        <v>2309</v>
      </c>
      <c r="E22" t="s">
        <v>102</v>
      </c>
      <c r="F22" t="s">
        <v>1700</v>
      </c>
      <c r="G22" s="77">
        <v>218500</v>
      </c>
      <c r="H22" s="77">
        <v>3.1E-4</v>
      </c>
      <c r="I22" s="77">
        <v>6.7734999999999996E-4</v>
      </c>
      <c r="J22" s="78">
        <v>0</v>
      </c>
      <c r="K22" s="78">
        <v>0</v>
      </c>
      <c r="L22" s="78">
        <v>0</v>
      </c>
    </row>
    <row r="23" spans="2:12">
      <c r="B23" t="s">
        <v>3662</v>
      </c>
      <c r="C23" t="s">
        <v>3663</v>
      </c>
      <c r="D23" t="s">
        <v>1197</v>
      </c>
      <c r="E23" t="s">
        <v>102</v>
      </c>
      <c r="F23" t="s">
        <v>3664</v>
      </c>
      <c r="G23" s="77">
        <v>155469</v>
      </c>
      <c r="H23" s="77">
        <v>342.46205600000002</v>
      </c>
      <c r="I23" s="77">
        <v>532.42233384264</v>
      </c>
      <c r="J23" s="78">
        <v>0</v>
      </c>
      <c r="K23" s="78">
        <v>0.12870000000000001</v>
      </c>
      <c r="L23" s="78">
        <v>0</v>
      </c>
    </row>
    <row r="24" spans="2:12">
      <c r="B24" t="s">
        <v>3665</v>
      </c>
      <c r="C24" t="s">
        <v>3666</v>
      </c>
      <c r="D24" t="s">
        <v>451</v>
      </c>
      <c r="E24" t="s">
        <v>102</v>
      </c>
      <c r="F24" t="s">
        <v>815</v>
      </c>
      <c r="G24" s="77">
        <v>64450</v>
      </c>
      <c r="H24" s="77">
        <v>39.445894000000003</v>
      </c>
      <c r="I24" s="77">
        <v>25.422878683</v>
      </c>
      <c r="J24" s="78">
        <v>0</v>
      </c>
      <c r="K24" s="78">
        <v>6.1000000000000004E-3</v>
      </c>
      <c r="L24" s="78">
        <v>0</v>
      </c>
    </row>
    <row r="25" spans="2:12">
      <c r="B25" t="s">
        <v>3667</v>
      </c>
      <c r="C25" t="s">
        <v>3668</v>
      </c>
      <c r="D25" t="s">
        <v>451</v>
      </c>
      <c r="E25" t="s">
        <v>102</v>
      </c>
      <c r="F25" t="s">
        <v>3669</v>
      </c>
      <c r="G25" s="77">
        <v>125000</v>
      </c>
      <c r="H25" s="77">
        <v>5.2300000000000003E-4</v>
      </c>
      <c r="I25" s="77">
        <v>6.5375000000000003E-4</v>
      </c>
      <c r="J25" s="78">
        <v>0</v>
      </c>
      <c r="K25" s="78">
        <v>0</v>
      </c>
      <c r="L25" s="78">
        <v>0</v>
      </c>
    </row>
    <row r="26" spans="2:12">
      <c r="B26" s="79" t="s">
        <v>3282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253</v>
      </c>
      <c r="C27" t="s">
        <v>253</v>
      </c>
      <c r="D27" t="s">
        <v>253</v>
      </c>
      <c r="E27" t="s">
        <v>253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259</v>
      </c>
      <c r="C28" s="16"/>
      <c r="D28" s="16"/>
    </row>
    <row r="29" spans="2:12">
      <c r="B29" t="s">
        <v>383</v>
      </c>
      <c r="C29" s="16"/>
      <c r="D29" s="16"/>
    </row>
    <row r="30" spans="2:12">
      <c r="B30" t="s">
        <v>384</v>
      </c>
      <c r="C30" s="16"/>
      <c r="D30" s="16"/>
    </row>
    <row r="31" spans="2:12">
      <c r="B31" t="s">
        <v>385</v>
      </c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2" ht="26.25" customHeight="1">
      <c r="B7" s="110" t="s">
        <v>142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3283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253</v>
      </c>
      <c r="C14" t="s">
        <v>253</v>
      </c>
      <c r="D14" t="s">
        <v>253</v>
      </c>
      <c r="E14" t="s">
        <v>253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3284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253</v>
      </c>
      <c r="C16" t="s">
        <v>253</v>
      </c>
      <c r="D16" t="s">
        <v>253</v>
      </c>
      <c r="E16" t="s">
        <v>253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3670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253</v>
      </c>
      <c r="C18" t="s">
        <v>253</v>
      </c>
      <c r="D18" t="s">
        <v>253</v>
      </c>
      <c r="E18" t="s">
        <v>253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3285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253</v>
      </c>
      <c r="C20" t="s">
        <v>253</v>
      </c>
      <c r="D20" t="s">
        <v>253</v>
      </c>
      <c r="E20" t="s">
        <v>253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1801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253</v>
      </c>
      <c r="C22" t="s">
        <v>253</v>
      </c>
      <c r="D22" t="s">
        <v>253</v>
      </c>
      <c r="E22" t="s">
        <v>253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3283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253</v>
      </c>
      <c r="C25" t="s">
        <v>253</v>
      </c>
      <c r="D25" t="s">
        <v>253</v>
      </c>
      <c r="E25" t="s">
        <v>253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3290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253</v>
      </c>
      <c r="C27" t="s">
        <v>253</v>
      </c>
      <c r="D27" t="s">
        <v>253</v>
      </c>
      <c r="E27" t="s">
        <v>253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3285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253</v>
      </c>
      <c r="C29" t="s">
        <v>253</v>
      </c>
      <c r="D29" t="s">
        <v>253</v>
      </c>
      <c r="E29" t="s">
        <v>253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3291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253</v>
      </c>
      <c r="C31" t="s">
        <v>253</v>
      </c>
      <c r="D31" t="s">
        <v>253</v>
      </c>
      <c r="E31" t="s">
        <v>253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1801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253</v>
      </c>
      <c r="C33" t="s">
        <v>253</v>
      </c>
      <c r="D33" t="s">
        <v>253</v>
      </c>
      <c r="E33" t="s">
        <v>253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259</v>
      </c>
      <c r="C34" s="16"/>
      <c r="D34" s="16"/>
    </row>
    <row r="35" spans="2:12">
      <c r="B35" t="s">
        <v>383</v>
      </c>
      <c r="C35" s="16"/>
      <c r="D35" s="16"/>
    </row>
    <row r="36" spans="2:12">
      <c r="B36" t="s">
        <v>384</v>
      </c>
      <c r="C36" s="16"/>
      <c r="D36" s="16"/>
    </row>
    <row r="37" spans="2:12">
      <c r="B37" t="s">
        <v>385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49" ht="26.25" customHeight="1">
      <c r="B7" s="110" t="s">
        <v>143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-439882107.02999997</v>
      </c>
      <c r="H11" s="7"/>
      <c r="I11" s="75">
        <v>-51673.841711725741</v>
      </c>
      <c r="J11" s="76">
        <v>1</v>
      </c>
      <c r="K11" s="76">
        <v>-2.5000000000000001E-3</v>
      </c>
      <c r="AW11" s="16"/>
    </row>
    <row r="12" spans="2:49">
      <c r="B12" s="79" t="s">
        <v>205</v>
      </c>
      <c r="C12" s="16"/>
      <c r="D12" s="16"/>
      <c r="G12" s="81">
        <v>-439882107.02999997</v>
      </c>
      <c r="I12" s="81">
        <v>-51673.841711725741</v>
      </c>
      <c r="J12" s="80">
        <v>1</v>
      </c>
      <c r="K12" s="80">
        <v>-2.5000000000000001E-3</v>
      </c>
    </row>
    <row r="13" spans="2:49">
      <c r="B13" s="79" t="s">
        <v>3283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253</v>
      </c>
      <c r="C14" t="s">
        <v>253</v>
      </c>
      <c r="D14" t="s">
        <v>253</v>
      </c>
      <c r="E14" t="s">
        <v>253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3284</v>
      </c>
      <c r="C15" s="16"/>
      <c r="D15" s="16"/>
      <c r="G15" s="81">
        <v>-558602827.02999997</v>
      </c>
      <c r="I15" s="81">
        <v>-58656.89258472612</v>
      </c>
      <c r="J15" s="80">
        <v>1.1351</v>
      </c>
      <c r="K15" s="80">
        <v>-2.8E-3</v>
      </c>
    </row>
    <row r="16" spans="2:49">
      <c r="B16" t="s">
        <v>3671</v>
      </c>
      <c r="C16" t="s">
        <v>3672</v>
      </c>
      <c r="D16" t="s">
        <v>123</v>
      </c>
      <c r="E16" t="s">
        <v>106</v>
      </c>
      <c r="F16" t="s">
        <v>3673</v>
      </c>
      <c r="G16" s="77">
        <v>700000</v>
      </c>
      <c r="H16" s="77">
        <v>-1.4408049335040858</v>
      </c>
      <c r="I16" s="77">
        <v>-10.0856345345286</v>
      </c>
      <c r="J16" s="78">
        <v>2.0000000000000001E-4</v>
      </c>
      <c r="K16" s="78">
        <v>0</v>
      </c>
    </row>
    <row r="17" spans="2:11">
      <c r="B17" t="s">
        <v>3674</v>
      </c>
      <c r="C17" t="s">
        <v>3675</v>
      </c>
      <c r="D17" t="s">
        <v>123</v>
      </c>
      <c r="E17" t="s">
        <v>110</v>
      </c>
      <c r="F17" t="s">
        <v>3676</v>
      </c>
      <c r="G17" s="77">
        <v>-22277000</v>
      </c>
      <c r="H17" s="77">
        <v>5.2036025555603471</v>
      </c>
      <c r="I17" s="77">
        <v>-1159.2065413021801</v>
      </c>
      <c r="J17" s="78">
        <v>2.24E-2</v>
      </c>
      <c r="K17" s="78">
        <v>-1E-4</v>
      </c>
    </row>
    <row r="18" spans="2:11">
      <c r="B18" t="s">
        <v>3677</v>
      </c>
      <c r="C18" t="s">
        <v>3678</v>
      </c>
      <c r="D18" t="s">
        <v>123</v>
      </c>
      <c r="E18" t="s">
        <v>110</v>
      </c>
      <c r="F18" t="s">
        <v>663</v>
      </c>
      <c r="G18" s="77">
        <v>-380000</v>
      </c>
      <c r="H18" s="77">
        <v>4.4132599511301311</v>
      </c>
      <c r="I18" s="77">
        <v>-16.770387814294502</v>
      </c>
      <c r="J18" s="78">
        <v>2.9999999999999997E-4</v>
      </c>
      <c r="K18" s="78">
        <v>0</v>
      </c>
    </row>
    <row r="19" spans="2:11">
      <c r="B19" t="s">
        <v>3679</v>
      </c>
      <c r="C19" t="s">
        <v>3680</v>
      </c>
      <c r="D19" t="s">
        <v>123</v>
      </c>
      <c r="E19" t="s">
        <v>110</v>
      </c>
      <c r="F19" t="s">
        <v>523</v>
      </c>
      <c r="G19" s="77">
        <v>-71697573</v>
      </c>
      <c r="H19" s="77">
        <v>3.8820215261743694</v>
      </c>
      <c r="I19" s="77">
        <v>-2783.3152176045901</v>
      </c>
      <c r="J19" s="78">
        <v>5.3900000000000003E-2</v>
      </c>
      <c r="K19" s="78">
        <v>-1E-4</v>
      </c>
    </row>
    <row r="20" spans="2:11">
      <c r="B20" t="s">
        <v>3681</v>
      </c>
      <c r="C20" t="s">
        <v>3682</v>
      </c>
      <c r="D20" t="s">
        <v>123</v>
      </c>
      <c r="E20" t="s">
        <v>110</v>
      </c>
      <c r="F20" t="s">
        <v>523</v>
      </c>
      <c r="G20" s="77">
        <v>-5260840</v>
      </c>
      <c r="H20" s="77">
        <v>3.7222711990187713</v>
      </c>
      <c r="I20" s="77">
        <v>-195.82273214646099</v>
      </c>
      <c r="J20" s="78">
        <v>3.8E-3</v>
      </c>
      <c r="K20" s="78">
        <v>0</v>
      </c>
    </row>
    <row r="21" spans="2:11">
      <c r="B21" t="s">
        <v>3683</v>
      </c>
      <c r="C21" t="s">
        <v>3684</v>
      </c>
      <c r="D21" t="s">
        <v>123</v>
      </c>
      <c r="E21" t="s">
        <v>106</v>
      </c>
      <c r="F21" t="s">
        <v>3685</v>
      </c>
      <c r="G21" s="77">
        <v>-14000000</v>
      </c>
      <c r="H21" s="77">
        <v>26.870731709797251</v>
      </c>
      <c r="I21" s="77">
        <v>-3761.9024393716099</v>
      </c>
      <c r="J21" s="78">
        <v>7.2800000000000004E-2</v>
      </c>
      <c r="K21" s="78">
        <v>-2.0000000000000001E-4</v>
      </c>
    </row>
    <row r="22" spans="2:11">
      <c r="B22" t="s">
        <v>3686</v>
      </c>
      <c r="C22" t="s">
        <v>3687</v>
      </c>
      <c r="D22" t="s">
        <v>123</v>
      </c>
      <c r="E22" t="s">
        <v>106</v>
      </c>
      <c r="F22" t="s">
        <v>3688</v>
      </c>
      <c r="G22" s="77">
        <v>-7850000</v>
      </c>
      <c r="H22" s="77">
        <v>26.360793968628279</v>
      </c>
      <c r="I22" s="77">
        <v>-2069.3223265373199</v>
      </c>
      <c r="J22" s="78">
        <v>0.04</v>
      </c>
      <c r="K22" s="78">
        <v>-1E-4</v>
      </c>
    </row>
    <row r="23" spans="2:11">
      <c r="B23" t="s">
        <v>3689</v>
      </c>
      <c r="C23" t="s">
        <v>3690</v>
      </c>
      <c r="D23" t="s">
        <v>123</v>
      </c>
      <c r="E23" t="s">
        <v>106</v>
      </c>
      <c r="F23" t="s">
        <v>3688</v>
      </c>
      <c r="G23" s="77">
        <v>-7400000</v>
      </c>
      <c r="H23" s="77">
        <v>26.340796122557837</v>
      </c>
      <c r="I23" s="77">
        <v>-1949.21891306928</v>
      </c>
      <c r="J23" s="78">
        <v>3.7699999999999997E-2</v>
      </c>
      <c r="K23" s="78">
        <v>-1E-4</v>
      </c>
    </row>
    <row r="24" spans="2:11">
      <c r="B24" t="s">
        <v>3691</v>
      </c>
      <c r="C24" t="s">
        <v>3692</v>
      </c>
      <c r="D24" t="s">
        <v>123</v>
      </c>
      <c r="E24" t="s">
        <v>106</v>
      </c>
      <c r="F24" t="s">
        <v>3688</v>
      </c>
      <c r="G24" s="77">
        <v>-28000000</v>
      </c>
      <c r="H24" s="77">
        <v>26.535109642657716</v>
      </c>
      <c r="I24" s="77">
        <v>-7429.8306999441602</v>
      </c>
      <c r="J24" s="78">
        <v>0.14380000000000001</v>
      </c>
      <c r="K24" s="78">
        <v>-4.0000000000000002E-4</v>
      </c>
    </row>
    <row r="25" spans="2:11">
      <c r="B25" t="s">
        <v>3693</v>
      </c>
      <c r="C25" t="s">
        <v>3694</v>
      </c>
      <c r="D25" t="s">
        <v>123</v>
      </c>
      <c r="E25" t="s">
        <v>106</v>
      </c>
      <c r="F25" t="s">
        <v>519</v>
      </c>
      <c r="G25" s="77">
        <v>-6000000</v>
      </c>
      <c r="H25" s="77">
        <v>26.115110371510834</v>
      </c>
      <c r="I25" s="77">
        <v>-1566.9066222906499</v>
      </c>
      <c r="J25" s="78">
        <v>3.0300000000000001E-2</v>
      </c>
      <c r="K25" s="78">
        <v>-1E-4</v>
      </c>
    </row>
    <row r="26" spans="2:11">
      <c r="B26" t="s">
        <v>3695</v>
      </c>
      <c r="C26" t="s">
        <v>3696</v>
      </c>
      <c r="D26" t="s">
        <v>123</v>
      </c>
      <c r="E26" t="s">
        <v>106</v>
      </c>
      <c r="F26" t="s">
        <v>3598</v>
      </c>
      <c r="G26" s="77">
        <v>-6500000</v>
      </c>
      <c r="H26" s="77">
        <v>20.815119931752022</v>
      </c>
      <c r="I26" s="77">
        <v>-1352.98279556388</v>
      </c>
      <c r="J26" s="78">
        <v>2.6200000000000001E-2</v>
      </c>
      <c r="K26" s="78">
        <v>-1E-4</v>
      </c>
    </row>
    <row r="27" spans="2:11">
      <c r="B27" t="s">
        <v>3697</v>
      </c>
      <c r="C27" t="s">
        <v>3698</v>
      </c>
      <c r="D27" t="s">
        <v>123</v>
      </c>
      <c r="E27" t="s">
        <v>106</v>
      </c>
      <c r="F27" t="s">
        <v>865</v>
      </c>
      <c r="G27" s="77">
        <v>-20000000</v>
      </c>
      <c r="H27" s="77">
        <v>13.085635572216249</v>
      </c>
      <c r="I27" s="77">
        <v>-2617.1271144432499</v>
      </c>
      <c r="J27" s="78">
        <v>5.0599999999999999E-2</v>
      </c>
      <c r="K27" s="78">
        <v>-1E-4</v>
      </c>
    </row>
    <row r="28" spans="2:11">
      <c r="B28" t="s">
        <v>3699</v>
      </c>
      <c r="C28" t="s">
        <v>3700</v>
      </c>
      <c r="D28" t="s">
        <v>123</v>
      </c>
      <c r="E28" t="s">
        <v>106</v>
      </c>
      <c r="F28" t="s">
        <v>865</v>
      </c>
      <c r="G28" s="77">
        <v>-26100000</v>
      </c>
      <c r="H28" s="77">
        <v>13.217727885331415</v>
      </c>
      <c r="I28" s="77">
        <v>-3449.8269780715</v>
      </c>
      <c r="J28" s="78">
        <v>6.6799999999999998E-2</v>
      </c>
      <c r="K28" s="78">
        <v>-2.0000000000000001E-4</v>
      </c>
    </row>
    <row r="29" spans="2:11">
      <c r="B29" t="s">
        <v>3701</v>
      </c>
      <c r="C29" t="s">
        <v>3702</v>
      </c>
      <c r="D29" t="s">
        <v>123</v>
      </c>
      <c r="E29" t="s">
        <v>106</v>
      </c>
      <c r="F29" t="s">
        <v>523</v>
      </c>
      <c r="G29" s="77">
        <v>-290593000</v>
      </c>
      <c r="H29" s="77">
        <v>9.9818827813123132</v>
      </c>
      <c r="I29" s="77">
        <v>-29006.652630699002</v>
      </c>
      <c r="J29" s="78">
        <v>0.56130000000000002</v>
      </c>
      <c r="K29" s="78">
        <v>-1.4E-3</v>
      </c>
    </row>
    <row r="30" spans="2:11">
      <c r="B30" t="s">
        <v>3703</v>
      </c>
      <c r="C30" t="s">
        <v>3704</v>
      </c>
      <c r="D30" t="s">
        <v>123</v>
      </c>
      <c r="E30" t="s">
        <v>106</v>
      </c>
      <c r="F30" t="s">
        <v>523</v>
      </c>
      <c r="G30" s="77">
        <v>-10359000</v>
      </c>
      <c r="H30" s="77">
        <v>9.8583101093673022</v>
      </c>
      <c r="I30" s="77">
        <v>-1021.22234422936</v>
      </c>
      <c r="J30" s="78">
        <v>1.9800000000000002E-2</v>
      </c>
      <c r="K30" s="78">
        <v>0</v>
      </c>
    </row>
    <row r="31" spans="2:11">
      <c r="B31" t="s">
        <v>3705</v>
      </c>
      <c r="C31" t="s">
        <v>3706</v>
      </c>
      <c r="D31" t="s">
        <v>123</v>
      </c>
      <c r="E31" t="s">
        <v>106</v>
      </c>
      <c r="F31" t="s">
        <v>523</v>
      </c>
      <c r="G31" s="77">
        <v>-20000000</v>
      </c>
      <c r="H31" s="77">
        <v>9.8618198449229002</v>
      </c>
      <c r="I31" s="77">
        <v>-1972.36396898458</v>
      </c>
      <c r="J31" s="78">
        <v>3.8199999999999998E-2</v>
      </c>
      <c r="K31" s="78">
        <v>-1E-4</v>
      </c>
    </row>
    <row r="32" spans="2:11">
      <c r="B32" t="s">
        <v>3707</v>
      </c>
      <c r="C32" t="s">
        <v>3708</v>
      </c>
      <c r="D32" t="s">
        <v>123</v>
      </c>
      <c r="E32" t="s">
        <v>106</v>
      </c>
      <c r="F32" t="s">
        <v>523</v>
      </c>
      <c r="G32" s="77">
        <v>-15400000</v>
      </c>
      <c r="H32" s="77">
        <v>10.087848044227705</v>
      </c>
      <c r="I32" s="77">
        <v>-1553.52859881107</v>
      </c>
      <c r="J32" s="78">
        <v>3.0099999999999998E-2</v>
      </c>
      <c r="K32" s="78">
        <v>-1E-4</v>
      </c>
    </row>
    <row r="33" spans="2:11">
      <c r="B33" t="s">
        <v>3709</v>
      </c>
      <c r="C33" t="s">
        <v>3710</v>
      </c>
      <c r="D33" t="s">
        <v>123</v>
      </c>
      <c r="E33" t="s">
        <v>106</v>
      </c>
      <c r="F33" t="s">
        <v>663</v>
      </c>
      <c r="G33" s="77">
        <v>-1600000</v>
      </c>
      <c r="H33" s="77">
        <v>9.7439201110534377</v>
      </c>
      <c r="I33" s="77">
        <v>-155.902721776855</v>
      </c>
      <c r="J33" s="78">
        <v>3.0000000000000001E-3</v>
      </c>
      <c r="K33" s="78">
        <v>0</v>
      </c>
    </row>
    <row r="34" spans="2:11">
      <c r="B34" t="s">
        <v>3711</v>
      </c>
      <c r="C34" t="s">
        <v>3712</v>
      </c>
      <c r="D34" t="s">
        <v>123</v>
      </c>
      <c r="E34" t="s">
        <v>113</v>
      </c>
      <c r="F34" t="s">
        <v>523</v>
      </c>
      <c r="G34" s="77">
        <v>-2427828</v>
      </c>
      <c r="H34" s="77">
        <v>1.0099731175238784</v>
      </c>
      <c r="I34" s="77">
        <v>-24.520410139717701</v>
      </c>
      <c r="J34" s="78">
        <v>5.0000000000000001E-4</v>
      </c>
      <c r="K34" s="78">
        <v>0</v>
      </c>
    </row>
    <row r="35" spans="2:11">
      <c r="B35" t="s">
        <v>3713</v>
      </c>
      <c r="C35" t="s">
        <v>3714</v>
      </c>
      <c r="D35" t="s">
        <v>123</v>
      </c>
      <c r="E35" t="s">
        <v>113</v>
      </c>
      <c r="F35" t="s">
        <v>3715</v>
      </c>
      <c r="G35" s="77">
        <v>-3457586.03</v>
      </c>
      <c r="H35" s="77">
        <v>-99.480286615114949</v>
      </c>
      <c r="I35" s="77">
        <v>3439.6164926081701</v>
      </c>
      <c r="J35" s="78">
        <v>-6.6600000000000006E-2</v>
      </c>
      <c r="K35" s="78">
        <v>2.0000000000000001E-4</v>
      </c>
    </row>
    <row r="36" spans="2:11">
      <c r="B36" s="79" t="s">
        <v>3670</v>
      </c>
      <c r="C36" s="16"/>
      <c r="D36" s="16"/>
      <c r="G36" s="81">
        <v>4723720</v>
      </c>
      <c r="I36" s="81">
        <v>4710.4263330003732</v>
      </c>
      <c r="J36" s="80">
        <v>-9.1200000000000003E-2</v>
      </c>
      <c r="K36" s="80">
        <v>2.0000000000000001E-4</v>
      </c>
    </row>
    <row r="37" spans="2:11">
      <c r="B37" t="s">
        <v>3716</v>
      </c>
      <c r="C37" t="s">
        <v>3717</v>
      </c>
      <c r="D37" t="s">
        <v>123</v>
      </c>
      <c r="E37" t="s">
        <v>110</v>
      </c>
      <c r="F37" t="s">
        <v>1733</v>
      </c>
      <c r="G37" s="77">
        <v>7010000</v>
      </c>
      <c r="H37" s="77">
        <v>-16.202606220541242</v>
      </c>
      <c r="I37" s="77">
        <v>-1135.80269605994</v>
      </c>
      <c r="J37" s="78">
        <v>2.1999999999999999E-2</v>
      </c>
      <c r="K37" s="78">
        <v>-1E-4</v>
      </c>
    </row>
    <row r="38" spans="2:11">
      <c r="B38" t="s">
        <v>3718</v>
      </c>
      <c r="C38" t="s">
        <v>3719</v>
      </c>
      <c r="D38" t="s">
        <v>123</v>
      </c>
      <c r="E38" t="s">
        <v>110</v>
      </c>
      <c r="F38" t="s">
        <v>692</v>
      </c>
      <c r="G38" s="77">
        <v>11004000</v>
      </c>
      <c r="H38" s="77">
        <v>-30.948322084077944</v>
      </c>
      <c r="I38" s="77">
        <v>-3405.55336213194</v>
      </c>
      <c r="J38" s="78">
        <v>6.59E-2</v>
      </c>
      <c r="K38" s="78">
        <v>-2.0000000000000001E-4</v>
      </c>
    </row>
    <row r="39" spans="2:11">
      <c r="B39" t="s">
        <v>3720</v>
      </c>
      <c r="C39" t="s">
        <v>3721</v>
      </c>
      <c r="D39" t="s">
        <v>123</v>
      </c>
      <c r="E39" t="s">
        <v>110</v>
      </c>
      <c r="F39" t="s">
        <v>1817</v>
      </c>
      <c r="G39" s="77">
        <v>10995000</v>
      </c>
      <c r="H39" s="77">
        <v>-33.086597225018522</v>
      </c>
      <c r="I39" s="77">
        <v>-3637.8713648907801</v>
      </c>
      <c r="J39" s="78">
        <v>7.0400000000000004E-2</v>
      </c>
      <c r="K39" s="78">
        <v>-2.0000000000000001E-4</v>
      </c>
    </row>
    <row r="40" spans="2:11">
      <c r="B40" t="s">
        <v>3722</v>
      </c>
      <c r="C40" t="s">
        <v>3723</v>
      </c>
      <c r="D40" t="s">
        <v>123</v>
      </c>
      <c r="E40" t="s">
        <v>110</v>
      </c>
      <c r="F40" t="s">
        <v>3724</v>
      </c>
      <c r="G40" s="77">
        <v>10995000</v>
      </c>
      <c r="H40" s="77">
        <v>-46.407000339997069</v>
      </c>
      <c r="I40" s="77">
        <v>-5102.4496873826802</v>
      </c>
      <c r="J40" s="78">
        <v>9.8699999999999996E-2</v>
      </c>
      <c r="K40" s="78">
        <v>-2.0000000000000001E-4</v>
      </c>
    </row>
    <row r="41" spans="2:11">
      <c r="B41" t="s">
        <v>3725</v>
      </c>
      <c r="C41" t="s">
        <v>3726</v>
      </c>
      <c r="D41" t="s">
        <v>123</v>
      </c>
      <c r="E41" t="s">
        <v>110</v>
      </c>
      <c r="F41" t="s">
        <v>811</v>
      </c>
      <c r="G41" s="77">
        <v>-32994000</v>
      </c>
      <c r="H41" s="77">
        <v>-53.855911980617591</v>
      </c>
      <c r="I41" s="77">
        <v>17769.219598885</v>
      </c>
      <c r="J41" s="78">
        <v>-0.34389999999999998</v>
      </c>
      <c r="K41" s="78">
        <v>8.0000000000000004E-4</v>
      </c>
    </row>
    <row r="42" spans="2:11">
      <c r="B42" t="s">
        <v>3727</v>
      </c>
      <c r="C42" t="s">
        <v>3728</v>
      </c>
      <c r="D42" t="s">
        <v>123</v>
      </c>
      <c r="E42" t="s">
        <v>113</v>
      </c>
      <c r="F42" t="s">
        <v>523</v>
      </c>
      <c r="G42" s="77">
        <v>-2286280</v>
      </c>
      <c r="H42" s="77">
        <v>-9.7487553834487723</v>
      </c>
      <c r="I42" s="77">
        <v>222.883844580713</v>
      </c>
      <c r="J42" s="78">
        <v>-4.3E-3</v>
      </c>
      <c r="K42" s="78">
        <v>0</v>
      </c>
    </row>
    <row r="43" spans="2:11">
      <c r="B43" s="79" t="s">
        <v>3285</v>
      </c>
      <c r="C43" s="16"/>
      <c r="D43" s="16"/>
      <c r="G43" s="81">
        <v>0</v>
      </c>
      <c r="I43" s="81">
        <v>0</v>
      </c>
      <c r="J43" s="80">
        <v>0</v>
      </c>
      <c r="K43" s="80">
        <v>0</v>
      </c>
    </row>
    <row r="44" spans="2:11">
      <c r="B44" t="s">
        <v>253</v>
      </c>
      <c r="C44" t="s">
        <v>253</v>
      </c>
      <c r="D44" t="s">
        <v>253</v>
      </c>
      <c r="E44" t="s">
        <v>253</v>
      </c>
      <c r="G44" s="77">
        <v>0</v>
      </c>
      <c r="H44" s="77">
        <v>0</v>
      </c>
      <c r="I44" s="77">
        <v>0</v>
      </c>
      <c r="J44" s="78">
        <v>0</v>
      </c>
      <c r="K44" s="78">
        <v>0</v>
      </c>
    </row>
    <row r="45" spans="2:11">
      <c r="B45" s="79" t="s">
        <v>1801</v>
      </c>
      <c r="C45" s="16"/>
      <c r="D45" s="16"/>
      <c r="G45" s="81">
        <v>113997000</v>
      </c>
      <c r="I45" s="81">
        <v>2272.6245399999998</v>
      </c>
      <c r="J45" s="80">
        <v>-4.3999999999999997E-2</v>
      </c>
      <c r="K45" s="80">
        <v>1E-4</v>
      </c>
    </row>
    <row r="46" spans="2:11">
      <c r="B46" t="s">
        <v>3729</v>
      </c>
      <c r="C46" t="s">
        <v>3730</v>
      </c>
      <c r="D46" t="s">
        <v>123</v>
      </c>
      <c r="E46" t="s">
        <v>102</v>
      </c>
      <c r="F46" t="s">
        <v>678</v>
      </c>
      <c r="G46" s="77">
        <v>113997000</v>
      </c>
      <c r="H46" s="77">
        <v>1.9935827609498498</v>
      </c>
      <c r="I46" s="77">
        <v>2272.6245399999998</v>
      </c>
      <c r="J46" s="78">
        <v>-4.3999999999999997E-2</v>
      </c>
      <c r="K46" s="78">
        <v>1E-4</v>
      </c>
    </row>
    <row r="47" spans="2:11">
      <c r="B47" s="79" t="s">
        <v>257</v>
      </c>
      <c r="C47" s="16"/>
      <c r="D47" s="16"/>
      <c r="G47" s="81">
        <v>0</v>
      </c>
      <c r="I47" s="81">
        <v>0</v>
      </c>
      <c r="J47" s="80">
        <v>0</v>
      </c>
      <c r="K47" s="80">
        <v>0</v>
      </c>
    </row>
    <row r="48" spans="2:11">
      <c r="B48" s="79" t="s">
        <v>3283</v>
      </c>
      <c r="C48" s="16"/>
      <c r="D48" s="16"/>
      <c r="G48" s="81">
        <v>0</v>
      </c>
      <c r="I48" s="81">
        <v>0</v>
      </c>
      <c r="J48" s="80">
        <v>0</v>
      </c>
      <c r="K48" s="80">
        <v>0</v>
      </c>
    </row>
    <row r="49" spans="2:11">
      <c r="B49" t="s">
        <v>253</v>
      </c>
      <c r="C49" t="s">
        <v>253</v>
      </c>
      <c r="D49" t="s">
        <v>253</v>
      </c>
      <c r="E49" t="s">
        <v>253</v>
      </c>
      <c r="G49" s="77">
        <v>0</v>
      </c>
      <c r="H49" s="77">
        <v>0</v>
      </c>
      <c r="I49" s="77">
        <v>0</v>
      </c>
      <c r="J49" s="78">
        <v>0</v>
      </c>
      <c r="K49" s="78">
        <v>0</v>
      </c>
    </row>
    <row r="50" spans="2:11">
      <c r="B50" s="79" t="s">
        <v>3290</v>
      </c>
      <c r="C50" s="16"/>
      <c r="D50" s="16"/>
      <c r="G50" s="81">
        <v>0</v>
      </c>
      <c r="I50" s="81">
        <v>0</v>
      </c>
      <c r="J50" s="80">
        <v>0</v>
      </c>
      <c r="K50" s="80">
        <v>0</v>
      </c>
    </row>
    <row r="51" spans="2:11">
      <c r="B51" t="s">
        <v>253</v>
      </c>
      <c r="C51" t="s">
        <v>253</v>
      </c>
      <c r="D51" t="s">
        <v>253</v>
      </c>
      <c r="E51" t="s">
        <v>253</v>
      </c>
      <c r="G51" s="77">
        <v>0</v>
      </c>
      <c r="H51" s="77">
        <v>0</v>
      </c>
      <c r="I51" s="77">
        <v>0</v>
      </c>
      <c r="J51" s="78">
        <v>0</v>
      </c>
      <c r="K51" s="78">
        <v>0</v>
      </c>
    </row>
    <row r="52" spans="2:11">
      <c r="B52" s="79" t="s">
        <v>3285</v>
      </c>
      <c r="C52" s="16"/>
      <c r="D52" s="16"/>
      <c r="G52" s="81">
        <v>0</v>
      </c>
      <c r="I52" s="81">
        <v>0</v>
      </c>
      <c r="J52" s="80">
        <v>0</v>
      </c>
      <c r="K52" s="80">
        <v>0</v>
      </c>
    </row>
    <row r="53" spans="2:11">
      <c r="B53" t="s">
        <v>253</v>
      </c>
      <c r="C53" t="s">
        <v>253</v>
      </c>
      <c r="D53" t="s">
        <v>253</v>
      </c>
      <c r="E53" t="s">
        <v>253</v>
      </c>
      <c r="G53" s="77">
        <v>0</v>
      </c>
      <c r="H53" s="77">
        <v>0</v>
      </c>
      <c r="I53" s="77">
        <v>0</v>
      </c>
      <c r="J53" s="78">
        <v>0</v>
      </c>
      <c r="K53" s="78">
        <v>0</v>
      </c>
    </row>
    <row r="54" spans="2:11">
      <c r="B54" s="79" t="s">
        <v>1801</v>
      </c>
      <c r="C54" s="16"/>
      <c r="D54" s="16"/>
      <c r="G54" s="81">
        <v>0</v>
      </c>
      <c r="I54" s="81">
        <v>0</v>
      </c>
      <c r="J54" s="80">
        <v>0</v>
      </c>
      <c r="K54" s="80">
        <v>0</v>
      </c>
    </row>
    <row r="55" spans="2:11">
      <c r="B55" t="s">
        <v>253</v>
      </c>
      <c r="C55" t="s">
        <v>253</v>
      </c>
      <c r="D55" t="s">
        <v>253</v>
      </c>
      <c r="E55" t="s">
        <v>253</v>
      </c>
      <c r="G55" s="77">
        <v>0</v>
      </c>
      <c r="H55" s="77">
        <v>0</v>
      </c>
      <c r="I55" s="77">
        <v>0</v>
      </c>
      <c r="J55" s="78">
        <v>0</v>
      </c>
      <c r="K55" s="78">
        <v>0</v>
      </c>
    </row>
    <row r="56" spans="2:11">
      <c r="B56" t="s">
        <v>259</v>
      </c>
      <c r="C56" s="16"/>
      <c r="D56" s="16"/>
    </row>
    <row r="57" spans="2:11">
      <c r="B57" t="s">
        <v>383</v>
      </c>
      <c r="C57" s="16"/>
      <c r="D57" s="16"/>
    </row>
    <row r="58" spans="2:11">
      <c r="B58" t="s">
        <v>384</v>
      </c>
      <c r="C58" s="16"/>
      <c r="D58" s="16"/>
    </row>
    <row r="59" spans="2:11">
      <c r="B59" t="s">
        <v>385</v>
      </c>
      <c r="C59" s="16"/>
      <c r="D59" s="16"/>
    </row>
    <row r="60" spans="2:11">
      <c r="C60" s="16"/>
      <c r="D60" s="16"/>
    </row>
    <row r="61" spans="2:11">
      <c r="C61" s="16"/>
      <c r="D61" s="16"/>
    </row>
    <row r="62" spans="2:11">
      <c r="C62" s="16"/>
      <c r="D62" s="16"/>
    </row>
    <row r="63" spans="2:11">
      <c r="C63" s="16"/>
      <c r="D63" s="16"/>
    </row>
    <row r="64" spans="2:11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78" ht="26.25" customHeight="1">
      <c r="B7" s="110" t="s">
        <v>145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3334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253</v>
      </c>
      <c r="C14" t="s">
        <v>253</v>
      </c>
      <c r="D14" s="16"/>
      <c r="E14" t="s">
        <v>253</v>
      </c>
      <c r="H14" s="77">
        <v>0</v>
      </c>
      <c r="I14" t="s">
        <v>253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3335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253</v>
      </c>
      <c r="C16" t="s">
        <v>253</v>
      </c>
      <c r="D16" s="16"/>
      <c r="E16" t="s">
        <v>253</v>
      </c>
      <c r="H16" s="77">
        <v>0</v>
      </c>
      <c r="I16" t="s">
        <v>253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3336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3337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253</v>
      </c>
      <c r="C19" t="s">
        <v>253</v>
      </c>
      <c r="D19" s="16"/>
      <c r="E19" t="s">
        <v>253</v>
      </c>
      <c r="H19" s="77">
        <v>0</v>
      </c>
      <c r="I19" t="s">
        <v>253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3338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253</v>
      </c>
      <c r="C21" t="s">
        <v>253</v>
      </c>
      <c r="D21" s="16"/>
      <c r="E21" t="s">
        <v>253</v>
      </c>
      <c r="H21" s="77">
        <v>0</v>
      </c>
      <c r="I21" t="s">
        <v>253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3339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253</v>
      </c>
      <c r="C23" t="s">
        <v>253</v>
      </c>
      <c r="D23" s="16"/>
      <c r="E23" t="s">
        <v>253</v>
      </c>
      <c r="H23" s="77">
        <v>0</v>
      </c>
      <c r="I23" t="s">
        <v>253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3340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253</v>
      </c>
      <c r="C25" t="s">
        <v>253</v>
      </c>
      <c r="D25" s="16"/>
      <c r="E25" t="s">
        <v>253</v>
      </c>
      <c r="H25" s="77">
        <v>0</v>
      </c>
      <c r="I25" t="s">
        <v>253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3334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253</v>
      </c>
      <c r="C28" t="s">
        <v>253</v>
      </c>
      <c r="D28" s="16"/>
      <c r="E28" t="s">
        <v>253</v>
      </c>
      <c r="H28" s="77">
        <v>0</v>
      </c>
      <c r="I28" t="s">
        <v>253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3335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253</v>
      </c>
      <c r="C30" t="s">
        <v>253</v>
      </c>
      <c r="D30" s="16"/>
      <c r="E30" t="s">
        <v>253</v>
      </c>
      <c r="H30" s="77">
        <v>0</v>
      </c>
      <c r="I30" t="s">
        <v>253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3336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3337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253</v>
      </c>
      <c r="C33" t="s">
        <v>253</v>
      </c>
      <c r="D33" s="16"/>
      <c r="E33" t="s">
        <v>253</v>
      </c>
      <c r="H33" s="77">
        <v>0</v>
      </c>
      <c r="I33" t="s">
        <v>253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3338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253</v>
      </c>
      <c r="C35" t="s">
        <v>253</v>
      </c>
      <c r="D35" s="16"/>
      <c r="E35" t="s">
        <v>253</v>
      </c>
      <c r="H35" s="77">
        <v>0</v>
      </c>
      <c r="I35" t="s">
        <v>253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3339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253</v>
      </c>
      <c r="C37" t="s">
        <v>253</v>
      </c>
      <c r="D37" s="16"/>
      <c r="E37" t="s">
        <v>253</v>
      </c>
      <c r="H37" s="77">
        <v>0</v>
      </c>
      <c r="I37" t="s">
        <v>253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3340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253</v>
      </c>
      <c r="C39" t="s">
        <v>253</v>
      </c>
      <c r="D39" s="16"/>
      <c r="E39" t="s">
        <v>253</v>
      </c>
      <c r="H39" s="77">
        <v>0</v>
      </c>
      <c r="I39" t="s">
        <v>253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259</v>
      </c>
      <c r="D40" s="16"/>
    </row>
    <row r="41" spans="2:17">
      <c r="B41" t="s">
        <v>383</v>
      </c>
      <c r="D41" s="16"/>
    </row>
    <row r="42" spans="2:17">
      <c r="B42" t="s">
        <v>384</v>
      </c>
      <c r="D42" s="16"/>
    </row>
    <row r="43" spans="2:17">
      <c r="B43" t="s">
        <v>385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7"/>
  <sheetViews>
    <sheetView rightToLeft="1" tabSelected="1" view="pageLayout" topLeftCell="A23" zoomScaleNormal="100" workbookViewId="0">
      <selection activeCell="B26" sqref="B2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10" t="s">
        <v>146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3.49</v>
      </c>
      <c r="J11" s="18"/>
      <c r="K11" s="18"/>
      <c r="L11" s="18"/>
      <c r="M11" s="76">
        <v>1.12E-2</v>
      </c>
      <c r="N11" s="75">
        <v>337541000.162</v>
      </c>
      <c r="O11" s="7"/>
      <c r="P11" s="75">
        <v>393166.95841314108</v>
      </c>
      <c r="Q11" s="76">
        <v>1</v>
      </c>
      <c r="R11" s="76">
        <v>1.8700000000000001E-2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3.49</v>
      </c>
      <c r="M12" s="80">
        <v>1.12E-2</v>
      </c>
      <c r="N12" s="81">
        <v>337541000.162</v>
      </c>
      <c r="P12" s="81">
        <v>393166.95841314108</v>
      </c>
      <c r="Q12" s="80">
        <v>1</v>
      </c>
      <c r="R12" s="80">
        <v>1.8700000000000001E-2</v>
      </c>
    </row>
    <row r="13" spans="2:60">
      <c r="B13" s="79" t="s">
        <v>3731</v>
      </c>
      <c r="I13" s="81">
        <v>3.83</v>
      </c>
      <c r="M13" s="80">
        <v>0</v>
      </c>
      <c r="N13" s="81">
        <v>294469068.59200001</v>
      </c>
      <c r="P13" s="81">
        <v>347059.53739072639</v>
      </c>
      <c r="Q13" s="80">
        <v>0.88270000000000004</v>
      </c>
      <c r="R13" s="80">
        <v>1.6500000000000001E-2</v>
      </c>
    </row>
    <row r="14" spans="2:60" s="87" customFormat="1">
      <c r="B14" s="91" t="s">
        <v>3812</v>
      </c>
      <c r="C14" s="91" t="s">
        <v>3732</v>
      </c>
      <c r="D14" s="91" t="s">
        <v>3733</v>
      </c>
      <c r="F14" s="91" t="s">
        <v>1862</v>
      </c>
      <c r="G14" s="91" t="s">
        <v>3734</v>
      </c>
      <c r="H14" s="91" t="s">
        <v>3735</v>
      </c>
      <c r="I14" s="92">
        <v>3.55</v>
      </c>
      <c r="J14" s="91" t="s">
        <v>3736</v>
      </c>
      <c r="K14" s="91" t="s">
        <v>102</v>
      </c>
      <c r="L14" s="90">
        <v>0</v>
      </c>
      <c r="M14" s="90">
        <v>0</v>
      </c>
      <c r="N14" s="92">
        <f>N13-N15</f>
        <v>293595569.111</v>
      </c>
      <c r="O14" s="92">
        <f>P14*1000/N14*100</f>
        <v>117.89067649718548</v>
      </c>
      <c r="P14" s="92">
        <f>P13-P15</f>
        <v>346121.80259071966</v>
      </c>
      <c r="Q14" s="90">
        <v>1.7600000000000001E-2</v>
      </c>
      <c r="R14" s="90">
        <v>2.9999999999999997E-4</v>
      </c>
    </row>
    <row r="15" spans="2:60" s="87" customFormat="1">
      <c r="B15" s="91" t="s">
        <v>3813</v>
      </c>
      <c r="C15" s="91" t="s">
        <v>3732</v>
      </c>
      <c r="D15" s="91" t="s">
        <v>3737</v>
      </c>
      <c r="F15" s="91" t="s">
        <v>1862</v>
      </c>
      <c r="G15" s="91" t="s">
        <v>950</v>
      </c>
      <c r="H15" s="91" t="s">
        <v>3735</v>
      </c>
      <c r="I15" s="92">
        <v>0.27</v>
      </c>
      <c r="J15" s="91" t="s">
        <v>3736</v>
      </c>
      <c r="K15" s="91" t="s">
        <v>102</v>
      </c>
      <c r="L15" s="90">
        <v>0</v>
      </c>
      <c r="M15" s="90">
        <v>0</v>
      </c>
      <c r="N15" s="92">
        <f>371568.004+501931.477</f>
        <v>873499.48100000003</v>
      </c>
      <c r="O15" s="92">
        <f>P15*1000/N15*100</f>
        <v>107.35379017434765</v>
      </c>
      <c r="P15" s="92">
        <f>388.239240109385+549.495559897371</f>
        <v>937.7348000067559</v>
      </c>
      <c r="Q15" s="90">
        <v>1E-3</v>
      </c>
      <c r="R15" s="90">
        <v>0</v>
      </c>
    </row>
    <row r="16" spans="2:60">
      <c r="B16" s="79" t="s">
        <v>3738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253</v>
      </c>
      <c r="D17" t="s">
        <v>253</v>
      </c>
      <c r="F17" t="s">
        <v>253</v>
      </c>
      <c r="I17" s="77">
        <v>0</v>
      </c>
      <c r="J17" t="s">
        <v>253</v>
      </c>
      <c r="K17" t="s">
        <v>253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3739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253</v>
      </c>
      <c r="D19" t="s">
        <v>253</v>
      </c>
      <c r="F19" t="s">
        <v>253</v>
      </c>
      <c r="I19" s="77">
        <v>0</v>
      </c>
      <c r="J19" t="s">
        <v>253</v>
      </c>
      <c r="K19" t="s">
        <v>253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3740</v>
      </c>
      <c r="I20" s="81">
        <v>0.34</v>
      </c>
      <c r="M20" s="80">
        <v>3.6700000000000003E-2</v>
      </c>
      <c r="N20" s="81">
        <v>19133215.109999999</v>
      </c>
      <c r="P20" s="81">
        <v>24750.6101663507</v>
      </c>
      <c r="Q20" s="80">
        <v>6.3E-2</v>
      </c>
      <c r="R20" s="80">
        <v>1.1999999999999999E-3</v>
      </c>
    </row>
    <row r="21" spans="2:18">
      <c r="B21" t="s">
        <v>3741</v>
      </c>
      <c r="C21" t="s">
        <v>3732</v>
      </c>
      <c r="D21" t="s">
        <v>3742</v>
      </c>
      <c r="E21" t="s">
        <v>3519</v>
      </c>
      <c r="F21" t="s">
        <v>3743</v>
      </c>
      <c r="G21" t="s">
        <v>3744</v>
      </c>
      <c r="H21" t="s">
        <v>3735</v>
      </c>
      <c r="J21" t="s">
        <v>1566</v>
      </c>
      <c r="K21" t="s">
        <v>102</v>
      </c>
      <c r="L21" s="78">
        <v>0</v>
      </c>
      <c r="M21" s="78">
        <v>0</v>
      </c>
      <c r="N21" s="77">
        <v>2550000</v>
      </c>
      <c r="O21" s="77">
        <v>303.92156899999998</v>
      </c>
      <c r="P21" s="77">
        <v>7750.0000094999996</v>
      </c>
      <c r="Q21" s="78">
        <v>1.9699999999999999E-2</v>
      </c>
      <c r="R21" s="78">
        <v>4.0000000000000002E-4</v>
      </c>
    </row>
    <row r="22" spans="2:18">
      <c r="B22" t="s">
        <v>3745</v>
      </c>
      <c r="C22" t="s">
        <v>3732</v>
      </c>
      <c r="D22" t="s">
        <v>3746</v>
      </c>
      <c r="E22" t="s">
        <v>3519</v>
      </c>
      <c r="F22" t="s">
        <v>3743</v>
      </c>
      <c r="G22" t="s">
        <v>3747</v>
      </c>
      <c r="H22" t="s">
        <v>3735</v>
      </c>
      <c r="I22" s="77">
        <v>0.49</v>
      </c>
      <c r="J22" t="s">
        <v>1566</v>
      </c>
      <c r="K22" t="s">
        <v>102</v>
      </c>
      <c r="L22" s="78">
        <v>7.0000000000000007E-2</v>
      </c>
      <c r="M22" s="78">
        <v>5.3400000000000003E-2</v>
      </c>
      <c r="N22" s="77">
        <v>16583215.109999999</v>
      </c>
      <c r="O22" s="77">
        <v>102.51697299999998</v>
      </c>
      <c r="P22" s="77">
        <v>17000.6101568507</v>
      </c>
      <c r="Q22" s="78">
        <v>4.3200000000000002E-2</v>
      </c>
      <c r="R22" s="78">
        <v>8.0000000000000004E-4</v>
      </c>
    </row>
    <row r="23" spans="2:18">
      <c r="B23" s="79" t="s">
        <v>3748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253</v>
      </c>
      <c r="D24" t="s">
        <v>253</v>
      </c>
      <c r="F24" t="s">
        <v>253</v>
      </c>
      <c r="I24" s="77">
        <v>0</v>
      </c>
      <c r="J24" t="s">
        <v>253</v>
      </c>
      <c r="K24" t="s">
        <v>253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3749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3750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253</v>
      </c>
      <c r="D27" t="s">
        <v>253</v>
      </c>
      <c r="F27" t="s">
        <v>253</v>
      </c>
      <c r="I27" s="77">
        <v>0</v>
      </c>
      <c r="J27" t="s">
        <v>253</v>
      </c>
      <c r="K27" t="s">
        <v>253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3751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253</v>
      </c>
      <c r="D29" t="s">
        <v>253</v>
      </c>
      <c r="F29" t="s">
        <v>253</v>
      </c>
      <c r="I29" s="77">
        <v>0</v>
      </c>
      <c r="J29" t="s">
        <v>253</v>
      </c>
      <c r="K29" t="s">
        <v>253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3752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253</v>
      </c>
      <c r="D31" t="s">
        <v>253</v>
      </c>
      <c r="F31" t="s">
        <v>253</v>
      </c>
      <c r="I31" s="77">
        <v>0</v>
      </c>
      <c r="J31" t="s">
        <v>253</v>
      </c>
      <c r="K31" t="s">
        <v>253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3753</v>
      </c>
      <c r="I32" s="81">
        <v>1.65</v>
      </c>
      <c r="M32" s="80">
        <v>0.16339999999999999</v>
      </c>
      <c r="N32" s="81">
        <v>23938716.460000001</v>
      </c>
      <c r="P32" s="81">
        <v>21356.810856063999</v>
      </c>
      <c r="Q32" s="80">
        <v>5.4300000000000001E-2</v>
      </c>
      <c r="R32" s="80">
        <v>1E-3</v>
      </c>
    </row>
    <row r="33" spans="2:18">
      <c r="B33" t="s">
        <v>3754</v>
      </c>
      <c r="C33" t="s">
        <v>3732</v>
      </c>
      <c r="D33" t="s">
        <v>3755</v>
      </c>
      <c r="E33" t="s">
        <v>3756</v>
      </c>
      <c r="F33" t="s">
        <v>732</v>
      </c>
      <c r="G33" t="s">
        <v>3757</v>
      </c>
      <c r="H33" t="s">
        <v>150</v>
      </c>
      <c r="I33" s="77">
        <v>1.42</v>
      </c>
      <c r="J33" t="s">
        <v>1058</v>
      </c>
      <c r="K33" t="s">
        <v>102</v>
      </c>
      <c r="L33" s="78">
        <v>5.1799999999999999E-2</v>
      </c>
      <c r="M33" s="78">
        <v>0.18149999999999999</v>
      </c>
      <c r="N33" s="77">
        <v>20000000</v>
      </c>
      <c r="O33" s="77">
        <v>88.04</v>
      </c>
      <c r="P33" s="77">
        <v>17608</v>
      </c>
      <c r="Q33" s="78">
        <v>4.48E-2</v>
      </c>
      <c r="R33" s="78">
        <v>8.0000000000000004E-4</v>
      </c>
    </row>
    <row r="34" spans="2:18">
      <c r="B34" t="s">
        <v>3758</v>
      </c>
      <c r="C34" t="s">
        <v>3732</v>
      </c>
      <c r="D34" t="s">
        <v>3759</v>
      </c>
      <c r="E34" t="s">
        <v>3511</v>
      </c>
      <c r="F34" t="s">
        <v>253</v>
      </c>
      <c r="G34" t="s">
        <v>3760</v>
      </c>
      <c r="H34" t="s">
        <v>913</v>
      </c>
      <c r="I34" s="77">
        <v>2.73</v>
      </c>
      <c r="J34" t="s">
        <v>451</v>
      </c>
      <c r="K34" t="s">
        <v>102</v>
      </c>
      <c r="L34" s="78">
        <v>5.2999999999999999E-2</v>
      </c>
      <c r="M34" s="78">
        <v>7.8600000000000003E-2</v>
      </c>
      <c r="N34" s="77">
        <v>3938716.46</v>
      </c>
      <c r="O34" s="77">
        <v>93.84</v>
      </c>
      <c r="P34" s="77">
        <v>3748.8108560639998</v>
      </c>
      <c r="Q34" s="78">
        <v>9.4999999999999998E-3</v>
      </c>
      <c r="R34" s="78">
        <v>2.0000000000000001E-4</v>
      </c>
    </row>
    <row r="35" spans="2:18">
      <c r="B35" s="79" t="s">
        <v>257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3761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253</v>
      </c>
      <c r="D37" t="s">
        <v>253</v>
      </c>
      <c r="F37" t="s">
        <v>253</v>
      </c>
      <c r="I37" s="77">
        <v>0</v>
      </c>
      <c r="J37" t="s">
        <v>253</v>
      </c>
      <c r="K37" t="s">
        <v>253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3739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253</v>
      </c>
      <c r="D39" t="s">
        <v>253</v>
      </c>
      <c r="F39" t="s">
        <v>253</v>
      </c>
      <c r="I39" s="77">
        <v>0</v>
      </c>
      <c r="J39" t="s">
        <v>253</v>
      </c>
      <c r="K39" t="s">
        <v>253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3740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253</v>
      </c>
      <c r="D41" t="s">
        <v>253</v>
      </c>
      <c r="F41" t="s">
        <v>253</v>
      </c>
      <c r="I41" s="77">
        <v>0</v>
      </c>
      <c r="J41" t="s">
        <v>253</v>
      </c>
      <c r="K41" t="s">
        <v>253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3753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253</v>
      </c>
      <c r="D43" t="s">
        <v>253</v>
      </c>
      <c r="F43" t="s">
        <v>253</v>
      </c>
      <c r="I43" s="77">
        <v>0</v>
      </c>
      <c r="J43" t="s">
        <v>253</v>
      </c>
      <c r="K43" t="s">
        <v>253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t="s">
        <v>259</v>
      </c>
    </row>
    <row r="45" spans="2:18">
      <c r="B45" t="s">
        <v>383</v>
      </c>
    </row>
    <row r="46" spans="2:18">
      <c r="B46" t="s">
        <v>384</v>
      </c>
    </row>
    <row r="47" spans="2:18">
      <c r="B47" t="s">
        <v>385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10" t="s">
        <v>153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0.91</v>
      </c>
      <c r="H11" s="7"/>
      <c r="I11" s="7"/>
      <c r="J11" s="76">
        <v>3.09E-2</v>
      </c>
      <c r="K11" s="75">
        <v>50000000</v>
      </c>
      <c r="L11" s="7"/>
      <c r="M11" s="75">
        <v>50144.383561643801</v>
      </c>
      <c r="N11" s="76">
        <v>1</v>
      </c>
      <c r="O11" s="76">
        <v>2.3999999999999998E-3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0.91</v>
      </c>
      <c r="J12" s="80">
        <v>3.09E-2</v>
      </c>
      <c r="K12" s="81">
        <v>50000000</v>
      </c>
      <c r="M12" s="81">
        <v>50144.383561643801</v>
      </c>
      <c r="N12" s="80">
        <v>1</v>
      </c>
      <c r="O12" s="80">
        <v>2.3999999999999998E-3</v>
      </c>
    </row>
    <row r="13" spans="2:64">
      <c r="B13" s="79" t="s">
        <v>3389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253</v>
      </c>
      <c r="C14" t="s">
        <v>253</v>
      </c>
      <c r="E14" t="s">
        <v>253</v>
      </c>
      <c r="G14" s="77">
        <v>0</v>
      </c>
      <c r="H14" t="s">
        <v>253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3390</v>
      </c>
      <c r="G15" s="81">
        <v>0.91</v>
      </c>
      <c r="J15" s="80">
        <v>3.09E-2</v>
      </c>
      <c r="K15" s="81">
        <v>50000000</v>
      </c>
      <c r="M15" s="81">
        <v>50144.383561643801</v>
      </c>
      <c r="N15" s="80">
        <v>1</v>
      </c>
      <c r="O15" s="80">
        <v>2.3999999999999998E-3</v>
      </c>
    </row>
    <row r="16" spans="2:64">
      <c r="B16" t="s">
        <v>3762</v>
      </c>
      <c r="C16" t="s">
        <v>3763</v>
      </c>
      <c r="D16" t="s">
        <v>214</v>
      </c>
      <c r="E16" t="s">
        <v>215</v>
      </c>
      <c r="F16" t="s">
        <v>150</v>
      </c>
      <c r="G16" s="77">
        <v>0.91</v>
      </c>
      <c r="H16" t="s">
        <v>102</v>
      </c>
      <c r="I16" s="78">
        <v>3.1E-2</v>
      </c>
      <c r="J16" s="78">
        <v>3.09E-2</v>
      </c>
      <c r="K16" s="77">
        <v>50000000</v>
      </c>
      <c r="L16" s="77">
        <v>100.2887671232877</v>
      </c>
      <c r="M16" s="77">
        <v>50144.383561643801</v>
      </c>
      <c r="N16" s="78">
        <v>1</v>
      </c>
      <c r="O16" s="78">
        <v>2.3999999999999998E-3</v>
      </c>
    </row>
    <row r="17" spans="2:15">
      <c r="B17" s="79" t="s">
        <v>3764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253</v>
      </c>
      <c r="C18" t="s">
        <v>253</v>
      </c>
      <c r="E18" t="s">
        <v>253</v>
      </c>
      <c r="G18" s="77">
        <v>0</v>
      </c>
      <c r="H18" t="s">
        <v>253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3765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253</v>
      </c>
      <c r="C20" t="s">
        <v>253</v>
      </c>
      <c r="E20" t="s">
        <v>253</v>
      </c>
      <c r="G20" s="77">
        <v>0</v>
      </c>
      <c r="H20" t="s">
        <v>253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1801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253</v>
      </c>
      <c r="C22" t="s">
        <v>253</v>
      </c>
      <c r="E22" t="s">
        <v>253</v>
      </c>
      <c r="G22" s="77">
        <v>0</v>
      </c>
      <c r="H22" t="s">
        <v>253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253</v>
      </c>
      <c r="C24" t="s">
        <v>253</v>
      </c>
      <c r="E24" t="s">
        <v>253</v>
      </c>
      <c r="G24" s="77">
        <v>0</v>
      </c>
      <c r="H24" t="s">
        <v>253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259</v>
      </c>
    </row>
    <row r="26" spans="2:15">
      <c r="B26" t="s">
        <v>383</v>
      </c>
    </row>
    <row r="27" spans="2:15">
      <c r="B27" t="s">
        <v>384</v>
      </c>
    </row>
    <row r="28" spans="2:15">
      <c r="B28" t="s">
        <v>385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10" t="s">
        <v>156</v>
      </c>
      <c r="C7" s="111"/>
      <c r="D7" s="111"/>
      <c r="E7" s="111"/>
      <c r="F7" s="111"/>
      <c r="G7" s="111"/>
      <c r="H7" s="111"/>
      <c r="I7" s="111"/>
      <c r="J7" s="11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273710.00096129422</v>
      </c>
      <c r="H11" s="76">
        <v>1</v>
      </c>
      <c r="I11" s="76">
        <v>1.2999999999999999E-2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273710.00096129422</v>
      </c>
      <c r="H12" s="80">
        <v>1</v>
      </c>
      <c r="I12" s="80">
        <v>1.2999999999999999E-2</v>
      </c>
    </row>
    <row r="13" spans="2:55">
      <c r="B13" s="79" t="s">
        <v>3766</v>
      </c>
      <c r="E13" s="80">
        <v>0</v>
      </c>
      <c r="F13" s="19"/>
      <c r="G13" s="81">
        <v>273710.00096129422</v>
      </c>
      <c r="H13" s="80">
        <v>1</v>
      </c>
      <c r="I13" s="80">
        <v>1.2999999999999999E-2</v>
      </c>
    </row>
    <row r="14" spans="2:55">
      <c r="B14" t="s">
        <v>3767</v>
      </c>
      <c r="C14" t="s">
        <v>395</v>
      </c>
      <c r="D14" t="s">
        <v>3768</v>
      </c>
      <c r="E14" s="78">
        <v>0</v>
      </c>
      <c r="F14" t="s">
        <v>102</v>
      </c>
      <c r="G14" s="77">
        <v>74315.000948068206</v>
      </c>
      <c r="H14" s="78">
        <v>0.27150000000000002</v>
      </c>
      <c r="I14" s="78">
        <v>3.5000000000000001E-3</v>
      </c>
      <c r="J14" t="s">
        <v>3769</v>
      </c>
    </row>
    <row r="15" spans="2:55">
      <c r="B15" t="s">
        <v>3770</v>
      </c>
      <c r="C15" t="s">
        <v>395</v>
      </c>
      <c r="D15" t="s">
        <v>3768</v>
      </c>
      <c r="E15" s="78">
        <v>0</v>
      </c>
      <c r="F15" t="s">
        <v>102</v>
      </c>
      <c r="G15" s="77">
        <v>200645.000013226</v>
      </c>
      <c r="H15" s="78">
        <v>0.73309999999999997</v>
      </c>
      <c r="I15" s="78">
        <v>9.4999999999999998E-3</v>
      </c>
      <c r="J15" t="s">
        <v>3769</v>
      </c>
    </row>
    <row r="16" spans="2:55">
      <c r="B16" t="s">
        <v>3771</v>
      </c>
      <c r="C16" t="s">
        <v>3350</v>
      </c>
      <c r="D16" t="s">
        <v>3768</v>
      </c>
      <c r="E16" s="78">
        <v>0</v>
      </c>
      <c r="F16" t="s">
        <v>102</v>
      </c>
      <c r="G16" s="77">
        <v>-1250</v>
      </c>
      <c r="H16" s="78">
        <v>-4.5999999999999999E-3</v>
      </c>
      <c r="I16" s="78">
        <v>-1E-4</v>
      </c>
      <c r="J16" t="s">
        <v>3769</v>
      </c>
    </row>
    <row r="17" spans="2:9">
      <c r="B17" s="79" t="s">
        <v>3772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253</v>
      </c>
      <c r="E18" s="78">
        <v>0</v>
      </c>
      <c r="F18" t="s">
        <v>253</v>
      </c>
      <c r="G18" s="77">
        <v>0</v>
      </c>
      <c r="H18" s="78">
        <v>0</v>
      </c>
      <c r="I18" s="78">
        <v>0</v>
      </c>
    </row>
    <row r="19" spans="2:9">
      <c r="B19" s="79" t="s">
        <v>257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3766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253</v>
      </c>
      <c r="E21" s="78">
        <v>0</v>
      </c>
      <c r="F21" t="s">
        <v>253</v>
      </c>
      <c r="G21" s="77">
        <v>0</v>
      </c>
      <c r="H21" s="78">
        <v>0</v>
      </c>
      <c r="I21" s="78">
        <v>0</v>
      </c>
    </row>
    <row r="22" spans="2:9">
      <c r="B22" s="79" t="s">
        <v>3772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253</v>
      </c>
      <c r="E23" s="78">
        <v>0</v>
      </c>
      <c r="F23" t="s">
        <v>253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10" t="s">
        <v>162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253</v>
      </c>
      <c r="D13" t="s">
        <v>253</v>
      </c>
      <c r="E13" s="19"/>
      <c r="F13" s="78">
        <v>0</v>
      </c>
      <c r="G13" t="s">
        <v>253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253</v>
      </c>
      <c r="D15" t="s">
        <v>253</v>
      </c>
      <c r="E15" s="19"/>
      <c r="F15" s="78">
        <v>0</v>
      </c>
      <c r="G15" t="s">
        <v>253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10" t="s">
        <v>167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418160.34972311801</v>
      </c>
      <c r="J11" s="76">
        <v>1</v>
      </c>
      <c r="K11" s="76">
        <v>1.9900000000000001E-2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253</v>
      </c>
      <c r="C13" t="s">
        <v>253</v>
      </c>
      <c r="D13" t="s">
        <v>253</v>
      </c>
      <c r="E13" s="19"/>
      <c r="F13" s="78">
        <v>0</v>
      </c>
      <c r="G13" t="s">
        <v>253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257</v>
      </c>
      <c r="D14" s="19"/>
      <c r="E14" s="19"/>
      <c r="F14" s="19"/>
      <c r="G14" s="19"/>
      <c r="H14" s="80">
        <v>0</v>
      </c>
      <c r="I14" s="81">
        <v>418160.34972311801</v>
      </c>
      <c r="J14" s="80">
        <v>1</v>
      </c>
      <c r="K14" s="80">
        <v>1.9900000000000001E-2</v>
      </c>
    </row>
    <row r="15" spans="2:60">
      <c r="B15" t="s">
        <v>3773</v>
      </c>
      <c r="C15" t="s">
        <v>3774</v>
      </c>
      <c r="D15" t="s">
        <v>253</v>
      </c>
      <c r="E15" t="s">
        <v>913</v>
      </c>
      <c r="F15" s="78">
        <v>0</v>
      </c>
      <c r="G15" t="s">
        <v>106</v>
      </c>
      <c r="H15" s="78">
        <v>0</v>
      </c>
      <c r="I15" s="77">
        <v>496.02</v>
      </c>
      <c r="J15" s="78">
        <v>1.1999999999999999E-3</v>
      </c>
      <c r="K15" s="78">
        <v>0</v>
      </c>
    </row>
    <row r="16" spans="2:60">
      <c r="B16" t="s">
        <v>3775</v>
      </c>
      <c r="C16" t="s">
        <v>3776</v>
      </c>
      <c r="D16" t="s">
        <v>253</v>
      </c>
      <c r="E16" t="s">
        <v>913</v>
      </c>
      <c r="F16" s="78">
        <v>0</v>
      </c>
      <c r="G16" t="s">
        <v>200</v>
      </c>
      <c r="H16" s="78">
        <v>0</v>
      </c>
      <c r="I16" s="77">
        <v>434.93624697600001</v>
      </c>
      <c r="J16" s="78">
        <v>1E-3</v>
      </c>
      <c r="K16" s="78">
        <v>0</v>
      </c>
    </row>
    <row r="17" spans="2:11">
      <c r="B17" t="s">
        <v>3777</v>
      </c>
      <c r="C17" t="s">
        <v>3778</v>
      </c>
      <c r="D17" t="s">
        <v>253</v>
      </c>
      <c r="E17" t="s">
        <v>913</v>
      </c>
      <c r="F17" s="78">
        <v>0</v>
      </c>
      <c r="G17" t="s">
        <v>113</v>
      </c>
      <c r="H17" s="78">
        <v>0</v>
      </c>
      <c r="I17" s="77">
        <v>10501.662888651001</v>
      </c>
      <c r="J17" s="78">
        <v>2.5100000000000001E-2</v>
      </c>
      <c r="K17" s="78">
        <v>5.0000000000000001E-4</v>
      </c>
    </row>
    <row r="18" spans="2:11">
      <c r="B18" t="s">
        <v>3779</v>
      </c>
      <c r="C18" t="s">
        <v>3780</v>
      </c>
      <c r="D18" t="s">
        <v>253</v>
      </c>
      <c r="E18" t="s">
        <v>913</v>
      </c>
      <c r="F18" s="78">
        <v>0</v>
      </c>
      <c r="G18" t="s">
        <v>204</v>
      </c>
      <c r="H18" s="78">
        <v>0</v>
      </c>
      <c r="I18" s="77">
        <v>-1201.6219248800001</v>
      </c>
      <c r="J18" s="78">
        <v>-2.8999999999999998E-3</v>
      </c>
      <c r="K18" s="78">
        <v>-1E-4</v>
      </c>
    </row>
    <row r="19" spans="2:11">
      <c r="B19" t="s">
        <v>3781</v>
      </c>
      <c r="C19" t="s">
        <v>3782</v>
      </c>
      <c r="D19" t="s">
        <v>253</v>
      </c>
      <c r="E19" t="s">
        <v>913</v>
      </c>
      <c r="F19" s="78">
        <v>0</v>
      </c>
      <c r="G19" t="s">
        <v>203</v>
      </c>
      <c r="H19" s="78">
        <v>0</v>
      </c>
      <c r="I19" s="77">
        <v>262.87739387699997</v>
      </c>
      <c r="J19" s="78">
        <v>5.9999999999999995E-4</v>
      </c>
      <c r="K19" s="78">
        <v>0</v>
      </c>
    </row>
    <row r="20" spans="2:11">
      <c r="B20" t="s">
        <v>3783</v>
      </c>
      <c r="C20" t="s">
        <v>3784</v>
      </c>
      <c r="D20" t="s">
        <v>253</v>
      </c>
      <c r="E20" t="s">
        <v>913</v>
      </c>
      <c r="F20" s="78">
        <v>0</v>
      </c>
      <c r="G20" t="s">
        <v>120</v>
      </c>
      <c r="H20" s="78">
        <v>0</v>
      </c>
      <c r="I20" s="77">
        <v>3842.8584024480001</v>
      </c>
      <c r="J20" s="78">
        <v>9.1999999999999998E-3</v>
      </c>
      <c r="K20" s="78">
        <v>2.0000000000000001E-4</v>
      </c>
    </row>
    <row r="21" spans="2:11">
      <c r="B21" t="s">
        <v>3785</v>
      </c>
      <c r="C21" t="s">
        <v>3786</v>
      </c>
      <c r="D21" t="s">
        <v>253</v>
      </c>
      <c r="E21" t="s">
        <v>913</v>
      </c>
      <c r="F21" s="78">
        <v>0</v>
      </c>
      <c r="G21" t="s">
        <v>110</v>
      </c>
      <c r="H21" s="78">
        <v>0</v>
      </c>
      <c r="I21" s="77">
        <v>-5421.5492009339996</v>
      </c>
      <c r="J21" s="78">
        <v>-1.2999999999999999E-2</v>
      </c>
      <c r="K21" s="78">
        <v>-2.9999999999999997E-4</v>
      </c>
    </row>
    <row r="22" spans="2:11">
      <c r="B22" t="s">
        <v>3787</v>
      </c>
      <c r="C22" t="s">
        <v>3788</v>
      </c>
      <c r="D22" t="s">
        <v>253</v>
      </c>
      <c r="E22" t="s">
        <v>913</v>
      </c>
      <c r="F22" s="78">
        <v>0</v>
      </c>
      <c r="G22" t="s">
        <v>106</v>
      </c>
      <c r="H22" s="78">
        <v>0</v>
      </c>
      <c r="I22" s="77">
        <v>409245.16591698001</v>
      </c>
      <c r="J22" s="78">
        <v>0.97870000000000001</v>
      </c>
      <c r="K22" s="78">
        <v>1.95E-2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7"/>
  <sheetViews>
    <sheetView rightToLeft="1" topLeftCell="A13" workbookViewId="0">
      <selection activeCell="K28" sqref="K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10" t="s">
        <v>169</v>
      </c>
      <c r="C7" s="111"/>
      <c r="D7" s="11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C12+C28</f>
        <v>398779.69932232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205</v>
      </c>
      <c r="C12" s="84">
        <f>SUM(C13:C27)</f>
        <v>289452.89371999999</v>
      </c>
      <c r="L12" s="16"/>
      <c r="M12" s="16"/>
      <c r="N12" s="16"/>
      <c r="O12" s="16"/>
      <c r="P12" s="16"/>
      <c r="Q12" s="16"/>
    </row>
    <row r="13" spans="2:17">
      <c r="B13" s="85" t="s">
        <v>3789</v>
      </c>
      <c r="C13" s="88">
        <v>4551.7973280000015</v>
      </c>
      <c r="D13" s="86">
        <v>45959</v>
      </c>
      <c r="L13" s="16"/>
      <c r="M13" s="16"/>
      <c r="N13" s="16"/>
      <c r="O13" s="16"/>
      <c r="P13" s="16"/>
      <c r="Q13" s="16"/>
    </row>
    <row r="14" spans="2:17">
      <c r="B14" s="85" t="s">
        <v>3790</v>
      </c>
      <c r="C14" s="88">
        <v>8183.86</v>
      </c>
      <c r="D14" s="86">
        <v>44961</v>
      </c>
      <c r="L14" s="16"/>
      <c r="M14" s="16"/>
      <c r="N14" s="16"/>
      <c r="O14" s="16"/>
      <c r="P14" s="16"/>
      <c r="Q14" s="16"/>
    </row>
    <row r="15" spans="2:17">
      <c r="B15" s="85" t="s">
        <v>3791</v>
      </c>
      <c r="C15" s="88">
        <v>3200.9569280000005</v>
      </c>
      <c r="D15" s="86">
        <v>45347</v>
      </c>
      <c r="L15" s="16"/>
      <c r="M15" s="16"/>
      <c r="N15" s="16"/>
      <c r="O15" s="16"/>
      <c r="P15" s="16"/>
      <c r="Q15" s="16"/>
    </row>
    <row r="16" spans="2:17">
      <c r="B16" s="85" t="s">
        <v>3792</v>
      </c>
      <c r="C16" s="88">
        <v>12829.037</v>
      </c>
      <c r="D16" s="86">
        <v>44854</v>
      </c>
      <c r="L16" s="16"/>
      <c r="M16" s="16"/>
      <c r="N16" s="16"/>
      <c r="O16" s="16"/>
      <c r="P16" s="16"/>
      <c r="Q16" s="16"/>
    </row>
    <row r="17" spans="2:17">
      <c r="B17" s="85" t="s">
        <v>3793</v>
      </c>
      <c r="C17" s="88">
        <v>24410.484</v>
      </c>
      <c r="D17" s="86">
        <v>44926</v>
      </c>
      <c r="L17" s="16"/>
      <c r="M17" s="16"/>
      <c r="N17" s="16"/>
      <c r="O17" s="16"/>
      <c r="P17" s="16"/>
      <c r="Q17" s="16"/>
    </row>
    <row r="18" spans="2:17">
      <c r="B18" s="85" t="s">
        <v>3794</v>
      </c>
      <c r="C18" s="88">
        <v>4134.6400000000003</v>
      </c>
      <c r="D18" s="86">
        <v>44926</v>
      </c>
      <c r="L18" s="16"/>
      <c r="M18" s="16"/>
      <c r="N18" s="16"/>
      <c r="O18" s="16"/>
      <c r="P18" s="16"/>
      <c r="Q18" s="16"/>
    </row>
    <row r="19" spans="2:17">
      <c r="B19" s="85" t="s">
        <v>3795</v>
      </c>
      <c r="C19" s="88">
        <v>13578.236464</v>
      </c>
      <c r="D19" s="86">
        <v>46197</v>
      </c>
      <c r="L19" s="16"/>
      <c r="M19" s="16"/>
      <c r="N19" s="16"/>
      <c r="O19" s="16"/>
      <c r="P19" s="16"/>
      <c r="Q19" s="16"/>
    </row>
    <row r="20" spans="2:17">
      <c r="B20" s="85" t="s">
        <v>3796</v>
      </c>
      <c r="C20" s="88">
        <v>32666.802</v>
      </c>
      <c r="D20" s="86">
        <v>46196</v>
      </c>
      <c r="L20" s="16"/>
      <c r="M20" s="16"/>
      <c r="N20" s="16"/>
      <c r="O20" s="16"/>
      <c r="P20" s="16"/>
      <c r="Q20" s="16"/>
    </row>
    <row r="21" spans="2:17">
      <c r="B21" s="85" t="s">
        <v>3797</v>
      </c>
      <c r="C21" s="88">
        <v>16972.8</v>
      </c>
      <c r="D21" s="86">
        <v>47331</v>
      </c>
      <c r="L21" s="16"/>
      <c r="M21" s="16"/>
      <c r="N21" s="16"/>
      <c r="O21" s="16"/>
      <c r="P21" s="16"/>
      <c r="Q21" s="16"/>
    </row>
    <row r="22" spans="2:17">
      <c r="B22" s="85" t="s">
        <v>3798</v>
      </c>
      <c r="C22" s="88">
        <v>11315.2</v>
      </c>
      <c r="D22" s="86">
        <v>46386</v>
      </c>
      <c r="L22" s="16"/>
      <c r="M22" s="16"/>
      <c r="N22" s="16"/>
      <c r="O22" s="16"/>
      <c r="P22" s="16"/>
      <c r="Q22" s="16"/>
    </row>
    <row r="23" spans="2:17">
      <c r="B23" s="85" t="s">
        <v>3799</v>
      </c>
      <c r="C23" s="88">
        <v>35270.701999999997</v>
      </c>
      <c r="D23" s="86">
        <v>46204</v>
      </c>
      <c r="L23" s="16"/>
      <c r="M23" s="16"/>
      <c r="N23" s="16"/>
      <c r="O23" s="16"/>
      <c r="P23" s="16"/>
      <c r="Q23" s="16"/>
    </row>
    <row r="24" spans="2:17">
      <c r="B24" s="85" t="s">
        <v>3800</v>
      </c>
      <c r="C24" s="88">
        <v>36666.667000000001</v>
      </c>
      <c r="D24" s="86">
        <v>46182</v>
      </c>
      <c r="L24" s="16"/>
      <c r="M24" s="16"/>
      <c r="N24" s="16"/>
      <c r="O24" s="16"/>
      <c r="P24" s="16"/>
      <c r="Q24" s="16"/>
    </row>
    <row r="25" spans="2:17">
      <c r="B25" s="85" t="s">
        <v>3809</v>
      </c>
      <c r="C25" s="88">
        <v>39617.071000000004</v>
      </c>
      <c r="D25" s="86">
        <v>46202</v>
      </c>
      <c r="L25" s="16"/>
      <c r="M25" s="16"/>
      <c r="N25" s="16"/>
      <c r="O25" s="16"/>
      <c r="P25" s="16"/>
      <c r="Q25" s="16"/>
    </row>
    <row r="26" spans="2:17">
      <c r="B26" t="s">
        <v>3814</v>
      </c>
      <c r="C26" s="88">
        <v>35446.639999999999</v>
      </c>
      <c r="D26" s="86">
        <v>46213</v>
      </c>
      <c r="L26" s="16"/>
      <c r="M26" s="16"/>
      <c r="N26" s="16"/>
      <c r="O26" s="16"/>
      <c r="P26" s="16"/>
      <c r="Q26" s="16"/>
    </row>
    <row r="27" spans="2:17">
      <c r="B27" t="s">
        <v>3810</v>
      </c>
      <c r="C27" s="88">
        <v>10608</v>
      </c>
      <c r="D27" s="86">
        <v>46284</v>
      </c>
      <c r="L27" s="16"/>
      <c r="M27" s="16"/>
      <c r="N27" s="16"/>
      <c r="O27" s="16"/>
      <c r="P27" s="16"/>
      <c r="Q27" s="16"/>
    </row>
    <row r="28" spans="2:17">
      <c r="B28" s="83" t="s">
        <v>257</v>
      </c>
      <c r="C28" s="84">
        <f>SUM(C29:C44)</f>
        <v>109326.80560232</v>
      </c>
      <c r="D28" s="87"/>
      <c r="L28" s="16"/>
      <c r="M28" s="16"/>
      <c r="N28" s="16"/>
      <c r="O28" s="16"/>
      <c r="P28" s="16"/>
      <c r="Q28" s="16"/>
    </row>
    <row r="29" spans="2:17">
      <c r="B29" s="85" t="s">
        <v>3801</v>
      </c>
      <c r="C29" s="88">
        <v>2059.9533759999981</v>
      </c>
      <c r="D29" s="86">
        <v>45503</v>
      </c>
      <c r="L29" s="16"/>
      <c r="M29" s="16"/>
      <c r="N29" s="16"/>
      <c r="O29" s="16"/>
      <c r="P29" s="16"/>
      <c r="Q29" s="16"/>
    </row>
    <row r="30" spans="2:17">
      <c r="B30" s="85" t="s">
        <v>3802</v>
      </c>
      <c r="C30" s="88">
        <v>8132.8</v>
      </c>
      <c r="D30" s="86">
        <v>44926</v>
      </c>
      <c r="L30" s="16"/>
      <c r="M30" s="16"/>
      <c r="N30" s="16"/>
      <c r="O30" s="16"/>
      <c r="P30" s="16"/>
      <c r="Q30" s="16"/>
    </row>
    <row r="31" spans="2:17">
      <c r="B31" s="85" t="s">
        <v>3803</v>
      </c>
      <c r="C31" s="88">
        <v>13284.172096</v>
      </c>
      <c r="D31" s="86">
        <v>44926</v>
      </c>
      <c r="L31" s="16"/>
      <c r="M31" s="16"/>
      <c r="N31" s="16"/>
      <c r="O31" s="16"/>
      <c r="P31" s="16"/>
      <c r="Q31" s="16"/>
    </row>
    <row r="32" spans="2:17">
      <c r="B32" s="85" t="s">
        <v>3804</v>
      </c>
      <c r="C32" s="88">
        <v>16750.014320000002</v>
      </c>
      <c r="D32" s="86">
        <v>44926</v>
      </c>
      <c r="L32" s="16"/>
      <c r="M32" s="16"/>
      <c r="N32" s="16"/>
      <c r="O32" s="16"/>
      <c r="P32" s="16"/>
      <c r="Q32" s="16"/>
    </row>
    <row r="33" spans="2:17">
      <c r="B33" s="85" t="s">
        <v>3805</v>
      </c>
      <c r="C33" s="88">
        <v>10254.403535999998</v>
      </c>
      <c r="D33" s="86">
        <v>44926</v>
      </c>
      <c r="L33" s="16"/>
      <c r="M33" s="16"/>
      <c r="N33" s="16"/>
      <c r="O33" s="16"/>
      <c r="P33" s="16"/>
      <c r="Q33" s="16"/>
    </row>
    <row r="34" spans="2:17">
      <c r="B34" s="85" t="s">
        <v>3806</v>
      </c>
      <c r="C34" s="88">
        <v>19492.945989920005</v>
      </c>
      <c r="D34" s="86">
        <v>45748</v>
      </c>
      <c r="L34" s="16"/>
      <c r="M34" s="16"/>
      <c r="N34" s="16"/>
      <c r="O34" s="16"/>
      <c r="P34" s="16"/>
      <c r="Q34" s="16"/>
    </row>
    <row r="35" spans="2:17">
      <c r="B35" s="85" t="s">
        <v>3807</v>
      </c>
      <c r="C35" s="88">
        <v>7602.3999999999987</v>
      </c>
      <c r="D35" s="86">
        <v>47269</v>
      </c>
      <c r="L35" s="16"/>
      <c r="M35" s="16"/>
      <c r="N35" s="16"/>
      <c r="O35" s="16"/>
      <c r="P35" s="16"/>
      <c r="Q35" s="16"/>
    </row>
    <row r="36" spans="2:17">
      <c r="B36" s="85" t="s">
        <v>3808</v>
      </c>
      <c r="C36" s="88">
        <v>7473.3689496000006</v>
      </c>
      <c r="D36" s="86">
        <v>45261</v>
      </c>
      <c r="L36" s="16"/>
      <c r="M36" s="16"/>
      <c r="N36" s="16"/>
      <c r="O36" s="16"/>
      <c r="P36" s="16"/>
      <c r="Q36" s="16"/>
    </row>
    <row r="37" spans="2:17">
      <c r="B37" t="s">
        <v>3811</v>
      </c>
      <c r="C37" s="88">
        <v>24276.747334800002</v>
      </c>
      <c r="D37" s="86">
        <v>45844</v>
      </c>
    </row>
  </sheetData>
  <mergeCells count="1">
    <mergeCell ref="B7:D7"/>
  </mergeCells>
  <dataValidations count="1">
    <dataValidation allowBlank="1" showInputMessage="1" showErrorMessage="1" sqref="B38:D1048576 B1:B26 D1:D25 D28:D36 A1:A1048576 B28:B36 E1:XFD1048576 C1:C37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10" t="s">
        <v>173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387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253</v>
      </c>
      <c r="C14" t="s">
        <v>253</v>
      </c>
      <c r="D14" t="s">
        <v>253</v>
      </c>
      <c r="E14" t="s">
        <v>253</v>
      </c>
      <c r="H14" s="77">
        <v>0</v>
      </c>
      <c r="I14" t="s">
        <v>253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253</v>
      </c>
      <c r="C16" t="s">
        <v>253</v>
      </c>
      <c r="D16" t="s">
        <v>253</v>
      </c>
      <c r="E16" t="s">
        <v>253</v>
      </c>
      <c r="H16" s="77">
        <v>0</v>
      </c>
      <c r="I16" t="s">
        <v>253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253</v>
      </c>
      <c r="C18" t="s">
        <v>253</v>
      </c>
      <c r="D18" t="s">
        <v>253</v>
      </c>
      <c r="E18" t="s">
        <v>253</v>
      </c>
      <c r="H18" s="77">
        <v>0</v>
      </c>
      <c r="I18" t="s">
        <v>253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1801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253</v>
      </c>
      <c r="C20" t="s">
        <v>253</v>
      </c>
      <c r="D20" t="s">
        <v>253</v>
      </c>
      <c r="E20" t="s">
        <v>253</v>
      </c>
      <c r="H20" s="77">
        <v>0</v>
      </c>
      <c r="I20" t="s">
        <v>253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253</v>
      </c>
      <c r="C23" t="s">
        <v>253</v>
      </c>
      <c r="D23" t="s">
        <v>253</v>
      </c>
      <c r="E23" t="s">
        <v>253</v>
      </c>
      <c r="H23" s="77">
        <v>0</v>
      </c>
      <c r="I23" t="s">
        <v>253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253</v>
      </c>
      <c r="C25" t="s">
        <v>253</v>
      </c>
      <c r="D25" t="s">
        <v>253</v>
      </c>
      <c r="E25" t="s">
        <v>253</v>
      </c>
      <c r="H25" s="77">
        <v>0</v>
      </c>
      <c r="I25" t="s">
        <v>253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259</v>
      </c>
      <c r="D26" s="16"/>
    </row>
    <row r="27" spans="2:16">
      <c r="B27" t="s">
        <v>383</v>
      </c>
      <c r="D27" s="16"/>
    </row>
    <row r="28" spans="2:16">
      <c r="B28" t="s">
        <v>385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10" t="s">
        <v>177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3389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253</v>
      </c>
      <c r="C14" t="s">
        <v>253</v>
      </c>
      <c r="D14" t="s">
        <v>253</v>
      </c>
      <c r="E14" t="s">
        <v>253</v>
      </c>
      <c r="H14" s="77">
        <v>0</v>
      </c>
      <c r="I14" t="s">
        <v>253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3390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253</v>
      </c>
      <c r="C16" t="s">
        <v>253</v>
      </c>
      <c r="D16" t="s">
        <v>253</v>
      </c>
      <c r="E16" t="s">
        <v>253</v>
      </c>
      <c r="H16" s="77">
        <v>0</v>
      </c>
      <c r="I16" t="s">
        <v>253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253</v>
      </c>
      <c r="C18" t="s">
        <v>253</v>
      </c>
      <c r="D18" t="s">
        <v>253</v>
      </c>
      <c r="E18" t="s">
        <v>253</v>
      </c>
      <c r="H18" s="77">
        <v>0</v>
      </c>
      <c r="I18" t="s">
        <v>253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1801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253</v>
      </c>
      <c r="C20" t="s">
        <v>253</v>
      </c>
      <c r="D20" t="s">
        <v>253</v>
      </c>
      <c r="E20" t="s">
        <v>253</v>
      </c>
      <c r="H20" s="77">
        <v>0</v>
      </c>
      <c r="I20" t="s">
        <v>253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253</v>
      </c>
      <c r="C23" t="s">
        <v>253</v>
      </c>
      <c r="D23" t="s">
        <v>253</v>
      </c>
      <c r="E23" t="s">
        <v>253</v>
      </c>
      <c r="H23" s="77">
        <v>0</v>
      </c>
      <c r="I23" t="s">
        <v>253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253</v>
      </c>
      <c r="C25" t="s">
        <v>253</v>
      </c>
      <c r="D25" t="s">
        <v>253</v>
      </c>
      <c r="E25" t="s">
        <v>253</v>
      </c>
      <c r="H25" s="77">
        <v>0</v>
      </c>
      <c r="I25" t="s">
        <v>253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259</v>
      </c>
      <c r="D26" s="16"/>
    </row>
    <row r="27" spans="2:16">
      <c r="B27" t="s">
        <v>383</v>
      </c>
      <c r="D27" s="16"/>
    </row>
    <row r="28" spans="2:16">
      <c r="B28" t="s">
        <v>385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10" t="s">
        <v>179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3389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253</v>
      </c>
      <c r="C14" t="s">
        <v>253</v>
      </c>
      <c r="D14" t="s">
        <v>253</v>
      </c>
      <c r="E14" t="s">
        <v>253</v>
      </c>
      <c r="F14" s="15"/>
      <c r="G14" s="15"/>
      <c r="H14" s="77">
        <v>0</v>
      </c>
      <c r="I14" t="s">
        <v>253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3390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253</v>
      </c>
      <c r="C16" t="s">
        <v>253</v>
      </c>
      <c r="D16" t="s">
        <v>253</v>
      </c>
      <c r="E16" t="s">
        <v>253</v>
      </c>
      <c r="F16" s="15"/>
      <c r="G16" s="15"/>
      <c r="H16" s="77">
        <v>0</v>
      </c>
      <c r="I16" t="s">
        <v>253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253</v>
      </c>
      <c r="C18" t="s">
        <v>253</v>
      </c>
      <c r="D18" t="s">
        <v>253</v>
      </c>
      <c r="E18" t="s">
        <v>253</v>
      </c>
      <c r="F18" s="15"/>
      <c r="G18" s="15"/>
      <c r="H18" s="77">
        <v>0</v>
      </c>
      <c r="I18" t="s">
        <v>253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1801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253</v>
      </c>
      <c r="C20" t="s">
        <v>253</v>
      </c>
      <c r="D20" t="s">
        <v>253</v>
      </c>
      <c r="E20" t="s">
        <v>253</v>
      </c>
      <c r="F20" s="15"/>
      <c r="G20" s="15"/>
      <c r="H20" s="77">
        <v>0</v>
      </c>
      <c r="I20" t="s">
        <v>253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253</v>
      </c>
      <c r="C23" t="s">
        <v>253</v>
      </c>
      <c r="D23" t="s">
        <v>253</v>
      </c>
      <c r="E23" t="s">
        <v>253</v>
      </c>
      <c r="H23" s="77">
        <v>0</v>
      </c>
      <c r="I23" t="s">
        <v>253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253</v>
      </c>
      <c r="C25" t="s">
        <v>253</v>
      </c>
      <c r="D25" t="s">
        <v>253</v>
      </c>
      <c r="E25" t="s">
        <v>253</v>
      </c>
      <c r="H25" s="77">
        <v>0</v>
      </c>
      <c r="I25" t="s">
        <v>253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259</v>
      </c>
      <c r="D26" s="16"/>
    </row>
    <row r="27" spans="2:23">
      <c r="B27" t="s">
        <v>383</v>
      </c>
      <c r="D27" s="16"/>
    </row>
    <row r="28" spans="2:23">
      <c r="B28" t="s">
        <v>384</v>
      </c>
      <c r="D28" s="16"/>
    </row>
    <row r="29" spans="2:23">
      <c r="B29" t="s">
        <v>385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5BB5A6-2100-418A-895C-FB38901AD7AC}"/>
</file>

<file path=customXml/itemProps2.xml><?xml version="1.0" encoding="utf-8"?>
<ds:datastoreItem xmlns:ds="http://schemas.openxmlformats.org/officeDocument/2006/customXml" ds:itemID="{5D1E76C9-8CA2-4A21-8923-44F4EE2631D8}"/>
</file>

<file path=customXml/itemProps3.xml><?xml version="1.0" encoding="utf-8"?>
<ds:datastoreItem xmlns:ds="http://schemas.openxmlformats.org/officeDocument/2006/customXml" ds:itemID="{7B6C3962-5AA8-409E-A31D-D97E728D7B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ליזה שלו</cp:lastModifiedBy>
  <dcterms:created xsi:type="dcterms:W3CDTF">2015-11-10T09:34:27Z</dcterms:created>
  <dcterms:modified xsi:type="dcterms:W3CDTF">2022-11-06T06:14:10Z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