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27" firstSheet="21" activeTab="2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  <externalReference r:id="rId35"/>
  </externalReferences>
  <definedNames>
    <definedName name="_xlnm._FilterDatabase" localSheetId="4" hidden="1">'אג"ח קונצרני'!$A$10:$BM$805</definedName>
    <definedName name="_xlnm._FilterDatabase" localSheetId="5" hidden="1">מניות!$A$11:$BI$335</definedName>
    <definedName name="_xlnm._FilterDatabase" localSheetId="6" hidden="1">'קרנות סל'!$A$10:$BJ$219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N184" i="5" l="1"/>
  <c r="Q184" i="5"/>
  <c r="N12" i="22" l="1"/>
  <c r="Q351" i="5" l="1"/>
  <c r="O351" i="5" s="1"/>
  <c r="N350" i="5"/>
  <c r="Q350" i="5" s="1"/>
  <c r="Q349" i="5" s="1"/>
  <c r="O349" i="5" s="1"/>
  <c r="O76" i="5" l="1"/>
  <c r="Q75" i="5"/>
  <c r="N75" i="5"/>
  <c r="O315" i="5"/>
  <c r="Q314" i="5"/>
  <c r="N314" i="5"/>
  <c r="K111" i="6"/>
  <c r="I111" i="6" s="1"/>
  <c r="K141" i="6"/>
  <c r="I141" i="6" s="1"/>
  <c r="K113" i="6"/>
  <c r="I113" i="6" s="1"/>
  <c r="O75" i="5" l="1"/>
  <c r="O314" i="5"/>
  <c r="Q178" i="5" l="1"/>
  <c r="N178" i="5"/>
  <c r="N111" i="5" s="1"/>
  <c r="Q132" i="5"/>
  <c r="O132" i="5" s="1"/>
  <c r="N131" i="5"/>
  <c r="N309" i="5"/>
  <c r="Q308" i="5"/>
  <c r="Q309" i="5" s="1"/>
  <c r="K164" i="6"/>
  <c r="I164" i="6" s="1"/>
  <c r="H163" i="6"/>
  <c r="Q96" i="5"/>
  <c r="O96" i="5" s="1"/>
  <c r="N96" i="5"/>
  <c r="N95" i="5" s="1"/>
  <c r="N439" i="5"/>
  <c r="O94" i="5"/>
  <c r="Q93" i="5"/>
  <c r="N93" i="5"/>
  <c r="I114" i="6"/>
  <c r="K115" i="6"/>
  <c r="H115" i="6"/>
  <c r="O308" i="5" l="1"/>
  <c r="Q131" i="5"/>
  <c r="O131" i="5" s="1"/>
  <c r="O178" i="5"/>
  <c r="Q111" i="5"/>
  <c r="O111" i="5" s="1"/>
  <c r="Q95" i="5"/>
  <c r="O95" i="5" s="1"/>
  <c r="I115" i="6"/>
  <c r="K163" i="6"/>
  <c r="I163" i="6" s="1"/>
  <c r="O93" i="5"/>
  <c r="O309" i="5"/>
  <c r="B10" i="27"/>
  <c r="B9" i="27" s="1"/>
  <c r="C42" i="1" s="1"/>
  <c r="B21" i="27"/>
  <c r="Q440" i="5" l="1"/>
  <c r="O440" i="5" l="1"/>
  <c r="Q439" i="5"/>
  <c r="O439" i="5" s="1"/>
</calcChain>
</file>

<file path=xl/sharedStrings.xml><?xml version="1.0" encoding="utf-8"?>
<sst xmlns="http://schemas.openxmlformats.org/spreadsheetml/2006/main" count="11373" uniqueCount="3315">
  <si>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</si>
  <si>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</si>
  <si>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</si>
  <si>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</si>
  <si>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</si>
  <si>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</si>
  <si>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</si>
  <si>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</si>
  <si>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</si>
  <si>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</si>
  <si>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</si>
  <si>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</si>
  <si>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</si>
  <si>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</si>
  <si>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</si>
  <si>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</si>
  <si>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</si>
  <si>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</si>
  <si>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</si>
  <si>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</si>
  <si>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</si>
  <si>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</si>
  <si>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</si>
  <si>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</si>
  <si>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</si>
  <si>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</si>
  <si>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</si>
  <si>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</si>
  <si>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</si>
  <si>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</si>
  <si>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</si>
  <si>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</si>
  <si>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</si>
  <si>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</si>
  <si>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</si>
  <si>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</si>
  <si>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</si>
  <si>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</si>
  <si>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</si>
  <si>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</si>
  <si>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</si>
  <si>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</si>
  <si>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</si>
  <si>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</si>
  <si>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</si>
  <si>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</si>
  <si>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</si>
  <si>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</si>
  <si>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</si>
  <si>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</si>
  <si>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</si>
  <si>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</si>
  <si>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</si>
  <si>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</si>
  <si>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</si>
  <si>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</si>
  <si>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</si>
  <si>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</si>
  <si>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</si>
  <si>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</si>
  <si>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</si>
  <si>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</si>
  <si>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</si>
  <si>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</si>
  <si>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</si>
  <si>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</si>
  <si>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</si>
  <si>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</si>
  <si>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</si>
  <si>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</si>
  <si>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</si>
  <si>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</si>
  <si>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</si>
  <si>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</si>
  <si>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</si>
  <si>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</si>
  <si>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</si>
  <si>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</si>
  <si>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</si>
  <si>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</si>
  <si>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</si>
  <si>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</si>
  <si>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</si>
  <si>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</si>
  <si>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</si>
  <si>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</si>
  <si>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</si>
  <si>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</si>
  <si>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</si>
  <si>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</si>
  <si>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</si>
  <si>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</si>
  <si>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</si>
  <si>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</si>
  <si>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</si>
  <si>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</si>
  <si>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</si>
  <si>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</si>
  <si>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</si>
  <si>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</si>
  <si>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</si>
  <si>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</si>
  <si>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</si>
  <si>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</si>
  <si>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</si>
  <si>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</si>
  <si>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</si>
  <si>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</si>
  <si>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</si>
  <si>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</si>
  <si>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</si>
  <si>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</si>
  <si>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</si>
  <si>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</si>
  <si>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</si>
  <si>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</si>
  <si>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</si>
  <si>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</si>
  <si>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</si>
  <si>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</si>
  <si>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</si>
  <si>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</si>
  <si>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</si>
  <si>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</si>
  <si>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</si>
  <si>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</si>
  <si>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</si>
  <si>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</si>
  <si>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</si>
  <si>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</si>
  <si>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</si>
  <si>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</si>
  <si>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</si>
  <si>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</si>
  <si>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</si>
  <si>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</si>
  <si>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</si>
  <si>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</si>
  <si>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</si>
  <si>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</si>
  <si>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</si>
  <si>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</si>
  <si>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</si>
  <si>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</si>
  <si>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</si>
  <si>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</si>
  <si>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</si>
  <si>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</si>
  <si>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</si>
  <si>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</si>
  <si>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</si>
  <si>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</si>
  <si>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</si>
  <si>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</si>
  <si>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</si>
  <si>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</si>
  <si>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</si>
  <si>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</si>
  <si>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</si>
  <si>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</si>
  <si>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</si>
  <si>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</si>
  <si>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</si>
  <si>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</si>
  <si>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</si>
  <si>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</si>
  <si>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</si>
  <si>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</si>
  <si>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</si>
  <si>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</si>
  <si>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</si>
  <si>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</si>
  <si>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</si>
  <si>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</si>
  <si>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</si>
  <si>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</si>
  <si>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</si>
  <si>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</si>
  <si>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</si>
  <si>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</si>
  <si>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</si>
  <si>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</si>
  <si>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</si>
  <si>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</si>
  <si>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</si>
  <si>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</si>
  <si>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</si>
  <si>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</si>
  <si>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</si>
  <si>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</si>
  <si>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</si>
  <si>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</si>
  <si>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</si>
  <si>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</si>
  <si>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</si>
  <si>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</si>
  <si>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30/09/2020</t>
  </si>
  <si>
    <t>משתתפות כללי כולל ל.סחיר</t>
  </si>
  <si>
    <t>בהתאם לשיטה שיושמה בדוח הכספי *</t>
  </si>
  <si>
    <t>פרנק שווצרי</t>
  </si>
  <si>
    <t>כתר דני</t>
  </si>
  <si>
    <t>כתר נורבגי</t>
  </si>
  <si>
    <t>יין יפני</t>
  </si>
  <si>
    <t>דולר סינגפור</t>
  </si>
  <si>
    <t>דולר הונג קונג</t>
  </si>
  <si>
    <t>רופיה הודית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</si>
  <si>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</si>
  <si>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</si>
  <si>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</si>
  <si>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</si>
  <si>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</si>
  <si>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</si>
  <si>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</si>
  <si>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</si>
  <si>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</si>
  <si>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</si>
  <si>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עו'ש(לקבל)- בנק מזרחי</t>
  </si>
  <si>
    <t>עו'ש(לשלם)- בנק מזרחי</t>
  </si>
  <si>
    <t>סה"כ יתרת מזומנים ועו"ש נקובים במט"ח</t>
  </si>
  <si>
    <t>אירו-100- בנק לאומי</t>
  </si>
  <si>
    <t>100- 10- בנק לאומי</t>
  </si>
  <si>
    <t>אירו-100- בנק מזרחי</t>
  </si>
  <si>
    <t>100- 20- בנק מזרחי</t>
  </si>
  <si>
    <t>אירו-100(לקבל)- בנק מזרחי</t>
  </si>
  <si>
    <t>דולר -20001- בנק הפועלים</t>
  </si>
  <si>
    <t>20001- 12- בנק הפועלים</t>
  </si>
  <si>
    <t>12</t>
  </si>
  <si>
    <t>דולר -20001- בנק לאומי</t>
  </si>
  <si>
    <t>20001- 10- בנק לאומי</t>
  </si>
  <si>
    <t>דולר -20001- בנק מזרחי</t>
  </si>
  <si>
    <t>20001- 20- בנק מזרחי</t>
  </si>
  <si>
    <t>דולר -20001(לקבל)- בנק מזרחי</t>
  </si>
  <si>
    <t>דולר -20001(לשלם)- בנק מזרחי</t>
  </si>
  <si>
    <t>דולר אוסטרלי 183- בנק מזרחי</t>
  </si>
  <si>
    <t>183- 20- בנק מזרחי</t>
  </si>
  <si>
    <t>דולר הונג קונג-353- בנק מזרחי</t>
  </si>
  <si>
    <t>353- 20- בנק מזרחי</t>
  </si>
  <si>
    <t>דולר סינגפורי-345- בנק מזרחי</t>
  </si>
  <si>
    <t>345- 20- בנק מזרחי</t>
  </si>
  <si>
    <t>ין יפני- 248(לשלם)- בנק מזרחי</t>
  </si>
  <si>
    <t>248- 20- בנק מזרחי</t>
  </si>
  <si>
    <t>כתר דני - 78- בנק מזרחי</t>
  </si>
  <si>
    <t>78- 20- בנק מזרחי</t>
  </si>
  <si>
    <t>כתר נורבגי-132- בנק מזרחי</t>
  </si>
  <si>
    <t>132- 20- בנק מזרחי</t>
  </si>
  <si>
    <t>כתר נורבגי-132(לשלם)- בנק מזרחי</t>
  </si>
  <si>
    <t>פרנק שוויצרי-35- בנק מזרחי</t>
  </si>
  <si>
    <t>35- 20- בנק מזרחי</t>
  </si>
  <si>
    <t>לי"ש - 70002- בנק מזרחי</t>
  </si>
  <si>
    <t>70002- 20- בנק מזרחי</t>
  </si>
  <si>
    <t>סה"כ פח"ק/פר"י</t>
  </si>
  <si>
    <t>פ.ח.ק.- בנק הפועלים</t>
  </si>
  <si>
    <t>1111111110- 12- בנק הפועלים</t>
  </si>
  <si>
    <t>פ.ח.ק.- בנק לאומי</t>
  </si>
  <si>
    <t>1111111110- 10- בנק לאומי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</si>
  <si>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</si>
  <si>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</si>
  <si>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</si>
  <si>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</si>
  <si>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</si>
  <si>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</si>
  <si>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</si>
  <si>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</si>
  <si>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</si>
  <si>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</si>
  <si>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</si>
  <si>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</si>
  <si>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</t>
  </si>
  <si>
    <t>30/09/20</t>
  </si>
  <si>
    <t>5904 גליל- האוצר - ממשלתית צמודה</t>
  </si>
  <si>
    <t>9590431</t>
  </si>
  <si>
    <t>ממצמ 0536- האוצר - ממשלתית צמודה</t>
  </si>
  <si>
    <t>1097708</t>
  </si>
  <si>
    <t>ממצמ0841- האוצר - ממשלתית צמודה</t>
  </si>
  <si>
    <t>1120583</t>
  </si>
  <si>
    <t>ממצמ0922- האוצר - ממשלתית צמודה</t>
  </si>
  <si>
    <t>1124056</t>
  </si>
  <si>
    <t>ממצמ0923</t>
  </si>
  <si>
    <t>1128081</t>
  </si>
  <si>
    <t>ממשל צמודה 0529- האוצר - ממשלתית צמודה</t>
  </si>
  <si>
    <t>1157023</t>
  </si>
  <si>
    <t>ממשל צמודה 1025- האוצר - ממשלתית צמודה</t>
  </si>
  <si>
    <t>1135912</t>
  </si>
  <si>
    <t>ממשל צמודה 1151</t>
  </si>
  <si>
    <t>1168301</t>
  </si>
  <si>
    <t>ממשלתי צמוד 0527- האוצר - ממשלתית צמודה</t>
  </si>
  <si>
    <t>1140847</t>
  </si>
  <si>
    <t>ממשלתי צמוד 0545</t>
  </si>
  <si>
    <t>1134865</t>
  </si>
  <si>
    <t>צמוד 1020</t>
  </si>
  <si>
    <t>1137181</t>
  </si>
  <si>
    <t>סה"כ לא צמודות</t>
  </si>
  <si>
    <t>סה"כ מלווה קצר מועד</t>
  </si>
  <si>
    <t>מ.ק.מ 611- בנק ישראל- מק"מ</t>
  </si>
  <si>
    <t>8210619</t>
  </si>
  <si>
    <t>מ.ק.מ 911- בנק ישראל- מק"מ</t>
  </si>
  <si>
    <t>8210916</t>
  </si>
  <si>
    <t>15/09/20</t>
  </si>
  <si>
    <t>מ.ק.מ.  111- בנק ישראל- מק"מ</t>
  </si>
  <si>
    <t>8210114</t>
  </si>
  <si>
    <t>01/06/20</t>
  </si>
  <si>
    <t>מ.ק.מ.  211- בנק ישראל- מק"מ</t>
  </si>
  <si>
    <t>8210213</t>
  </si>
  <si>
    <t>26/03/20</t>
  </si>
  <si>
    <t>מ.ק.מ. 1020- בנק ישראל- מק"מ</t>
  </si>
  <si>
    <t>8201022</t>
  </si>
  <si>
    <t>30/03/20</t>
  </si>
  <si>
    <t>מ.ק.מ. 1110- בנק ישראל- מק"מ</t>
  </si>
  <si>
    <t>8201113</t>
  </si>
  <si>
    <t>24/03/20</t>
  </si>
  <si>
    <t>מ.ק.מ. 1210- בנק ישראל- מק"מ</t>
  </si>
  <si>
    <t>8201212</t>
  </si>
  <si>
    <t>23/03/20</t>
  </si>
  <si>
    <t>מ.ק.מ. 311- בנק ישראל- מק"מ</t>
  </si>
  <si>
    <t>8210312</t>
  </si>
  <si>
    <t>27/05/20</t>
  </si>
  <si>
    <t>מ.ק.מ. 811- בנק ישראל- מק"מ</t>
  </si>
  <si>
    <t>8210817</t>
  </si>
  <si>
    <t>13/09/20</t>
  </si>
  <si>
    <t>מ.ק.מ.711</t>
  </si>
  <si>
    <t>8210718</t>
  </si>
  <si>
    <t>10/09/20</t>
  </si>
  <si>
    <t>סה"כ שחר</t>
  </si>
  <si>
    <t>ממשל קצרה 0221- האוצר - ממשלתית קצרה</t>
  </si>
  <si>
    <t>1165877</t>
  </si>
  <si>
    <t>ממשל קצרה 0521- האוצר - ממשלתית קצרה</t>
  </si>
  <si>
    <t>1167113</t>
  </si>
  <si>
    <t>22/09/20</t>
  </si>
  <si>
    <t>ממשל שקלית 0121- האוצר - ממשלתית שקלית</t>
  </si>
  <si>
    <t>1142223</t>
  </si>
  <si>
    <t>14/09/20</t>
  </si>
  <si>
    <t>ממשל שקלית 0327</t>
  </si>
  <si>
    <t>1139344</t>
  </si>
  <si>
    <t>ממשל שקלית 0330- האוצר - ממשלתית שקלית</t>
  </si>
  <si>
    <t>1160985</t>
  </si>
  <si>
    <t>ממשל שקלית 0347</t>
  </si>
  <si>
    <t>1140193</t>
  </si>
  <si>
    <t>ממשל שקלית 0421</t>
  </si>
  <si>
    <t>1138130</t>
  </si>
  <si>
    <t>ממשל שקלית 0537- האוצר - ממשלתית שקלית</t>
  </si>
  <si>
    <t>1166180</t>
  </si>
  <si>
    <t>ממשל שקלית 0722- האוצר - ממשלתית שקלית</t>
  </si>
  <si>
    <t>1158104</t>
  </si>
  <si>
    <t>ממשל שקלית 0928</t>
  </si>
  <si>
    <t>1150879</t>
  </si>
  <si>
    <t>ממשל שקלית 1122- האוצר - ממשלתית שקלית</t>
  </si>
  <si>
    <t>1141225</t>
  </si>
  <si>
    <t>ממשל שקלית 1123- האוצר - ממשלתית שקלית</t>
  </si>
  <si>
    <t>1155068</t>
  </si>
  <si>
    <t>ממשלתי 0122- האוצר - ממשלתית שקלית</t>
  </si>
  <si>
    <t>1123272</t>
  </si>
  <si>
    <t>ממשלתי 0323</t>
  </si>
  <si>
    <t>1126747</t>
  </si>
  <si>
    <t>ממשלתי 0324- האוצר - ממשלתית שקלית</t>
  </si>
  <si>
    <t>1130848</t>
  </si>
  <si>
    <t>ממשלתי 0825- האוצר - ממשלתית שקלית</t>
  </si>
  <si>
    <t>1135557</t>
  </si>
  <si>
    <t>ממשלתי שקלי 0425- האוצר - ממשלתית שקלית</t>
  </si>
  <si>
    <t>1162668</t>
  </si>
  <si>
    <t>ממשלתי שקלי 723</t>
  </si>
  <si>
    <t>1167105</t>
  </si>
  <si>
    <t>ממשק 1026- האוצר - ממשלתית שקלית</t>
  </si>
  <si>
    <t>1099456</t>
  </si>
  <si>
    <t>ממשק0142- האוצר - ממשלתית שקלית</t>
  </si>
  <si>
    <t>1125400</t>
  </si>
  <si>
    <t>סה"כ גילון</t>
  </si>
  <si>
    <t>ממשל משתנה 0526- האוצר - ממשלתית משתנה</t>
  </si>
  <si>
    <t>1141795</t>
  </si>
  <si>
    <t>ממשל משתנה 1121- האוצר - ממשלתית משתנה</t>
  </si>
  <si>
    <t>1127646</t>
  </si>
  <si>
    <t>ממשלת משתנה 1130- האוצר - ממשלתית משתנה</t>
  </si>
  <si>
    <t>1166552</t>
  </si>
  <si>
    <t>סה"כ צמודות לדולר</t>
  </si>
  <si>
    <t>סה"כ אג"ח של ממשלת ישראל שהונפקו בחו"ל</t>
  </si>
  <si>
    <t>ISRAE 3.15 06/30/23</t>
  </si>
  <si>
    <t>US4651387M19</t>
  </si>
  <si>
    <t>NYSE</t>
  </si>
  <si>
    <t>S&amp;P</t>
  </si>
  <si>
    <t>03/01/18</t>
  </si>
  <si>
    <t>ISRAEL 3.25 17.01.2028</t>
  </si>
  <si>
    <t>US46513YJH27</t>
  </si>
  <si>
    <t>10/01/18</t>
  </si>
  <si>
    <t>ISRAEL 3.8  13/05/2060</t>
  </si>
  <si>
    <t>XS2167193015</t>
  </si>
  <si>
    <t>12/05/20</t>
  </si>
  <si>
    <t>ISRAEL 2.875 28/01/24</t>
  </si>
  <si>
    <t>XS1023541847</t>
  </si>
  <si>
    <t>AA-</t>
  </si>
  <si>
    <t>03/06/20</t>
  </si>
  <si>
    <t>ISRAEL 2.5 15/1/30</t>
  </si>
  <si>
    <t>ISRAEL 2.5 01/15/30 Corp</t>
  </si>
  <si>
    <t>A1</t>
  </si>
  <si>
    <t>Moodys</t>
  </si>
  <si>
    <t>09/01/20</t>
  </si>
  <si>
    <t>ISRAEL 2.75 03/07/30</t>
  </si>
  <si>
    <t>US46513JB346</t>
  </si>
  <si>
    <t>01/04/20</t>
  </si>
  <si>
    <t>סה"כ אג"ח שהנפיקו ממשלות זרות בחו"ל</t>
  </si>
  <si>
    <t>B 0 03/09/21</t>
  </si>
  <si>
    <t>US9127964L09</t>
  </si>
  <si>
    <t>B 0 03/12/20</t>
  </si>
  <si>
    <t>US912796TU31</t>
  </si>
  <si>
    <t>12/06/20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</si>
  <si>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</si>
  <si>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</si>
  <si>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</si>
  <si>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</si>
  <si>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</si>
  <si>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</si>
  <si>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</si>
  <si>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</si>
  <si>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ב- אלה פקדונות</t>
  </si>
  <si>
    <t>1142215</t>
  </si>
  <si>
    <t>515666881</t>
  </si>
  <si>
    <t>אג"ח מובנות</t>
  </si>
  <si>
    <t>29/09/20</t>
  </si>
  <si>
    <t>אלה פקדון אגח ה- אלה פקדונות</t>
  </si>
  <si>
    <t>1162577</t>
  </si>
  <si>
    <t>11/08/20</t>
  </si>
  <si>
    <t>בינל הנפק אגח י- בינלאומי הנפקות</t>
  </si>
  <si>
    <t>1160290</t>
  </si>
  <si>
    <t>513141879</t>
  </si>
  <si>
    <t>בנקים</t>
  </si>
  <si>
    <t>בינל הנפק אגח יא- בינלאומי הנפקות</t>
  </si>
  <si>
    <t>1167048</t>
  </si>
  <si>
    <t>23/06/20</t>
  </si>
  <si>
    <t>בינלאומי הנפק אגח ט</t>
  </si>
  <si>
    <t>1135177</t>
  </si>
  <si>
    <t>12/02/20</t>
  </si>
  <si>
    <t>דקסיה הנ אג7- דקסיה ישראל הנפק</t>
  </si>
  <si>
    <t>1119825</t>
  </si>
  <si>
    <t>513704304</t>
  </si>
  <si>
    <t>16/09/20</t>
  </si>
  <si>
    <t>דקסיה הנ אגח  י- דקסיה ישראל הנפק</t>
  </si>
  <si>
    <t>1134147</t>
  </si>
  <si>
    <t>23/07/20</t>
  </si>
  <si>
    <t>דקסיה ישראל אג"ח 2- דקסיה ישראל הנפק</t>
  </si>
  <si>
    <t>1095066</t>
  </si>
  <si>
    <t>לאומי   אגח 179- לאומי</t>
  </si>
  <si>
    <t>6040372</t>
  </si>
  <si>
    <t>520018078</t>
  </si>
  <si>
    <t>לאומי אג"ח 181- לאומי</t>
  </si>
  <si>
    <t>6040505</t>
  </si>
  <si>
    <t>Aaa.il</t>
  </si>
  <si>
    <t>03/09/20</t>
  </si>
  <si>
    <t>מז טפ הנפק   45- מזרחי טפחות הנפק</t>
  </si>
  <si>
    <t>2310217</t>
  </si>
  <si>
    <t>520032046</t>
  </si>
  <si>
    <t>מז טפ הנפק   46- מזרחי טפחות הנפק</t>
  </si>
  <si>
    <t>2310225</t>
  </si>
  <si>
    <t>מז טפ הנפק 51- מזרחי טפחות הנפק</t>
  </si>
  <si>
    <t>2310324</t>
  </si>
  <si>
    <t>24/09/20</t>
  </si>
  <si>
    <t>מז טפ הנפק 52- מזרחי טפחות הנפק</t>
  </si>
  <si>
    <t>2310381</t>
  </si>
  <si>
    <t>30/06/20</t>
  </si>
  <si>
    <t>מזרחי  הנפקות אגח 38- מזרחי טפחות הנפק</t>
  </si>
  <si>
    <t>2310142</t>
  </si>
  <si>
    <t>08/06/20</t>
  </si>
  <si>
    <t>מזרחי  טפ הנפק   43</t>
  </si>
  <si>
    <t>2310191</t>
  </si>
  <si>
    <t>מזרחי הנפקות אג"ח 49- מזרחי טפחות הנפק</t>
  </si>
  <si>
    <t>2310282</t>
  </si>
  <si>
    <t>מזרחי טפחות  הנפקות אג"ח 44</t>
  </si>
  <si>
    <t>2310209</t>
  </si>
  <si>
    <t>מקורות  אגח 11- מקורות</t>
  </si>
  <si>
    <t>1158476</t>
  </si>
  <si>
    <t>520010869</t>
  </si>
  <si>
    <t>מקורות אגח 10- מקורות</t>
  </si>
  <si>
    <t>1158468</t>
  </si>
  <si>
    <t>23/09/20</t>
  </si>
  <si>
    <t>פועלים הנ אג34- פועלים הנפקות</t>
  </si>
  <si>
    <t>1940576</t>
  </si>
  <si>
    <t>520032640</t>
  </si>
  <si>
    <t>פועלים הנ אגח35- פועלים הנפקות</t>
  </si>
  <si>
    <t>1940618</t>
  </si>
  <si>
    <t>פועלים הנפ אג32- פועלים הנפקות</t>
  </si>
  <si>
    <t>1940535</t>
  </si>
  <si>
    <t>פועלים הנפקות  אג"ח 36- פועלים הנפקות</t>
  </si>
  <si>
    <t>1940659</t>
  </si>
  <si>
    <t>בינ"ל הנפקות אג"ח 4</t>
  </si>
  <si>
    <t>1103126</t>
  </si>
  <si>
    <t>ilAA+</t>
  </si>
  <si>
    <t>בינלאומי הנפקות 20- בינלאומי הנפקות</t>
  </si>
  <si>
    <t>1121953</t>
  </si>
  <si>
    <t>27/04/20</t>
  </si>
  <si>
    <t>דיסקונט הת 10- דיסקונט</t>
  </si>
  <si>
    <t>6910129</t>
  </si>
  <si>
    <t>520007030</t>
  </si>
  <si>
    <t>דיסקונט מנפיקים 4- דיסקונט מנפיקים</t>
  </si>
  <si>
    <t>7480049</t>
  </si>
  <si>
    <t>520029935</t>
  </si>
  <si>
    <t>02/02/20</t>
  </si>
  <si>
    <t>דקסיה ישראל  אגח 14- דקסיה ישראל הנפק</t>
  </si>
  <si>
    <t>1129907</t>
  </si>
  <si>
    <t>16/02/20</t>
  </si>
  <si>
    <t>וילאר אג"ח 6- וילאר</t>
  </si>
  <si>
    <t>4160115</t>
  </si>
  <si>
    <t>520038910</t>
  </si>
  <si>
    <t>נדלן מניב בישראל</t>
  </si>
  <si>
    <t>26/01/20</t>
  </si>
  <si>
    <t>לאומי התח נד יד- לאומי</t>
  </si>
  <si>
    <t>6040299</t>
  </si>
  <si>
    <t>19/05/20</t>
  </si>
  <si>
    <t>נמלי ישראל אג "ח א- נמלי ישראל</t>
  </si>
  <si>
    <t>1145564</t>
  </si>
  <si>
    <t>513569780</t>
  </si>
  <si>
    <t>Aa1.il</t>
  </si>
  <si>
    <t>נמלי ישראל אג"ח ב- נמלי ישראל</t>
  </si>
  <si>
    <t>1145572</t>
  </si>
  <si>
    <t>נתיבי הגז אג"ח ד- נתיבי הגז</t>
  </si>
  <si>
    <t>1147503</t>
  </si>
  <si>
    <t>513436394</t>
  </si>
  <si>
    <t>עזריאלי אג"ח ד</t>
  </si>
  <si>
    <t>1138650</t>
  </si>
  <si>
    <t>510960719</t>
  </si>
  <si>
    <t>עזריאלי אג"ח ה- קבוצת עזריאלי</t>
  </si>
  <si>
    <t>1156603</t>
  </si>
  <si>
    <t>עזריאלי אג"ח ו- קבוצת עזריאלי</t>
  </si>
  <si>
    <t>1156611</t>
  </si>
  <si>
    <t>עזריאלי אג2- קבוצת עזריאלי</t>
  </si>
  <si>
    <t>1134436</t>
  </si>
  <si>
    <t>פועלים הנפקות אג"ח 10</t>
  </si>
  <si>
    <t>1940402</t>
  </si>
  <si>
    <t>פועלים הנפקות אגח 15- פועלים הנפקות</t>
  </si>
  <si>
    <t>1940543</t>
  </si>
  <si>
    <t>פועלים הנפקות התח.14- פועלים הנפקות</t>
  </si>
  <si>
    <t>1940501</t>
  </si>
  <si>
    <t>רכבת אג"ח 2- רכבת ישראל</t>
  </si>
  <si>
    <t>1134998</t>
  </si>
  <si>
    <t>520043613</t>
  </si>
  <si>
    <t>16/04/20</t>
  </si>
  <si>
    <t>אמות אג ו'- אמות</t>
  </si>
  <si>
    <t>1158609</t>
  </si>
  <si>
    <t>520026683</t>
  </si>
  <si>
    <t>ilAA</t>
  </si>
  <si>
    <t>אמות אג2- אמות</t>
  </si>
  <si>
    <t>1126630</t>
  </si>
  <si>
    <t>אמות אג3- אמות</t>
  </si>
  <si>
    <t>1117357</t>
  </si>
  <si>
    <t>02/04/20</t>
  </si>
  <si>
    <t>אמות אג4- אמות</t>
  </si>
  <si>
    <t>1133149</t>
  </si>
  <si>
    <t>ארפורט סיטי אג"ח 5- איירפורט סיטי</t>
  </si>
  <si>
    <t>1133487</t>
  </si>
  <si>
    <t>511659401</t>
  </si>
  <si>
    <t>ביג  אגח יג- ביג</t>
  </si>
  <si>
    <t>1159516</t>
  </si>
  <si>
    <t>513623314</t>
  </si>
  <si>
    <t>ביג אג"ח יא- ביג</t>
  </si>
  <si>
    <t>1151117</t>
  </si>
  <si>
    <t>31/08/20</t>
  </si>
  <si>
    <t>ביג אגח טז</t>
  </si>
  <si>
    <t>1168442</t>
  </si>
  <si>
    <t>07/09/20</t>
  </si>
  <si>
    <t>ביג אגח יד- ביג</t>
  </si>
  <si>
    <t>1161512</t>
  </si>
  <si>
    <t>01/03/20</t>
  </si>
  <si>
    <t>ביג אגח יז</t>
  </si>
  <si>
    <t>1168459</t>
  </si>
  <si>
    <t>בל"ל ש"ה נד 200- לאומי</t>
  </si>
  <si>
    <t>6040141</t>
  </si>
  <si>
    <t>גב ים אג"ח 6- גב-ים</t>
  </si>
  <si>
    <t>7590128</t>
  </si>
  <si>
    <t>520001736</t>
  </si>
  <si>
    <t>הראל הנפקות אגח 1- הראל הנפקות</t>
  </si>
  <si>
    <t>1099738</t>
  </si>
  <si>
    <t>513834200</t>
  </si>
  <si>
    <t>ביטוח</t>
  </si>
  <si>
    <t>חשמל     אגח 29- חשמל</t>
  </si>
  <si>
    <t>6000236</t>
  </si>
  <si>
    <t>520000472</t>
  </si>
  <si>
    <t>אנרגיה</t>
  </si>
  <si>
    <t>Aa2.il</t>
  </si>
  <si>
    <t>חשמל  אג"ח 31- חשמל</t>
  </si>
  <si>
    <t>6000285</t>
  </si>
  <si>
    <t>חשמל אג27</t>
  </si>
  <si>
    <t>6000210</t>
  </si>
  <si>
    <t>ישרס אג18- ישרס</t>
  </si>
  <si>
    <t>6130280</t>
  </si>
  <si>
    <t>520017807</t>
  </si>
  <si>
    <t>06/08/20</t>
  </si>
  <si>
    <t>מבני תעש אגח יח</t>
  </si>
  <si>
    <t>2260479</t>
  </si>
  <si>
    <t>520024126</t>
  </si>
  <si>
    <t>מבני תעשיה אגח יט</t>
  </si>
  <si>
    <t>2260487</t>
  </si>
  <si>
    <t>מבני תעשיה אגח כג- מבני תעשיה</t>
  </si>
  <si>
    <t>2260545</t>
  </si>
  <si>
    <t>17/09/20</t>
  </si>
  <si>
    <t>מליסרון  אגח יד</t>
  </si>
  <si>
    <t>3230232</t>
  </si>
  <si>
    <t>520037789</t>
  </si>
  <si>
    <t>12/04/20</t>
  </si>
  <si>
    <t>מליסרון  אגח יט</t>
  </si>
  <si>
    <t>3230398</t>
  </si>
  <si>
    <t>18/08/20</t>
  </si>
  <si>
    <t>מליסרון  אגח16- מליסרון</t>
  </si>
  <si>
    <t>3230265</t>
  </si>
  <si>
    <t>30/08/20</t>
  </si>
  <si>
    <t>מליסרון אג10- מליסרון</t>
  </si>
  <si>
    <t>3230190</t>
  </si>
  <si>
    <t>מליסרון אג8- מליסרון</t>
  </si>
  <si>
    <t>3230166</t>
  </si>
  <si>
    <t>מליסרון אגח יח- מליסרון</t>
  </si>
  <si>
    <t>3230372</t>
  </si>
  <si>
    <t>03/03/20</t>
  </si>
  <si>
    <t>פועלים הנ שה נד 1- פועלים הנפקות</t>
  </si>
  <si>
    <t>1940444</t>
  </si>
  <si>
    <t>ריט 1     אגח ו</t>
  </si>
  <si>
    <t>1138544</t>
  </si>
  <si>
    <t>513821488</t>
  </si>
  <si>
    <t>ריט 1 אגח ה- ריט1</t>
  </si>
  <si>
    <t>1136753</t>
  </si>
  <si>
    <t>ריט אג"ח 4- ריט1</t>
  </si>
  <si>
    <t>1129899</t>
  </si>
  <si>
    <t>ריט1 אגח 3- ריט1</t>
  </si>
  <si>
    <t>1120021</t>
  </si>
  <si>
    <t>05/04/20</t>
  </si>
  <si>
    <t>שופרסל    אגח ו- שופרסל</t>
  </si>
  <si>
    <t>7770217</t>
  </si>
  <si>
    <t>520022732</t>
  </si>
  <si>
    <t>מסחר</t>
  </si>
  <si>
    <t>שופרסל אג4- שופרסל</t>
  </si>
  <si>
    <t>7770191</t>
  </si>
  <si>
    <t>16/05/19</t>
  </si>
  <si>
    <t>אגוד הנפ  אגח ט- אגוד הנפקות</t>
  </si>
  <si>
    <t>1139492</t>
  </si>
  <si>
    <t>513668277</t>
  </si>
  <si>
    <t>Aa3.il</t>
  </si>
  <si>
    <t>אגוד הנפ אגח יא</t>
  </si>
  <si>
    <t>1157353</t>
  </si>
  <si>
    <t>03/08/20</t>
  </si>
  <si>
    <t>אגוד הנפ אגח יג'- אגוד הנפקות</t>
  </si>
  <si>
    <t>1161538</t>
  </si>
  <si>
    <t>03/02/20</t>
  </si>
  <si>
    <t>אגוד הנפקות אג"ח י</t>
  </si>
  <si>
    <t>1154764</t>
  </si>
  <si>
    <t>27/08/20</t>
  </si>
  <si>
    <t>אדמה אגח  2</t>
  </si>
  <si>
    <t>1110915</t>
  </si>
  <si>
    <t>520043605</t>
  </si>
  <si>
    <t>כימיה, גומי ופלסטיק</t>
  </si>
  <si>
    <t>ilAA-</t>
  </si>
  <si>
    <t>06/05/20</t>
  </si>
  <si>
    <t>אלון ריבוע כחול אג"ח ז</t>
  </si>
  <si>
    <t>1140615</t>
  </si>
  <si>
    <t>513765859</t>
  </si>
  <si>
    <t>05/08/20</t>
  </si>
  <si>
    <t>30/04/20</t>
  </si>
  <si>
    <t>אלוני חץ אג8- אלוני חץ</t>
  </si>
  <si>
    <t>3900271</t>
  </si>
  <si>
    <t>520038506</t>
  </si>
  <si>
    <t>בזק אגח 10- בזק</t>
  </si>
  <si>
    <t>2300184</t>
  </si>
  <si>
    <t>520031931</t>
  </si>
  <si>
    <t>בזק אגח 12- בזק</t>
  </si>
  <si>
    <t>2300242</t>
  </si>
  <si>
    <t>בזק.ק6- בזק</t>
  </si>
  <si>
    <t>2300143</t>
  </si>
  <si>
    <t>ביג אג"ח 12- ביג</t>
  </si>
  <si>
    <t>1156231</t>
  </si>
  <si>
    <t>ביג אג5- ביג</t>
  </si>
  <si>
    <t>1129279</t>
  </si>
  <si>
    <t>20/05/20</t>
  </si>
  <si>
    <t>ביג אגח ז- ביג</t>
  </si>
  <si>
    <t>1136084</t>
  </si>
  <si>
    <t>ביג ט'- ביג</t>
  </si>
  <si>
    <t>1141050</t>
  </si>
  <si>
    <t>31/05/20</t>
  </si>
  <si>
    <t>גזית גלוב אג11- גזית גלוב</t>
  </si>
  <si>
    <t>1260546</t>
  </si>
  <si>
    <t>520033234</t>
  </si>
  <si>
    <t>נדלן מניב בחו"ל</t>
  </si>
  <si>
    <t>גזית גלוב אגח יג- גזית גלוב</t>
  </si>
  <si>
    <t>1260652</t>
  </si>
  <si>
    <t>גזית גלוב אגח יד- גזית גלוב</t>
  </si>
  <si>
    <t>1260736</t>
  </si>
  <si>
    <t>גלוב אג"ח 12- גזית גלוב</t>
  </si>
  <si>
    <t>1260603</t>
  </si>
  <si>
    <t>הראל הנפקות אגח 7- הראל הנפקות</t>
  </si>
  <si>
    <t>1126077</t>
  </si>
  <si>
    <t>הראל הנפקות אגח ה- הראל הנפקות</t>
  </si>
  <si>
    <t>1119221</t>
  </si>
  <si>
    <t>24/02/20</t>
  </si>
  <si>
    <t>ירושלים הנ אגח טו- ירושלים הנפקות</t>
  </si>
  <si>
    <t>1161769</t>
  </si>
  <si>
    <t>513682146</t>
  </si>
  <si>
    <t>22/04/20</t>
  </si>
  <si>
    <t>ירושלים הנפקות 13- ירושלים הנפקות</t>
  </si>
  <si>
    <t>1142512</t>
  </si>
  <si>
    <t>20/07/20</t>
  </si>
  <si>
    <t>ירושלים הנפקות אג"ח ט- ירושלים הנפקות</t>
  </si>
  <si>
    <t>1127422</t>
  </si>
  <si>
    <t>ישרס  אגח יג- ישרס</t>
  </si>
  <si>
    <t>6130181</t>
  </si>
  <si>
    <t>23/01/20</t>
  </si>
  <si>
    <t>ישרס אגח טז- ישרס</t>
  </si>
  <si>
    <t>6130223</t>
  </si>
  <si>
    <t>כלל ביטוח אגח 3- כללביט מימון</t>
  </si>
  <si>
    <t>1120120</t>
  </si>
  <si>
    <t>513754069</t>
  </si>
  <si>
    <t>כללביט אג7</t>
  </si>
  <si>
    <t>1132950</t>
  </si>
  <si>
    <t>10/09/19</t>
  </si>
  <si>
    <t>מבני תעש  אגח כ- מבני תעשיה</t>
  </si>
  <si>
    <t>2260495</t>
  </si>
  <si>
    <t>26/12/18</t>
  </si>
  <si>
    <t>מבני תעשיה אג17- מבני תעשיה</t>
  </si>
  <si>
    <t>2260446</t>
  </si>
  <si>
    <t>מזרחי טפחות שה 1</t>
  </si>
  <si>
    <t>6950083</t>
  </si>
  <si>
    <t>520000522</t>
  </si>
  <si>
    <t>16/08/20</t>
  </si>
  <si>
    <t>מליסרון   אגח ו- מליסרון</t>
  </si>
  <si>
    <t>3230125</t>
  </si>
  <si>
    <t>06/07/20</t>
  </si>
  <si>
    <t>מליסרון אג"ח יג- מליסרון</t>
  </si>
  <si>
    <t>3230224</t>
  </si>
  <si>
    <t>05/05/20</t>
  </si>
  <si>
    <t>מליסרון אג11- מליסרון</t>
  </si>
  <si>
    <t>3230208</t>
  </si>
  <si>
    <t>מנורה מבטחים גיוס הון אג"ח א'- מנורה הון</t>
  </si>
  <si>
    <t>1103670</t>
  </si>
  <si>
    <t>513937714</t>
  </si>
  <si>
    <t>16/11/17</t>
  </si>
  <si>
    <t>סלע נדל"ן אג"ח 2- סלע קפיטל נדל"ן</t>
  </si>
  <si>
    <t>1132927</t>
  </si>
  <si>
    <t>513992529</t>
  </si>
  <si>
    <t>14/06/20</t>
  </si>
  <si>
    <t>סלע נדל"ן אג3</t>
  </si>
  <si>
    <t>1138973</t>
  </si>
  <si>
    <t>סלע נדלן  אגח ד- סלע קפיטל נדל"ן</t>
  </si>
  <si>
    <t>1167147</t>
  </si>
  <si>
    <t>פועלים הנפקות אג"ח 18- פועלים הנפקות</t>
  </si>
  <si>
    <t>1940600</t>
  </si>
  <si>
    <t>20/06/18</t>
  </si>
  <si>
    <t>פז נפט    אגח ז- פז נפט</t>
  </si>
  <si>
    <t>1142595</t>
  </si>
  <si>
    <t>510216054</t>
  </si>
  <si>
    <t>פניקס הון אגח ה- הפניקס גיוסי הון</t>
  </si>
  <si>
    <t>1135417</t>
  </si>
  <si>
    <t>514290345</t>
  </si>
  <si>
    <t>רבוע נדלן אגח ח- רבוע נדלן</t>
  </si>
  <si>
    <t>1157569</t>
  </si>
  <si>
    <t>רבוע נדלן אגח ח-פרמיה- רבוע נדלן</t>
  </si>
  <si>
    <t>שלמה החז אגח טז</t>
  </si>
  <si>
    <t>1410281</t>
  </si>
  <si>
    <t>520034372</t>
  </si>
  <si>
    <t>15/03/20</t>
  </si>
  <si>
    <t>שלמה החזקות אג18- שלמה החזקות</t>
  </si>
  <si>
    <t>1410307</t>
  </si>
  <si>
    <t>אגוד הנפ התח יט- אגוד הנפקות</t>
  </si>
  <si>
    <t>1124080</t>
  </si>
  <si>
    <t>A1.il</t>
  </si>
  <si>
    <t>18/03/20</t>
  </si>
  <si>
    <t>אשטרום נכ אגח 12- אשטרום נכסים</t>
  </si>
  <si>
    <t>2510279</t>
  </si>
  <si>
    <t>520036617</t>
  </si>
  <si>
    <t>ilA+</t>
  </si>
  <si>
    <t>אשטרום נכסים אג"ח 11</t>
  </si>
  <si>
    <t>2510238</t>
  </si>
  <si>
    <t>24/12/18</t>
  </si>
  <si>
    <t>גירון     אגח ו- גירון פיתוח</t>
  </si>
  <si>
    <t>1139849</t>
  </si>
  <si>
    <t>520044520</t>
  </si>
  <si>
    <t>גירון אג"ח 7</t>
  </si>
  <si>
    <t>1142629</t>
  </si>
  <si>
    <t>04/02/19</t>
  </si>
  <si>
    <t>יוניברסל אג1- יוניברסל מוטורס</t>
  </si>
  <si>
    <t>1141639</t>
  </si>
  <si>
    <t>511809071</t>
  </si>
  <si>
    <t>05/07/20</t>
  </si>
  <si>
    <t>יוניברסל אגח ג- יוניברסל מוטורס</t>
  </si>
  <si>
    <t>1160670</t>
  </si>
  <si>
    <t>26/09/19</t>
  </si>
  <si>
    <t>לוינשטיין נכסים אג"ח 2- לוינשטין נכסים</t>
  </si>
  <si>
    <t>1139716</t>
  </si>
  <si>
    <t>511134298</t>
  </si>
  <si>
    <t>רבוע נדלן אג"ח 5</t>
  </si>
  <si>
    <t>1130467</t>
  </si>
  <si>
    <t>22/01/20</t>
  </si>
  <si>
    <t>רבוע נדלן אגח ו- רבוע נדלן</t>
  </si>
  <si>
    <t>1140607</t>
  </si>
  <si>
    <t>אזורים  אגח 9- אזורים</t>
  </si>
  <si>
    <t>7150337</t>
  </si>
  <si>
    <t>520025990</t>
  </si>
  <si>
    <t>בנייה</t>
  </si>
  <si>
    <t>A2.il</t>
  </si>
  <si>
    <t>22/07/20</t>
  </si>
  <si>
    <t>איידיאיי הנפקות אג"ח 3- איידיאיי הנפקות</t>
  </si>
  <si>
    <t>1127349</t>
  </si>
  <si>
    <t>514486042</t>
  </si>
  <si>
    <t>21/05/20</t>
  </si>
  <si>
    <t>אלדן תחבורה אגח ה- אלדן תחבורה</t>
  </si>
  <si>
    <t>1155357</t>
  </si>
  <si>
    <t>510454333</t>
  </si>
  <si>
    <t>ilA</t>
  </si>
  <si>
    <t>15/12/19</t>
  </si>
  <si>
    <t>אספן גרופ אגח ו- אספן גרופ</t>
  </si>
  <si>
    <t>3130291</t>
  </si>
  <si>
    <t>520037540</t>
  </si>
  <si>
    <t>29/06/20</t>
  </si>
  <si>
    <t>אפריקה ישראל נכסים בע"מ אג"ח 7</t>
  </si>
  <si>
    <t>1132232</t>
  </si>
  <si>
    <t>510560188</t>
  </si>
  <si>
    <t>אפריקה נכס אגחח- אפי נכסים</t>
  </si>
  <si>
    <t>1142231</t>
  </si>
  <si>
    <t>אפריקה נכסים אג"ח 6</t>
  </si>
  <si>
    <t>1129550</t>
  </si>
  <si>
    <t>אשדר אג"ח 3</t>
  </si>
  <si>
    <t>1123884</t>
  </si>
  <si>
    <t>510609761</t>
  </si>
  <si>
    <t>15/08/19</t>
  </si>
  <si>
    <t>אשטרום נכ אגח10</t>
  </si>
  <si>
    <t>2510204</t>
  </si>
  <si>
    <t>13/02/19</t>
  </si>
  <si>
    <t>אשטרום נכסים אגח 7- אשטרום נכסים</t>
  </si>
  <si>
    <t>2510139</t>
  </si>
  <si>
    <t>13/02/20</t>
  </si>
  <si>
    <t>אשטרום נכסים אגח 8- אשטרום נכסים</t>
  </si>
  <si>
    <t>2510162</t>
  </si>
  <si>
    <t>דיסקונט שה א</t>
  </si>
  <si>
    <t>6910095</t>
  </si>
  <si>
    <t>10/06/20</t>
  </si>
  <si>
    <t>חברה לישראל אג"ח 7- חברה לישראל</t>
  </si>
  <si>
    <t>5760160</t>
  </si>
  <si>
    <t>520028010</t>
  </si>
  <si>
    <t>ירושלים הנפקות אג"ח 10- ירושלים הנפקות</t>
  </si>
  <si>
    <t>1127414</t>
  </si>
  <si>
    <t>מגה אור אגח ט- מגה אור</t>
  </si>
  <si>
    <t>1165141</t>
  </si>
  <si>
    <t>513257873</t>
  </si>
  <si>
    <t>23/02/20</t>
  </si>
  <si>
    <t>מגה אור החזקות אג"ח 6</t>
  </si>
  <si>
    <t>1138668</t>
  </si>
  <si>
    <t>14/04/19</t>
  </si>
  <si>
    <t>מימון ישיר אג ב- מימון ישיר קב</t>
  </si>
  <si>
    <t>1168145</t>
  </si>
  <si>
    <t>513893123</t>
  </si>
  <si>
    <t>שיכון ובינוי אג6- שיכון ובינוי</t>
  </si>
  <si>
    <t>1129733</t>
  </si>
  <si>
    <t>520036104</t>
  </si>
  <si>
    <t>שיכון ובינוי אג8- שיכון ובינוי</t>
  </si>
  <si>
    <t>1135888</t>
  </si>
  <si>
    <t>שיכון ובינוי אגח 5- שיכון ובינוי</t>
  </si>
  <si>
    <t>1125210</t>
  </si>
  <si>
    <t>אגוד כ"א- אגוד הנפקות</t>
  </si>
  <si>
    <t>1141878</t>
  </si>
  <si>
    <t>A3.il</t>
  </si>
  <si>
    <t>29/11/17</t>
  </si>
  <si>
    <t>אדגר      אגח י- אדגר השקעות</t>
  </si>
  <si>
    <t>1820208</t>
  </si>
  <si>
    <t>520035171</t>
  </si>
  <si>
    <t>אדגר אג"ח 9- אדגר השקעות</t>
  </si>
  <si>
    <t>1820190</t>
  </si>
  <si>
    <t>אפקון החז אגח ד</t>
  </si>
  <si>
    <t>5780168</t>
  </si>
  <si>
    <t>520033473</t>
  </si>
  <si>
    <t>חשמל</t>
  </si>
  <si>
    <t>ilA-</t>
  </si>
  <si>
    <t>הכשרת הישוב אג20- הכשרת הישוב</t>
  </si>
  <si>
    <t>6120216</t>
  </si>
  <si>
    <t>520020116</t>
  </si>
  <si>
    <t>הכשרת ישוב אגח 22- הכשרת הישוב</t>
  </si>
  <si>
    <t>6120240</t>
  </si>
  <si>
    <t>נכסים ובנין אגח 4- נכסים ובנין</t>
  </si>
  <si>
    <t>6990154</t>
  </si>
  <si>
    <t>520025438</t>
  </si>
  <si>
    <t>אלקטרה נדלן אג4</t>
  </si>
  <si>
    <t>1121227</t>
  </si>
  <si>
    <t>510607328</t>
  </si>
  <si>
    <t>ilBBB+</t>
  </si>
  <si>
    <t>18/02/20</t>
  </si>
  <si>
    <t>רני צים אגח א- רני צים</t>
  </si>
  <si>
    <t>1159680</t>
  </si>
  <si>
    <t>514353671</t>
  </si>
  <si>
    <t>Baa1.il</t>
  </si>
  <si>
    <t>09/09/20</t>
  </si>
  <si>
    <t>מישורים אגח ח'- מישורים</t>
  </si>
  <si>
    <t>1143163</t>
  </si>
  <si>
    <t>511491839</t>
  </si>
  <si>
    <t>ilBBB</t>
  </si>
  <si>
    <t>25/02/20</t>
  </si>
  <si>
    <t>דיסקונט הש אג6- דיסקונט השקעות</t>
  </si>
  <si>
    <t>6390207</t>
  </si>
  <si>
    <t>520023896</t>
  </si>
  <si>
    <t>ilBBB-</t>
  </si>
  <si>
    <t>אינטרנט זהב אג4- אינטרנט זהב</t>
  </si>
  <si>
    <t>1131614</t>
  </si>
  <si>
    <t>520044264</t>
  </si>
  <si>
    <t>לא מדורג</t>
  </si>
  <si>
    <t>02/12/18</t>
  </si>
  <si>
    <t>חלל תקשורת אגח יח- חלל תקשורת</t>
  </si>
  <si>
    <t>1158518</t>
  </si>
  <si>
    <t>511396046</t>
  </si>
  <si>
    <t>23/06/19</t>
  </si>
  <si>
    <t>ירושלים הנ אגח טו-פרמיה</t>
  </si>
  <si>
    <t>מגוריט אג1- מגוריט</t>
  </si>
  <si>
    <t>1141712</t>
  </si>
  <si>
    <t>515434074</t>
  </si>
  <si>
    <t>08/09/19</t>
  </si>
  <si>
    <t>מגוריט אגח ב- מגוריט</t>
  </si>
  <si>
    <t>1168350</t>
  </si>
  <si>
    <t>מניבים ריט אג"ח 1- מניבים  ריט</t>
  </si>
  <si>
    <t>1140581</t>
  </si>
  <si>
    <t>515327120</t>
  </si>
  <si>
    <t>06/09/20</t>
  </si>
  <si>
    <t>מניבים ריט אג"ח ב- מניבים  ריט</t>
  </si>
  <si>
    <t>1155928</t>
  </si>
  <si>
    <t>15/01/20</t>
  </si>
  <si>
    <t>צור       אגח י- צור שמיר</t>
  </si>
  <si>
    <t>7300171</t>
  </si>
  <si>
    <t>520025586</t>
  </si>
  <si>
    <t>08/12/19</t>
  </si>
  <si>
    <t>בינלאומי הנפ אג8- בינלאומי הנפקות</t>
  </si>
  <si>
    <t>1134212</t>
  </si>
  <si>
    <t>דיסקונט מנפיקים אג"ח יג</t>
  </si>
  <si>
    <t>7480155</t>
  </si>
  <si>
    <t>דיסקונט מנפיקים אג"ח יד</t>
  </si>
  <si>
    <t>7480163</t>
  </si>
  <si>
    <t>הראל פיקד אגח א- הראל פיקדון סחיר</t>
  </si>
  <si>
    <t>1159623</t>
  </si>
  <si>
    <t>515989440</t>
  </si>
  <si>
    <t>15/06/20</t>
  </si>
  <si>
    <t>לאומי   אגח 178- לאומי</t>
  </si>
  <si>
    <t>6040323</t>
  </si>
  <si>
    <t>לאומי אג"ח 180- לאומי</t>
  </si>
  <si>
    <t>6040422</t>
  </si>
  <si>
    <t>מזרחי  טפ הנפק   40</t>
  </si>
  <si>
    <t>2310167</t>
  </si>
  <si>
    <t>מזרחי הנפקות אג"ח   41- מזרחי טפחות הנפק</t>
  </si>
  <si>
    <t>2310175</t>
  </si>
  <si>
    <t>מרכנתיל הנפקות אגח ב</t>
  </si>
  <si>
    <t>1138205</t>
  </si>
  <si>
    <t>513686154</t>
  </si>
  <si>
    <t>עמידר אגח א- עמידר</t>
  </si>
  <si>
    <t>1143585</t>
  </si>
  <si>
    <t>520017393</t>
  </si>
  <si>
    <t>דיסקונט הת11- דיסקונט</t>
  </si>
  <si>
    <t>6910137</t>
  </si>
  <si>
    <t>נמלי ישראל אג"ח ג- נמלי ישראל</t>
  </si>
  <si>
    <t>1145580</t>
  </si>
  <si>
    <t>סאמיט אג8- סאמיט</t>
  </si>
  <si>
    <t>1138940</t>
  </si>
  <si>
    <t>520043720</t>
  </si>
  <si>
    <t>21/06/20</t>
  </si>
  <si>
    <t>פועלים הנפקות הת 16- פועלים הנפקות</t>
  </si>
  <si>
    <t>1940550</t>
  </si>
  <si>
    <t>פועלים הנפקות י"א- פועלים הנפקות</t>
  </si>
  <si>
    <t>1940410</t>
  </si>
  <si>
    <t>רכבת אג"ח 1- רכבת ישראל</t>
  </si>
  <si>
    <t>1134980</t>
  </si>
  <si>
    <t>11/09/19</t>
  </si>
  <si>
    <t>שטראוס    אגח ה- שטראוס גרופ</t>
  </si>
  <si>
    <t>7460389</t>
  </si>
  <si>
    <t>520003781</t>
  </si>
  <si>
    <t>מזון</t>
  </si>
  <si>
    <t>שטראוס    אגח ו- שטראוס גרופ</t>
  </si>
  <si>
    <t>7460421</t>
  </si>
  <si>
    <t>שטראוס גרופ אג"ח ד</t>
  </si>
  <si>
    <t>7460363</t>
  </si>
  <si>
    <t>27/07/20</t>
  </si>
  <si>
    <t>איי.סי.אל אגח ז- איי.סי.אל</t>
  </si>
  <si>
    <t>2810372</t>
  </si>
  <si>
    <t>520027830</t>
  </si>
  <si>
    <t>אמות      אגח ה- אמות</t>
  </si>
  <si>
    <t>1138114</t>
  </si>
  <si>
    <t>אמות אגח ז- אמות</t>
  </si>
  <si>
    <t>1162866</t>
  </si>
  <si>
    <t>אקויטל    אגח 2- אקויטל</t>
  </si>
  <si>
    <t>7550122</t>
  </si>
  <si>
    <t>520030859</t>
  </si>
  <si>
    <t>גב ים אג8- גב-ים</t>
  </si>
  <si>
    <t>7590151</t>
  </si>
  <si>
    <t>דה זראסאי אגח ג- דה זראסאי גרופ</t>
  </si>
  <si>
    <t>1137975</t>
  </si>
  <si>
    <t>1744984</t>
  </si>
  <si>
    <t>וילאר אגח 7- וילאר</t>
  </si>
  <si>
    <t>4160149</t>
  </si>
  <si>
    <t>וילאר אגח ח- וילאר</t>
  </si>
  <si>
    <t>4160156</t>
  </si>
  <si>
    <t>זה זראסאי אג4- דה זראסאי גרופ</t>
  </si>
  <si>
    <t>1147560</t>
  </si>
  <si>
    <t>חשמל     אגח 26- חשמל</t>
  </si>
  <si>
    <t>6000202</t>
  </si>
  <si>
    <t>חשמל     אגח 28- חשמל</t>
  </si>
  <si>
    <t>6000228</t>
  </si>
  <si>
    <t>חשמל אג"ח 30- חשמל</t>
  </si>
  <si>
    <t>6000277</t>
  </si>
  <si>
    <t>ישראכרט אגח א- ישראכרט</t>
  </si>
  <si>
    <t>1157536</t>
  </si>
  <si>
    <t>510706153</t>
  </si>
  <si>
    <t>כיל       אגח ה</t>
  </si>
  <si>
    <t>2810299</t>
  </si>
  <si>
    <t>לאומי ש"ה  201- לאומי</t>
  </si>
  <si>
    <t>6040158</t>
  </si>
  <si>
    <t>מגדל הון  אגח ד- מגדל ביטוח הון</t>
  </si>
  <si>
    <t>1137033</t>
  </si>
  <si>
    <t>513230029</t>
  </si>
  <si>
    <t>מנורה מב  אגח ג- מנורה מבטחים החזקות</t>
  </si>
  <si>
    <t>5660063</t>
  </si>
  <si>
    <t>520007469</t>
  </si>
  <si>
    <t>נפטא אגח ח- נפטא</t>
  </si>
  <si>
    <t>6430169</t>
  </si>
  <si>
    <t>520020942</t>
  </si>
  <si>
    <t>חיפושי נפט וגז</t>
  </si>
  <si>
    <t>סאמיט     אגח י- סאמיט</t>
  </si>
  <si>
    <t>1143395</t>
  </si>
  <si>
    <t>סאמיט אג11- סאמיט</t>
  </si>
  <si>
    <t>1156405</t>
  </si>
  <si>
    <t>סאמיט אג6- סאמיט</t>
  </si>
  <si>
    <t>1130939</t>
  </si>
  <si>
    <t>סילברסטין אגח א- סילברסטין נכסים</t>
  </si>
  <si>
    <t>1145598</t>
  </si>
  <si>
    <t>1737</t>
  </si>
  <si>
    <t>סילברסטין אגח ב- סילברסטין נכסים</t>
  </si>
  <si>
    <t>1160597</t>
  </si>
  <si>
    <t>שופרסל אג"ח ז- שופרסל</t>
  </si>
  <si>
    <t>7770258</t>
  </si>
  <si>
    <t>שופרסל אג5- שופרסל</t>
  </si>
  <si>
    <t>7770209</t>
  </si>
  <si>
    <t>תעש אוירית אגח ג- תעשיה אוירית</t>
  </si>
  <si>
    <t>1127547</t>
  </si>
  <si>
    <t>520027194</t>
  </si>
  <si>
    <t>ביטחוניות</t>
  </si>
  <si>
    <t>תעשיה אוירית אג"ח 4</t>
  </si>
  <si>
    <t>1133131</t>
  </si>
  <si>
    <t>אגוד הנפק אגח יב- אגוד הנפקות</t>
  </si>
  <si>
    <t>1160167</t>
  </si>
  <si>
    <t>אגוד הנפקות אג"ח 7- אגוד הנפקות</t>
  </si>
  <si>
    <t>1131762</t>
  </si>
  <si>
    <t>24/08/20</t>
  </si>
  <si>
    <t>אלוני חץ אג10- אלוני חץ</t>
  </si>
  <si>
    <t>3900362</t>
  </si>
  <si>
    <t>אלוני חץ אג9- אלוני חץ</t>
  </si>
  <si>
    <t>3900354</t>
  </si>
  <si>
    <t>אלוני חץ אגח יב- אלוני חץ</t>
  </si>
  <si>
    <t>3900495</t>
  </si>
  <si>
    <t>בזק       אגח 9</t>
  </si>
  <si>
    <t>2300176</t>
  </si>
  <si>
    <t>בזק אג7- בזק</t>
  </si>
  <si>
    <t>2300150</t>
  </si>
  <si>
    <t>20/04/20</t>
  </si>
  <si>
    <t>בזק אגח 11- בזק</t>
  </si>
  <si>
    <t>2300234</t>
  </si>
  <si>
    <t>ביג אג6- ביג</t>
  </si>
  <si>
    <t>1132521</t>
  </si>
  <si>
    <t>הפניקס    אגח 3- הפניקס</t>
  </si>
  <si>
    <t>7670201</t>
  </si>
  <si>
    <t>520017450</t>
  </si>
  <si>
    <t>הפניקס אג4- הפניקס</t>
  </si>
  <si>
    <t>7670250</t>
  </si>
  <si>
    <t>הראל הנ אג14- הראל הנפקות</t>
  </si>
  <si>
    <t>1143122</t>
  </si>
  <si>
    <t>הראל הנ אג15- הראל הנפקות</t>
  </si>
  <si>
    <t>1143130</t>
  </si>
  <si>
    <t>הראל הנפ אגח טז- הראל הנפקות</t>
  </si>
  <si>
    <t>1157601</t>
  </si>
  <si>
    <t>הראל הנפ אגח יא- הראל הנפקות</t>
  </si>
  <si>
    <t>1136316</t>
  </si>
  <si>
    <t>הראל הנפקות אג יב- הראל הנפקות</t>
  </si>
  <si>
    <t>1138163</t>
  </si>
  <si>
    <t>הראל הנפקות אג יג- הראל הנפקות</t>
  </si>
  <si>
    <t>1138171</t>
  </si>
  <si>
    <t>הראל הנפקות אגח יז- הראל הנפקות</t>
  </si>
  <si>
    <t>1161454</t>
  </si>
  <si>
    <t>ווסטדייל  אגח א- ווסטדייל אמריקה</t>
  </si>
  <si>
    <t>1157577</t>
  </si>
  <si>
    <t>1772</t>
  </si>
  <si>
    <t>וורטון אגח א- וורטון פרופרטיז</t>
  </si>
  <si>
    <t>1140169</t>
  </si>
  <si>
    <t>1866231</t>
  </si>
  <si>
    <t>טאואר     אגח ז</t>
  </si>
  <si>
    <t>1138494</t>
  </si>
  <si>
    <t>520041997</t>
  </si>
  <si>
    <t>מוליכים למחצה</t>
  </si>
  <si>
    <t>ישרס אג"ח 14- ישרס</t>
  </si>
  <si>
    <t>6130199</t>
  </si>
  <si>
    <t>כלל ביטוח  אגח יא- כללביט מימון</t>
  </si>
  <si>
    <t>1160647</t>
  </si>
  <si>
    <t>כלל ביטוח אג"ח 8- כללביט מימון</t>
  </si>
  <si>
    <t>1132968</t>
  </si>
  <si>
    <t>כללביט אגח  י- כללביט מימון</t>
  </si>
  <si>
    <t>1136068</t>
  </si>
  <si>
    <t>מגדל הון  אג"ח ז- מגדל ביטוח הון</t>
  </si>
  <si>
    <t>1156041</t>
  </si>
  <si>
    <t>מגדל הון  אגח ה</t>
  </si>
  <si>
    <t>1139286</t>
  </si>
  <si>
    <t>מגדל הון  אגח ו- מגדל ביטוח הון</t>
  </si>
  <si>
    <t>1142785</t>
  </si>
  <si>
    <t>מגדל הון אג"ח 3- מגדל ביטוח הון</t>
  </si>
  <si>
    <t>1135862</t>
  </si>
  <si>
    <t>מליסרון אגח טו</t>
  </si>
  <si>
    <t>3230240</t>
  </si>
  <si>
    <t>מנורה הון התח ד- מנורה הון</t>
  </si>
  <si>
    <t>1135920</t>
  </si>
  <si>
    <t>נמקו      אגח א- נמקו ריאלטי</t>
  </si>
  <si>
    <t>1139575</t>
  </si>
  <si>
    <t>1665</t>
  </si>
  <si>
    <t>נמקו אגח ב- נמקו ריאלטי</t>
  </si>
  <si>
    <t>1160258</t>
  </si>
  <si>
    <t>פורמולה אג"ח 1- פורמולה מערכות</t>
  </si>
  <si>
    <t>2560142</t>
  </si>
  <si>
    <t>520036690</t>
  </si>
  <si>
    <t>שירותי מידע</t>
  </si>
  <si>
    <t>28/07/20</t>
  </si>
  <si>
    <t>פז נפט אג4</t>
  </si>
  <si>
    <t>1132505</t>
  </si>
  <si>
    <t>פז נפט אג5- פז נפט</t>
  </si>
  <si>
    <t>1139534</t>
  </si>
  <si>
    <t>פז נפט אגח ח- פז נפט</t>
  </si>
  <si>
    <t>1162817</t>
  </si>
  <si>
    <t>פניקס הון אג"ח 4- הפניקס גיוסי הון</t>
  </si>
  <si>
    <t>1133529</t>
  </si>
  <si>
    <t>פניקס הון אג"ח 8- הפניקס גיוסי הון</t>
  </si>
  <si>
    <t>1139815</t>
  </si>
  <si>
    <t>פניקס הון אגח ו- הפניקס גיוסי הון</t>
  </si>
  <si>
    <t>1136696</t>
  </si>
  <si>
    <t>פניקס הון אגח ט- הפניקס גיוסי הון</t>
  </si>
  <si>
    <t>1155522</t>
  </si>
  <si>
    <t>פניקס הון אגח י- הפניקס גיוסי הון</t>
  </si>
  <si>
    <t>1155530</t>
  </si>
  <si>
    <t>פניקס הון אגח יא- הפניקס גיוסי הון</t>
  </si>
  <si>
    <t>1159359</t>
  </si>
  <si>
    <t>פסיפיק אגח ב- פסיפיק אוק</t>
  </si>
  <si>
    <t>1163062</t>
  </si>
  <si>
    <t>1900288</t>
  </si>
  <si>
    <t>פרמולה אג"ח ג'- פורמולה מערכות</t>
  </si>
  <si>
    <t>2560209</t>
  </si>
  <si>
    <t>קיי.בי.אס אגח א</t>
  </si>
  <si>
    <t>1137918</t>
  </si>
  <si>
    <t>שלמה החז אגח יז- שלמה החזקות</t>
  </si>
  <si>
    <t>1410299</t>
  </si>
  <si>
    <t>אבגול     אגח ג- אבגול</t>
  </si>
  <si>
    <t>1133289</t>
  </si>
  <si>
    <t>510119068</t>
  </si>
  <si>
    <t>עץ, נייר ודפוס</t>
  </si>
  <si>
    <t>אלקו אגח יג- אלקו</t>
  </si>
  <si>
    <t>6940233</t>
  </si>
  <si>
    <t>520025370</t>
  </si>
  <si>
    <t>אלקטרה  אג"ח ה'- אלקטרה</t>
  </si>
  <si>
    <t>7390222</t>
  </si>
  <si>
    <t>520028911</t>
  </si>
  <si>
    <t>אלקטרה אג"ח 4</t>
  </si>
  <si>
    <t>7390149</t>
  </si>
  <si>
    <t>אמ.ג'יג'י אג"ח א'- אמ.ג'י.ג'י</t>
  </si>
  <si>
    <t>1155795</t>
  </si>
  <si>
    <t>1761</t>
  </si>
  <si>
    <t>אמ.ג'יג'י אגח ב- אמ.ג'י.ג'י</t>
  </si>
  <si>
    <t>1160811</t>
  </si>
  <si>
    <t>גירון אג5- גירון פיתוח</t>
  </si>
  <si>
    <t>1133784</t>
  </si>
  <si>
    <t>דלתא אגח ב- דלתא</t>
  </si>
  <si>
    <t>6270151</t>
  </si>
  <si>
    <t>520025602</t>
  </si>
  <si>
    <t>דלתא.אגח 5- דלתא</t>
  </si>
  <si>
    <t>6270136</t>
  </si>
  <si>
    <t>20/02/20</t>
  </si>
  <si>
    <t>דלתא.ק1- דלתא</t>
  </si>
  <si>
    <t>6270144</t>
  </si>
  <si>
    <t>דמרי      אגח ז- דמרי</t>
  </si>
  <si>
    <t>1141191</t>
  </si>
  <si>
    <t>511399388</t>
  </si>
  <si>
    <t>דמרי אג"ח 5- דמרי</t>
  </si>
  <si>
    <t>1134261</t>
  </si>
  <si>
    <t>דמרי אג"ח 8- דמרי</t>
  </si>
  <si>
    <t>1153725</t>
  </si>
  <si>
    <t>דמרי אגח ט</t>
  </si>
  <si>
    <t>1168368</t>
  </si>
  <si>
    <t>ווסטדייל אגח ב- ווסטדייל אמריקה</t>
  </si>
  <si>
    <t>1161322</t>
  </si>
  <si>
    <t>יוניברסל אגח ב- יוניברסל מוטורס</t>
  </si>
  <si>
    <t>1141647</t>
  </si>
  <si>
    <t>לוינשטיין הנדסה  אגח ג</t>
  </si>
  <si>
    <t>5730080</t>
  </si>
  <si>
    <t>520033424</t>
  </si>
  <si>
    <t>לידר אגח ז- לידר השקעות</t>
  </si>
  <si>
    <t>3180338</t>
  </si>
  <si>
    <t>520037664</t>
  </si>
  <si>
    <t>לייטסטון  אגח ב- לייטסטון</t>
  </si>
  <si>
    <t>1160746</t>
  </si>
  <si>
    <t>1630</t>
  </si>
  <si>
    <t>לייטסטון אג1- לייטסטון</t>
  </si>
  <si>
    <t>1133891</t>
  </si>
  <si>
    <t>מיטב דש השקעות אגח ד- מיטב דש השקעות</t>
  </si>
  <si>
    <t>1161371</t>
  </si>
  <si>
    <t>520043795</t>
  </si>
  <si>
    <t>ממן       אגח ג- ממן</t>
  </si>
  <si>
    <t>2380053</t>
  </si>
  <si>
    <t>520036435</t>
  </si>
  <si>
    <t>ממן אגח ב- ממן</t>
  </si>
  <si>
    <t>2380046</t>
  </si>
  <si>
    <t>מנורה הון הת אגח ו'- מנורה הון</t>
  </si>
  <si>
    <t>1160241</t>
  </si>
  <si>
    <t>מנורה הון הת5- מנורה הון</t>
  </si>
  <si>
    <t>1143411</t>
  </si>
  <si>
    <t>נייר חדרה אג6- נייר חדרה</t>
  </si>
  <si>
    <t>6320105</t>
  </si>
  <si>
    <t>520018383</t>
  </si>
  <si>
    <t>סופרגז אגח א- סופרגז אנרגיה</t>
  </si>
  <si>
    <t>1167360</t>
  </si>
  <si>
    <t>516077989</t>
  </si>
  <si>
    <t>13/07/20</t>
  </si>
  <si>
    <t>ספנסר אגח ג- ספנסר אקוויטי</t>
  </si>
  <si>
    <t>1147495</t>
  </si>
  <si>
    <t>1838863</t>
  </si>
  <si>
    <t>פרטנר     אגח ו- פרטנר</t>
  </si>
  <si>
    <t>1141415</t>
  </si>
  <si>
    <t>520044314</t>
  </si>
  <si>
    <t>פרטנר  אגח ז - פרמיה- פרטנר</t>
  </si>
  <si>
    <t>01/07/20</t>
  </si>
  <si>
    <t>פרטנר  אגח ז- פרטנר</t>
  </si>
  <si>
    <t>1156397</t>
  </si>
  <si>
    <t>פרטנר.ק4- פרטנר</t>
  </si>
  <si>
    <t>1118835</t>
  </si>
  <si>
    <t>קורנרסטון אגח א- קורנרסטון</t>
  </si>
  <si>
    <t>1139732</t>
  </si>
  <si>
    <t>1920997</t>
  </si>
  <si>
    <t>קרסו      אגח ג- קרסו מוטורס</t>
  </si>
  <si>
    <t>1141829</t>
  </si>
  <si>
    <t>514065283</t>
  </si>
  <si>
    <t>קרסו אגח א- קרסו מוטורס</t>
  </si>
  <si>
    <t>1136464</t>
  </si>
  <si>
    <t>שפיר הנדס אגח ב- שפיר הנדסה</t>
  </si>
  <si>
    <t>514892801</t>
  </si>
  <si>
    <t>מתכת ומוצרי בניה</t>
  </si>
  <si>
    <t>שפיר הנדס אגח ב-פרמיה- שפיר הנדסה</t>
  </si>
  <si>
    <t>שפיר הנדסה אגח א</t>
  </si>
  <si>
    <t>1136134</t>
  </si>
  <si>
    <t>תדיראן הול אגח3</t>
  </si>
  <si>
    <t>2580132</t>
  </si>
  <si>
    <t>520036732</t>
  </si>
  <si>
    <t>28/06/20</t>
  </si>
  <si>
    <t>אזורים   אגח 12</t>
  </si>
  <si>
    <t>7150360</t>
  </si>
  <si>
    <t>אזורים אגח 13- אזורים</t>
  </si>
  <si>
    <t>7150410</t>
  </si>
  <si>
    <t>אי.די.אי הנפקות הת ד- איידיאיי הנפקות</t>
  </si>
  <si>
    <t>1133099</t>
  </si>
  <si>
    <t>איי.די.איי. אג"ח ה- איידיאיי הנפקות</t>
  </si>
  <si>
    <t>1155878</t>
  </si>
  <si>
    <t>אלבר אג14</t>
  </si>
  <si>
    <t>1132562</t>
  </si>
  <si>
    <t>512025891</t>
  </si>
  <si>
    <t>אלבר אג15- אלבר</t>
  </si>
  <si>
    <t>1138536</t>
  </si>
  <si>
    <t>אלבר אגח יח- אלבר</t>
  </si>
  <si>
    <t>1158740</t>
  </si>
  <si>
    <t>אלדן תחבורה אג3- אלדן תחבורה</t>
  </si>
  <si>
    <t>1140813</t>
  </si>
  <si>
    <t>אלדן תחבורה אגח א'- אלדן תחבורה</t>
  </si>
  <si>
    <t>1134840</t>
  </si>
  <si>
    <t>אלדן תחבורה אגח ב</t>
  </si>
  <si>
    <t>1138254</t>
  </si>
  <si>
    <t>אלדן תחבורה אגח ו- אלדן תחבורה</t>
  </si>
  <si>
    <t>1161678</t>
  </si>
  <si>
    <t>אנרג'יקס אג ב</t>
  </si>
  <si>
    <t>1168483</t>
  </si>
  <si>
    <t>513901371</t>
  </si>
  <si>
    <t>אנרג'יקס אגח א- אנרג'יקס</t>
  </si>
  <si>
    <t>1161751</t>
  </si>
  <si>
    <t>אספן גרופ אג 7- אספן גרופ</t>
  </si>
  <si>
    <t>3130333</t>
  </si>
  <si>
    <t>אפי נכסים אגח י- אפי נכסים</t>
  </si>
  <si>
    <t>1160878</t>
  </si>
  <si>
    <t>אפריקה מג אגח ג- אפריקה מגורים</t>
  </si>
  <si>
    <t>1135698</t>
  </si>
  <si>
    <t>520034760</t>
  </si>
  <si>
    <t>אפריקה מג אגח ה- אפריקה מגורים</t>
  </si>
  <si>
    <t>1162825</t>
  </si>
  <si>
    <t>09/03/20</t>
  </si>
  <si>
    <t>אפריקה מגורים אג 4- אפריקה מגורים</t>
  </si>
  <si>
    <t>1142645</t>
  </si>
  <si>
    <t>אפריקה נכסים אג"ח ט- אפי נכסים</t>
  </si>
  <si>
    <t>1156470</t>
  </si>
  <si>
    <t>אשדר      אגח ד- אשדר</t>
  </si>
  <si>
    <t>1135607</t>
  </si>
  <si>
    <t>אשדר אגח 5- אשדר</t>
  </si>
  <si>
    <t>1157783</t>
  </si>
  <si>
    <t>אשטרום נכסים אג"ח 9- אשטרום נכסים</t>
  </si>
  <si>
    <t>2510170</t>
  </si>
  <si>
    <t>אשטרום קב אגח ב- אשטרום קבוצה</t>
  </si>
  <si>
    <t>1132331</t>
  </si>
  <si>
    <t>510381601</t>
  </si>
  <si>
    <t>אשטרום קב אגח ג- אשטרום קבוצה</t>
  </si>
  <si>
    <t>1140102</t>
  </si>
  <si>
    <t>גולד בונד אג3</t>
  </si>
  <si>
    <t>1490051</t>
  </si>
  <si>
    <t>520034349</t>
  </si>
  <si>
    <t>דה לסר אגח ו- דה לסר</t>
  </si>
  <si>
    <t>1167477</t>
  </si>
  <si>
    <t>1513</t>
  </si>
  <si>
    <t>17/08/20</t>
  </si>
  <si>
    <t>הרץ פרופר אגח א- הרץ פרופרטיס</t>
  </si>
  <si>
    <t>1142603</t>
  </si>
  <si>
    <t>1957081</t>
  </si>
  <si>
    <t>ויקטורי   אגח א- ויקטורי</t>
  </si>
  <si>
    <t>1136126</t>
  </si>
  <si>
    <t>514068980</t>
  </si>
  <si>
    <t>ויתניה    אגח ד- ויתניה</t>
  </si>
  <si>
    <t>1139476</t>
  </si>
  <si>
    <t>512096793</t>
  </si>
  <si>
    <t>חברה לישראל אגח 10</t>
  </si>
  <si>
    <t>5760236</t>
  </si>
  <si>
    <t>חברה לישראל אגח 12- חברה לישראל</t>
  </si>
  <si>
    <t>5760251</t>
  </si>
  <si>
    <t>חברה לישראל אגח 14-פרמיה- חברה לישראל</t>
  </si>
  <si>
    <t>57603011</t>
  </si>
  <si>
    <t>חברה לישראל אגח14- חברה לישראל</t>
  </si>
  <si>
    <t>יצוא אגח א</t>
  </si>
  <si>
    <t>520025156</t>
  </si>
  <si>
    <t>מגדלי תיכון אגח ד- מגדלי ים תיכון</t>
  </si>
  <si>
    <t>1159326</t>
  </si>
  <si>
    <t>512719485</t>
  </si>
  <si>
    <t>מגדלי תיכון אגחה</t>
  </si>
  <si>
    <t>1168517</t>
  </si>
  <si>
    <t>08/09/20</t>
  </si>
  <si>
    <t>נכסים ובנין אגח 7- נכסים ובנין</t>
  </si>
  <si>
    <t>6990196</t>
  </si>
  <si>
    <t>נכסים ובנין אגח ט- נכסים ובנין</t>
  </si>
  <si>
    <t>6990212</t>
  </si>
  <si>
    <t>סאות'רן אג"ח ג- סאותרן פרופרטיס</t>
  </si>
  <si>
    <t>1159474</t>
  </si>
  <si>
    <t>1921080</t>
  </si>
  <si>
    <t>סטרוברי   אגח ב- סטרוברי</t>
  </si>
  <si>
    <t>1145432</t>
  </si>
  <si>
    <t>1863501</t>
  </si>
  <si>
    <t>סלקום    אגח יא</t>
  </si>
  <si>
    <t>1139252</t>
  </si>
  <si>
    <t>511930125</t>
  </si>
  <si>
    <t>סלקום    אגח יב- סלקום</t>
  </si>
  <si>
    <t>1143080</t>
  </si>
  <si>
    <t>סלקום אג"ח 9</t>
  </si>
  <si>
    <t>1132836</t>
  </si>
  <si>
    <t>ספנסר  אג2- ספנסר אקוויטי</t>
  </si>
  <si>
    <t>1139898</t>
  </si>
  <si>
    <t>ספנסר  אגח א- ספנסר אקוויטי</t>
  </si>
  <si>
    <t>1133800</t>
  </si>
  <si>
    <t>פנינסולה אגח ב- פנינסולה</t>
  </si>
  <si>
    <t>3330099</t>
  </si>
  <si>
    <t>520033713</t>
  </si>
  <si>
    <t>פתאל אג1</t>
  </si>
  <si>
    <t>1137512</t>
  </si>
  <si>
    <t>515328250</t>
  </si>
  <si>
    <t>פתאל אג2- פתאל נכסים (אירופה)</t>
  </si>
  <si>
    <t>1140854</t>
  </si>
  <si>
    <t>פתאל אגח 3- פתאל נכסים (אירופה)</t>
  </si>
  <si>
    <t>1141852</t>
  </si>
  <si>
    <t>פתאל אירו אגח ד- פתאל נכסים (אירופה)</t>
  </si>
  <si>
    <t>1168038</t>
  </si>
  <si>
    <t>קופרליין  אגח ג</t>
  </si>
  <si>
    <t>1167881</t>
  </si>
  <si>
    <t>1648</t>
  </si>
  <si>
    <t>01/09/20</t>
  </si>
  <si>
    <t>קרסו אגח ב- קרסו מוטורס</t>
  </si>
  <si>
    <t>1139591</t>
  </si>
  <si>
    <t>רילייטד אג1- רילייטד</t>
  </si>
  <si>
    <t>1134923</t>
  </si>
  <si>
    <t>1849766</t>
  </si>
  <si>
    <t>שיכון ובינוי אג7- שיכון ובינוי</t>
  </si>
  <si>
    <t>1129741</t>
  </si>
  <si>
    <t>או פי סי אג"ח א'- או.פי.סי אנרגיה</t>
  </si>
  <si>
    <t>1141589</t>
  </si>
  <si>
    <t>514401702</t>
  </si>
  <si>
    <t>אוריין    אגח ב- אוריין</t>
  </si>
  <si>
    <t>1143379</t>
  </si>
  <si>
    <t>511068256</t>
  </si>
  <si>
    <t>אלון רבוע אגח ד- אלון רבוע כחול</t>
  </si>
  <si>
    <t>1139583</t>
  </si>
  <si>
    <t>520042847</t>
  </si>
  <si>
    <t>אלון רבוע כחול אג"ח ה- אלון רבוע כחול</t>
  </si>
  <si>
    <t>1155621</t>
  </si>
  <si>
    <t>אלטיטיוד  אגח א- אלטיטיוד השקעות</t>
  </si>
  <si>
    <t>1143924</t>
  </si>
  <si>
    <t>1963039</t>
  </si>
  <si>
    <t>אלקטרה נדלן אגח ה- אלקטרה נדל"ן</t>
  </si>
  <si>
    <t>1138593</t>
  </si>
  <si>
    <t>אנלייט אנרגיה אג ו- אנלייט אנרגיה</t>
  </si>
  <si>
    <t>7200173</t>
  </si>
  <si>
    <t>520041146</t>
  </si>
  <si>
    <t>אנלייט אנרגיה אג"ח 2- אנלייט אנרגיה</t>
  </si>
  <si>
    <t>7200090</t>
  </si>
  <si>
    <t>אנקור     אגח א- אנקור פרופרטיס</t>
  </si>
  <si>
    <t>1141118</t>
  </si>
  <si>
    <t>1939883</t>
  </si>
  <si>
    <t>אפקון החזקות אג"ח א- אפקון החזקות</t>
  </si>
  <si>
    <t>5780135</t>
  </si>
  <si>
    <t>20/01/20</t>
  </si>
  <si>
    <t>ארקו אגח 3- ארקו החזקות</t>
  </si>
  <si>
    <t>3100245</t>
  </si>
  <si>
    <t>520037367</t>
  </si>
  <si>
    <t>בזן  אגח י'- בתי זיקוק</t>
  </si>
  <si>
    <t>2590511</t>
  </si>
  <si>
    <t>520036658</t>
  </si>
  <si>
    <t>בזן אג"ח 5- בתי זיקוק</t>
  </si>
  <si>
    <t>2590388</t>
  </si>
  <si>
    <t>דה לסר אג"ח ה- דה לסר</t>
  </si>
  <si>
    <t>1135664</t>
  </si>
  <si>
    <t>דור אלון  אגח ה- דור אלון</t>
  </si>
  <si>
    <t>1136761</t>
  </si>
  <si>
    <t>520043878</t>
  </si>
  <si>
    <t>דור אלון  אגח ז- דור אלון</t>
  </si>
  <si>
    <t>1157700</t>
  </si>
  <si>
    <t>דור אלון אג6- דור אלון</t>
  </si>
  <si>
    <t>1140656</t>
  </si>
  <si>
    <t>דלשה ג'- דלשה קפיטל</t>
  </si>
  <si>
    <t>1141605</t>
  </si>
  <si>
    <t>1888119</t>
  </si>
  <si>
    <t>דלשה קפיטל אגח ב</t>
  </si>
  <si>
    <t>1137314</t>
  </si>
  <si>
    <t>מויניאן   אגח ב- מויניאן לימיטד</t>
  </si>
  <si>
    <t>1143015</t>
  </si>
  <si>
    <t>1643</t>
  </si>
  <si>
    <t>מויניאן אג"ח א'- מויניאן לימיטד</t>
  </si>
  <si>
    <t>1135656</t>
  </si>
  <si>
    <t>סאות'רן   אגח א- סאותרן פרופרטיס</t>
  </si>
  <si>
    <t>1140094</t>
  </si>
  <si>
    <t>סאות'רן אגח ב- סאותרן פרופרטיס</t>
  </si>
  <si>
    <t>1143387</t>
  </si>
  <si>
    <t>פרשקובסקי אגח יב- פרשקובסקי</t>
  </si>
  <si>
    <t>1156439</t>
  </si>
  <si>
    <t>513817817</t>
  </si>
  <si>
    <t>פתאל החזקות אג2- פתאל החזקות</t>
  </si>
  <si>
    <t>1150812</t>
  </si>
  <si>
    <t>512607888</t>
  </si>
  <si>
    <t>מלונאות ותיירות</t>
  </si>
  <si>
    <t>פתאל החזקות אגח ג- פתאל החזקות</t>
  </si>
  <si>
    <t>1161785</t>
  </si>
  <si>
    <t>קופרליין  אגח ב- קופרליין</t>
  </si>
  <si>
    <t>1140177</t>
  </si>
  <si>
    <t>קליין     אגח ב- קליין קבוצה</t>
  </si>
  <si>
    <t>1140409</t>
  </si>
  <si>
    <t>1886279</t>
  </si>
  <si>
    <t>שלמה נדלן אגח ג- שלמה נדלן</t>
  </si>
  <si>
    <t>1137439</t>
  </si>
  <si>
    <t>513957472</t>
  </si>
  <si>
    <t>שלמה נדלן אגח ד- שלמה נדלן</t>
  </si>
  <si>
    <t>1157668</t>
  </si>
  <si>
    <t>אול-יר    אגח ג- אול יר</t>
  </si>
  <si>
    <t>1140136</t>
  </si>
  <si>
    <t>184580</t>
  </si>
  <si>
    <t>אול-יר    אגח ה- אול יר</t>
  </si>
  <si>
    <t>1143304</t>
  </si>
  <si>
    <t>איילון הנ אגח א'- איילון ביטוח הנפקות</t>
  </si>
  <si>
    <t>1159565</t>
  </si>
  <si>
    <t>514732825</t>
  </si>
  <si>
    <t>09/02/20</t>
  </si>
  <si>
    <t>אלומיי    אגח ב- אלומיי קפיטל</t>
  </si>
  <si>
    <t>1140326</t>
  </si>
  <si>
    <t>520039868</t>
  </si>
  <si>
    <t>אלעד קנדה אגח ב- אלעד קנדה</t>
  </si>
  <si>
    <t>1160761</t>
  </si>
  <si>
    <t>1753</t>
  </si>
  <si>
    <t>אמ.די.ג'י אג3- אמ.די.ג'י</t>
  </si>
  <si>
    <t>1142504</t>
  </si>
  <si>
    <t>1632</t>
  </si>
  <si>
    <t>אמ.די.ג'י אגח ב- אמ.די.ג'י</t>
  </si>
  <si>
    <t>1140557</t>
  </si>
  <si>
    <t>אקסטל אגח ב- אקסטל לימיטד</t>
  </si>
  <si>
    <t>1135367</t>
  </si>
  <si>
    <t>1622</t>
  </si>
  <si>
    <t>בית הזהב אגח ג</t>
  </si>
  <si>
    <t>2350080</t>
  </si>
  <si>
    <t>520034562</t>
  </si>
  <si>
    <t>ג'י.אף.אי אג"ח 1- ג'י.אפ.איי</t>
  </si>
  <si>
    <t>1134915</t>
  </si>
  <si>
    <t>1852623</t>
  </si>
  <si>
    <t>30/01/20</t>
  </si>
  <si>
    <t>דוניץ     אג  א- דוניץ</t>
  </si>
  <si>
    <t>4000055</t>
  </si>
  <si>
    <t>520038605</t>
  </si>
  <si>
    <t>03/10/19</t>
  </si>
  <si>
    <t>ווטרסטון אג1- ווטרסטון</t>
  </si>
  <si>
    <t>1140987</t>
  </si>
  <si>
    <t>1938699</t>
  </si>
  <si>
    <t>חג'ג' אג6</t>
  </si>
  <si>
    <t>8230179</t>
  </si>
  <si>
    <t>520033309</t>
  </si>
  <si>
    <t>צמח אג4- צמח המרמן</t>
  </si>
  <si>
    <t>1134873</t>
  </si>
  <si>
    <t>512531203</t>
  </si>
  <si>
    <t>צמח המרמן אגח ו- צמח המרמן</t>
  </si>
  <si>
    <t>1158633</t>
  </si>
  <si>
    <t>03/07/19</t>
  </si>
  <si>
    <t>צרפתי     אגח ח- צרפתי</t>
  </si>
  <si>
    <t>4250189</t>
  </si>
  <si>
    <t>520039090</t>
  </si>
  <si>
    <t>צרפתי    אגח יא</t>
  </si>
  <si>
    <t>4250254</t>
  </si>
  <si>
    <t>רבד אג"ח 2- דל סחירות מרווח הוגן- רבד</t>
  </si>
  <si>
    <t>5260088</t>
  </si>
  <si>
    <t>520040148</t>
  </si>
  <si>
    <t>שוהם ביזנס אג2- שוהם ביזנס</t>
  </si>
  <si>
    <t>1160480</t>
  </si>
  <si>
    <t>520043860</t>
  </si>
  <si>
    <t>אאורה     אגח ט</t>
  </si>
  <si>
    <t>3730397</t>
  </si>
  <si>
    <t>520038274</t>
  </si>
  <si>
    <t>10/11/19</t>
  </si>
  <si>
    <t>אאורה     אגח י</t>
  </si>
  <si>
    <t>3730413</t>
  </si>
  <si>
    <t>אאורה אג"ח י"ב- אאורה</t>
  </si>
  <si>
    <t>3730454</t>
  </si>
  <si>
    <t>אאורה אגח יד- אאורה</t>
  </si>
  <si>
    <t>3730488</t>
  </si>
  <si>
    <t>04/07/19</t>
  </si>
  <si>
    <t>אול-יר    אגח ב- אול יר</t>
  </si>
  <si>
    <t>1139781</t>
  </si>
  <si>
    <t>Baa2.il</t>
  </si>
  <si>
    <t>אול-יר אג4- אול יר</t>
  </si>
  <si>
    <t>1141274</t>
  </si>
  <si>
    <t>אורון  אגח ב- אורון קבוצה</t>
  </si>
  <si>
    <t>1160571</t>
  </si>
  <si>
    <t>513432765</t>
  </si>
  <si>
    <t>11/03/20</t>
  </si>
  <si>
    <t>אלעד קנדה אגח א- אלעד קנדה</t>
  </si>
  <si>
    <t>1152453</t>
  </si>
  <si>
    <t>ברם אג"ח 1</t>
  </si>
  <si>
    <t>1135730</t>
  </si>
  <si>
    <t>513579482</t>
  </si>
  <si>
    <t>11/11/19</t>
  </si>
  <si>
    <t>גיבוי אחזקות אגח א- גיבוי אחזקות בע"מ</t>
  </si>
  <si>
    <t>4480133</t>
  </si>
  <si>
    <t>520039314</t>
  </si>
  <si>
    <t>18/05/20</t>
  </si>
  <si>
    <t>הכשרה חב לבטוח אגח 4- הכשרה חב לביטוח</t>
  </si>
  <si>
    <t>1156025</t>
  </si>
  <si>
    <t>520042177</t>
  </si>
  <si>
    <t>נובל      אגח א- נובל אסטס</t>
  </si>
  <si>
    <t>1141860</t>
  </si>
  <si>
    <t>1947641</t>
  </si>
  <si>
    <t>דיסק השק  אגח י- דיסקונט השקעות</t>
  </si>
  <si>
    <t>6390348</t>
  </si>
  <si>
    <t>יעקובי קב אגח א- יעקובי קבוצה</t>
  </si>
  <si>
    <t>1142439</t>
  </si>
  <si>
    <t>514010081</t>
  </si>
  <si>
    <t>Baa3.il</t>
  </si>
  <si>
    <t>15/08/18</t>
  </si>
  <si>
    <t>בי קומיוניק אג"ח 3</t>
  </si>
  <si>
    <t>1139203</t>
  </si>
  <si>
    <t>512832742</t>
  </si>
  <si>
    <t>Caa2.il</t>
  </si>
  <si>
    <t>דלק קבוצה אג"ח לג</t>
  </si>
  <si>
    <t>1138882</t>
  </si>
  <si>
    <t>520044322</t>
  </si>
  <si>
    <t>ilCCC</t>
  </si>
  <si>
    <t>31/12/19</t>
  </si>
  <si>
    <t>דלק קבוצה אג31- דלק קבוצה</t>
  </si>
  <si>
    <t>1134790</t>
  </si>
  <si>
    <t>07/05/20</t>
  </si>
  <si>
    <t>אמ אר אר  אגח א</t>
  </si>
  <si>
    <t>1154772</t>
  </si>
  <si>
    <t>1983001</t>
  </si>
  <si>
    <t>28/11/18</t>
  </si>
  <si>
    <t>אם.אר.פי אג"ח ג</t>
  </si>
  <si>
    <t>1139278</t>
  </si>
  <si>
    <t>520044421</t>
  </si>
  <si>
    <t>04/05/20</t>
  </si>
  <si>
    <t>אם.אר.פי אג"ח ג - פרמיה</t>
  </si>
  <si>
    <t>בי קומיונק אגח ד</t>
  </si>
  <si>
    <t>02/12/19</t>
  </si>
  <si>
    <t>ברוקלנד   אגח ב</t>
  </si>
  <si>
    <t>1136993</t>
  </si>
  <si>
    <t>1814237</t>
  </si>
  <si>
    <t>12/07/18</t>
  </si>
  <si>
    <t>ג'נריישן קפ אגח א- ג'נריישן קפיטל</t>
  </si>
  <si>
    <t>1166222</t>
  </si>
  <si>
    <t>515846558</t>
  </si>
  <si>
    <t>חנן מור אגח י- חנן מור</t>
  </si>
  <si>
    <t>1165299</t>
  </si>
  <si>
    <t>513605519</t>
  </si>
  <si>
    <t>רבל        אג ב- רבל</t>
  </si>
  <si>
    <t>1142769</t>
  </si>
  <si>
    <t>513506329</t>
  </si>
  <si>
    <t>אלה פקדון אג1- אלה פקדונות</t>
  </si>
  <si>
    <t>1141662</t>
  </si>
  <si>
    <t>18/06/20</t>
  </si>
  <si>
    <t>אלה פקדון אגח ד- אלה פקדונות</t>
  </si>
  <si>
    <t>1162304</t>
  </si>
  <si>
    <t>ישראמקו אג1- ישראמקו יהש</t>
  </si>
  <si>
    <t>2320174</t>
  </si>
  <si>
    <t>550010003</t>
  </si>
  <si>
    <t>ביג       אגח י- ביג</t>
  </si>
  <si>
    <t>1143023</t>
  </si>
  <si>
    <t>דלק תמלוגים אג"ח א- דלק תמלוגים</t>
  </si>
  <si>
    <t>1147479</t>
  </si>
  <si>
    <t>514837111</t>
  </si>
  <si>
    <t>שמוס  אג"ח א- שמוס</t>
  </si>
  <si>
    <t>1155951</t>
  </si>
  <si>
    <t>633896</t>
  </si>
  <si>
    <t>אבגול     אגח ד- אבגול</t>
  </si>
  <si>
    <t>1140417</t>
  </si>
  <si>
    <t>דלתא      אגח ו- דלתא</t>
  </si>
  <si>
    <t>6270193</t>
  </si>
  <si>
    <t>סאפיינס   אגח ב- סאפיינס</t>
  </si>
  <si>
    <t>1141936</t>
  </si>
  <si>
    <t>1146</t>
  </si>
  <si>
    <t>תמר פטרו  אגח א- תמר פטרוליום</t>
  </si>
  <si>
    <t>1141332</t>
  </si>
  <si>
    <t>515334662</t>
  </si>
  <si>
    <t>תמר פטרו  אגח ב- תמר פטרוליום</t>
  </si>
  <si>
    <t>1143593</t>
  </si>
  <si>
    <t>דלק קידוחים אגח א- דלק קידוחים יהש</t>
  </si>
  <si>
    <t>4750089</t>
  </si>
  <si>
    <t>550013098</t>
  </si>
  <si>
    <t>חברה לישראל אג"ח 11</t>
  </si>
  <si>
    <t>5760244</t>
  </si>
  <si>
    <t>חברה לישראל אג"ח 13</t>
  </si>
  <si>
    <t>5760269</t>
  </si>
  <si>
    <t>נאויטס מימ אג2- נאוויטס מימון</t>
  </si>
  <si>
    <t>1141373</t>
  </si>
  <si>
    <t>515643484</t>
  </si>
  <si>
    <t>בזן       אגח ט- בתי זיקוק</t>
  </si>
  <si>
    <t>2590461</t>
  </si>
  <si>
    <t>בזן אג"ח 6- בתי זיקוק</t>
  </si>
  <si>
    <t>2590396</t>
  </si>
  <si>
    <t>פננטפארק  אגח א- פננטפארק</t>
  </si>
  <si>
    <t>1142371</t>
  </si>
  <si>
    <t>1504619</t>
  </si>
  <si>
    <t>חלל תקש   אג יז- חלל תקשורת</t>
  </si>
  <si>
    <t>1140888</t>
  </si>
  <si>
    <t>30/08/17</t>
  </si>
  <si>
    <t>חלל תקש  אגח טז- חלל תקשורת</t>
  </si>
  <si>
    <t>1139922</t>
  </si>
  <si>
    <t>28/12/17</t>
  </si>
  <si>
    <t>סה"כ אחר</t>
  </si>
  <si>
    <t>ISRELE 5 12/11/24</t>
  </si>
  <si>
    <t>IL0060001943</t>
  </si>
  <si>
    <t>בלומברג</t>
  </si>
  <si>
    <t>5241</t>
  </si>
  <si>
    <t>Utilities</t>
  </si>
  <si>
    <t>BBB</t>
  </si>
  <si>
    <t>TEVA 4.1 10/46</t>
  </si>
  <si>
    <t>US88167AAF84</t>
  </si>
  <si>
    <t>520013954</t>
  </si>
  <si>
    <t>Pharmaceuticals &amp; Biotechnology</t>
  </si>
  <si>
    <t>BB</t>
  </si>
  <si>
    <t>21/01/20</t>
  </si>
  <si>
    <t>TEVA PHARMA FNC 1.625 15.</t>
  </si>
  <si>
    <t>XS1439749364</t>
  </si>
  <si>
    <t>20/07/16</t>
  </si>
  <si>
    <t>MSFT 2.875 06/02/24</t>
  </si>
  <si>
    <t>US594918BX11</t>
  </si>
  <si>
    <t>5083</t>
  </si>
  <si>
    <t>Technology Hardware &amp; Equipment</t>
  </si>
  <si>
    <t>AAA</t>
  </si>
  <si>
    <t>AAPL 2.85 23/02/23</t>
  </si>
  <si>
    <t>US037833BU32</t>
  </si>
  <si>
    <t>930</t>
  </si>
  <si>
    <t>AA+</t>
  </si>
  <si>
    <t>16/01/20</t>
  </si>
  <si>
    <t>BRK 3.125 15/03/26</t>
  </si>
  <si>
    <t>US084670BS67</t>
  </si>
  <si>
    <t>3045</t>
  </si>
  <si>
    <t>Diversified Financials</t>
  </si>
  <si>
    <t>AA</t>
  </si>
  <si>
    <t>06/04/20</t>
  </si>
  <si>
    <t>GOOGL 2.25 15/8/2060</t>
  </si>
  <si>
    <t>US02079KAG22</t>
  </si>
  <si>
    <t>960</t>
  </si>
  <si>
    <t>Aa2</t>
  </si>
  <si>
    <t>WMT 2.85 08/07/24</t>
  </si>
  <si>
    <t>US931142EL30</t>
  </si>
  <si>
    <t>5184</t>
  </si>
  <si>
    <t>Retailing</t>
  </si>
  <si>
    <t>XOM 2.709 06/03/25</t>
  </si>
  <si>
    <t>US30231GAF90</t>
  </si>
  <si>
    <t>5186</t>
  </si>
  <si>
    <t>Energy</t>
  </si>
  <si>
    <t>NESNVX 3.5 24/09/25</t>
  </si>
  <si>
    <t>USU74078BY87</t>
  </si>
  <si>
    <t>3125</t>
  </si>
  <si>
    <t>Food, Beverage &amp; Tobacco</t>
  </si>
  <si>
    <t>V 1.1 15/02/31</t>
  </si>
  <si>
    <t>US92826CAN20</t>
  </si>
  <si>
    <t>5089</t>
  </si>
  <si>
    <t>Consumer Durables &amp; Apparel</t>
  </si>
  <si>
    <t>10/08/20</t>
  </si>
  <si>
    <t>V 2.8 14/12/22</t>
  </si>
  <si>
    <t>US92826CAC64</t>
  </si>
  <si>
    <t>MMM 2.75 01/03/22</t>
  </si>
  <si>
    <t>US88579YBF79</t>
  </si>
  <si>
    <t>5148</t>
  </si>
  <si>
    <t>Materials</t>
  </si>
  <si>
    <t>A+</t>
  </si>
  <si>
    <t>PFIZER 2.95 15/03/24</t>
  </si>
  <si>
    <t>US717081ES88</t>
  </si>
  <si>
    <t>1190</t>
  </si>
  <si>
    <t>MARS 1.625 16/07/32</t>
  </si>
  <si>
    <t>US571676AL99</t>
  </si>
  <si>
    <t>5230</t>
  </si>
  <si>
    <t>A</t>
  </si>
  <si>
    <t>TME 2 03/09/30</t>
  </si>
  <si>
    <t>US88034PAB58</t>
  </si>
  <si>
    <t>5239</t>
  </si>
  <si>
    <t>A2</t>
  </si>
  <si>
    <t>26/08/20</t>
  </si>
  <si>
    <t>BANK OF AMERICA</t>
  </si>
  <si>
    <t>USUOR8A1AB34</t>
  </si>
  <si>
    <t>2180</t>
  </si>
  <si>
    <t>Banks</t>
  </si>
  <si>
    <t>A-</t>
  </si>
  <si>
    <t>BANK OF AMERICA4.0 04/24</t>
  </si>
  <si>
    <t>US06051GFF19</t>
  </si>
  <si>
    <t>4767</t>
  </si>
  <si>
    <t>01/03/17</t>
  </si>
  <si>
    <t>GILD 1.65 01/10/2030</t>
  </si>
  <si>
    <t>US375558BY84</t>
  </si>
  <si>
    <t>5072</t>
  </si>
  <si>
    <t>A3</t>
  </si>
  <si>
    <t>JPM 3.3 1/4/26</t>
  </si>
  <si>
    <t>US46625HQW33</t>
  </si>
  <si>
    <t>4809</t>
  </si>
  <si>
    <t>10/07/18</t>
  </si>
  <si>
    <t>JPMORGAN 3.9 07/25</t>
  </si>
  <si>
    <t>US46625HMN79</t>
  </si>
  <si>
    <t>07/05/18</t>
  </si>
  <si>
    <t>PLD 1.25 15/10/30</t>
  </si>
  <si>
    <t>US74340XBR17</t>
  </si>
  <si>
    <t>5236</t>
  </si>
  <si>
    <t>Real Estate</t>
  </si>
  <si>
    <t>ABIBB 4.75 23/01/2029</t>
  </si>
  <si>
    <t>US035240AQ30</t>
  </si>
  <si>
    <t>5068</t>
  </si>
  <si>
    <t>BBB+</t>
  </si>
  <si>
    <t>29/01/19</t>
  </si>
  <si>
    <t>C 3.352 24/04/2025</t>
  </si>
  <si>
    <t>US172967MF56</t>
  </si>
  <si>
    <t>4170</t>
  </si>
  <si>
    <t>01/05/19</t>
  </si>
  <si>
    <t>CITIGROUP 3.7 01/26</t>
  </si>
  <si>
    <t>US172967KG57</t>
  </si>
  <si>
    <t>WELLS FARGO&amp;COMPANY - WFC-09/09/2024- WELLS FARGO</t>
  </si>
  <si>
    <t>US94974BGA26</t>
  </si>
  <si>
    <t>5085</t>
  </si>
  <si>
    <t>05/01/16</t>
  </si>
  <si>
    <t>WELLS PARGO3 22/4/26</t>
  </si>
  <si>
    <t>US949746RW34</t>
  </si>
  <si>
    <t>4818</t>
  </si>
  <si>
    <t>WELLTOWER 3.1 15/01/30</t>
  </si>
  <si>
    <t>US95040QAJ31</t>
  </si>
  <si>
    <t>5157</t>
  </si>
  <si>
    <t>03/09/19</t>
  </si>
  <si>
    <t>WELSS FARGO WFC 3.55 29/0</t>
  </si>
  <si>
    <t>US94974BGP94</t>
  </si>
  <si>
    <t>WFC 2.393 02/06/28</t>
  </si>
  <si>
    <t>US95000U2S19</t>
  </si>
  <si>
    <t>26/05/20</t>
  </si>
  <si>
    <t>WPLAU 4.5 04/03/19</t>
  </si>
  <si>
    <t>USQ98229AN94</t>
  </si>
  <si>
    <t>5116</t>
  </si>
  <si>
    <t>Other</t>
  </si>
  <si>
    <t>13/05/20</t>
  </si>
  <si>
    <t>BACR 3.695 16/05/24</t>
  </si>
  <si>
    <t>US06738EBC84</t>
  </si>
  <si>
    <t>520029281</t>
  </si>
  <si>
    <t>29/08/18</t>
  </si>
  <si>
    <t>DOX 2.538 15/06/30</t>
  </si>
  <si>
    <t>US02342TAE91</t>
  </si>
  <si>
    <t>5113</t>
  </si>
  <si>
    <t>17/06/20</t>
  </si>
  <si>
    <t>NDAQ 1.75 3/29</t>
  </si>
  <si>
    <t>XS1843442622</t>
  </si>
  <si>
    <t>FWB</t>
  </si>
  <si>
    <t>3205</t>
  </si>
  <si>
    <t>08/07/19</t>
  </si>
  <si>
    <t>WHR 4.75 26/02/19</t>
  </si>
  <si>
    <t>US963320AW61</t>
  </si>
  <si>
    <t>5115</t>
  </si>
  <si>
    <t>Household &amp; Personal Products</t>
  </si>
  <si>
    <t>15/07/24 FS KKR 4.625</t>
  </si>
  <si>
    <t>US302635AD99</t>
  </si>
  <si>
    <t>5143</t>
  </si>
  <si>
    <t>Baa3</t>
  </si>
  <si>
    <t>25/GSBD 3.75 10/2</t>
  </si>
  <si>
    <t>US38147UAC18</t>
  </si>
  <si>
    <t>5193</t>
  </si>
  <si>
    <t>ALATPF 5.25% PREP 21/07/23</t>
  </si>
  <si>
    <t>XS1634523754</t>
  </si>
  <si>
    <t>4845</t>
  </si>
  <si>
    <t>BBB-</t>
  </si>
  <si>
    <t>14/06/17</t>
  </si>
  <si>
    <t>ARES CAPITAL 3.25 15.07.25</t>
  </si>
  <si>
    <t>US04010LAY92</t>
  </si>
  <si>
    <t>5183</t>
  </si>
  <si>
    <t>FSK 4.125 01/02/25</t>
  </si>
  <si>
    <t>US302635AE72</t>
  </si>
  <si>
    <t>GRAND CITI - GYCGR 2.5</t>
  </si>
  <si>
    <t>XS1811181566</t>
  </si>
  <si>
    <t>EURONEXT</t>
  </si>
  <si>
    <t>4959</t>
  </si>
  <si>
    <t>17/04/18</t>
  </si>
  <si>
    <t>OWLRCK 3.75 22/7/25</t>
  </si>
  <si>
    <t>US69121KAC80</t>
  </si>
  <si>
    <t>5181</t>
  </si>
  <si>
    <t>PRGO 3.15 15/06/30</t>
  </si>
  <si>
    <t>US71429MAC91</t>
  </si>
  <si>
    <t>5221</t>
  </si>
  <si>
    <t>16/06/20</t>
  </si>
  <si>
    <t>VW 2.5 PERP</t>
  </si>
  <si>
    <t>XS12065408606</t>
  </si>
  <si>
    <t>4255</t>
  </si>
  <si>
    <t>Automobiles &amp; Components</t>
  </si>
  <si>
    <t>05/08/19</t>
  </si>
  <si>
    <t>AESGEN 5.5 14/05/27</t>
  </si>
  <si>
    <t>USP3713CAB48</t>
  </si>
  <si>
    <t>5170</t>
  </si>
  <si>
    <t>Ba1</t>
  </si>
  <si>
    <t>12/11/19</t>
  </si>
  <si>
    <t>BAYER 3.75 07/74</t>
  </si>
  <si>
    <t>DE000A11QR73</t>
  </si>
  <si>
    <t>4770</t>
  </si>
  <si>
    <t>BB+</t>
  </si>
  <si>
    <t>CIELBZ 3.75 11/22</t>
  </si>
  <si>
    <t>USU1714UAA35</t>
  </si>
  <si>
    <t>4710</t>
  </si>
  <si>
    <t>CNC INDUSTRIES 5.375 6/26</t>
  </si>
  <si>
    <t>US15137TAA88</t>
  </si>
  <si>
    <t>4885</t>
  </si>
  <si>
    <t>Health Care Equipment &amp; Services</t>
  </si>
  <si>
    <t>31/07/18</t>
  </si>
  <si>
    <t>INFO 4.25 01/05/29</t>
  </si>
  <si>
    <t>US44962LAJ61</t>
  </si>
  <si>
    <t>5156</t>
  </si>
  <si>
    <t>SBRA 3.9 15/10/2019</t>
  </si>
  <si>
    <t>US78572XAG60</t>
  </si>
  <si>
    <t>5165</t>
  </si>
  <si>
    <t>29/10/19</t>
  </si>
  <si>
    <t>PEMEX 5.95 28/01/31</t>
  </si>
  <si>
    <t>USP78625EA73</t>
  </si>
  <si>
    <t>4768</t>
  </si>
  <si>
    <t>Ba2</t>
  </si>
  <si>
    <t>11/02/20</t>
  </si>
  <si>
    <t>PETROLEOS MEXICANOS-PEMEX</t>
  </si>
  <si>
    <t>US71654QBW15</t>
  </si>
  <si>
    <t>PETROLEOS MEXICANOS-PEMEX 6.84 23/1/2030</t>
  </si>
  <si>
    <t>USP78625DX85</t>
  </si>
  <si>
    <t>TURK 4.875 19/06/24</t>
  </si>
  <si>
    <t>XS1028951264</t>
  </si>
  <si>
    <t>5004</t>
  </si>
  <si>
    <t>Telecommunication Services</t>
  </si>
  <si>
    <t>BB-</t>
  </si>
  <si>
    <t>14/08/18</t>
  </si>
  <si>
    <t>סה"כ תל אביב 35</t>
  </si>
  <si>
    <t>מיטרוניקס</t>
  </si>
  <si>
    <t>1091065</t>
  </si>
  <si>
    <t>511527202</t>
  </si>
  <si>
    <t>אלקטרוניקה ואופטיקה</t>
  </si>
  <si>
    <t>פניקס    1- הפניקס</t>
  </si>
  <si>
    <t>767012</t>
  </si>
  <si>
    <t>הראל     1- הראל השקעות</t>
  </si>
  <si>
    <t>585018</t>
  </si>
  <si>
    <t>520033986</t>
  </si>
  <si>
    <t>אלביט מערכות</t>
  </si>
  <si>
    <t>1081124</t>
  </si>
  <si>
    <t>520043027</t>
  </si>
  <si>
    <t>שיכון ובינוי- שיכון ובינוי</t>
  </si>
  <si>
    <t>1081942</t>
  </si>
  <si>
    <t>בינלאומי 5- בינלאומי</t>
  </si>
  <si>
    <t>593038</t>
  </si>
  <si>
    <t>520029083</t>
  </si>
  <si>
    <t>דיסקונט- דיסקונט</t>
  </si>
  <si>
    <t>691212</t>
  </si>
  <si>
    <t>לאומי- לאומי</t>
  </si>
  <si>
    <t>604611</t>
  </si>
  <si>
    <t>מזרחי- מזרחי טפחות</t>
  </si>
  <si>
    <t>695437</t>
  </si>
  <si>
    <t>פועלים</t>
  </si>
  <si>
    <t>662577</t>
  </si>
  <si>
    <t>520000118</t>
  </si>
  <si>
    <t>אפקו- אופקו</t>
  </si>
  <si>
    <t>1129543</t>
  </si>
  <si>
    <t>2279206</t>
  </si>
  <si>
    <t>השקעות במדעי החיים</t>
  </si>
  <si>
    <t>אלקטרה- אלקטרה</t>
  </si>
  <si>
    <t>739037</t>
  </si>
  <si>
    <t>אנרג'יאן- אנרג'יאן</t>
  </si>
  <si>
    <t>1155290</t>
  </si>
  <si>
    <t>560033185</t>
  </si>
  <si>
    <t>איי.סי.אל- איי.סי.אל</t>
  </si>
  <si>
    <t>281014</t>
  </si>
  <si>
    <t>טאואר- טאואר</t>
  </si>
  <si>
    <t>1082379</t>
  </si>
  <si>
    <t>נובה- נובה</t>
  </si>
  <si>
    <t>1084557</t>
  </si>
  <si>
    <t>511812463</t>
  </si>
  <si>
    <t>איי.אפ.אפ- איי.אפ.אפ</t>
  </si>
  <si>
    <t>1155019</t>
  </si>
  <si>
    <t>1760</t>
  </si>
  <si>
    <t>שטראוס- שטראוס גרופ</t>
  </si>
  <si>
    <t>746016</t>
  </si>
  <si>
    <t>שופרסל- שופרסל</t>
  </si>
  <si>
    <t>777037</t>
  </si>
  <si>
    <t>שפיר הנדסה ותעשיה בע"מ- שפיר הנדסה</t>
  </si>
  <si>
    <t>1133875</t>
  </si>
  <si>
    <t>אירפורט סיטי- איירפורט סיטי</t>
  </si>
  <si>
    <t>1095835</t>
  </si>
  <si>
    <t>אלוני חץ- אלוני חץ</t>
  </si>
  <si>
    <t>390013</t>
  </si>
  <si>
    <t>אמות- אמות</t>
  </si>
  <si>
    <t>1097278</t>
  </si>
  <si>
    <t>מבני תעשיה- מבני תעשיה</t>
  </si>
  <si>
    <t>226019</t>
  </si>
  <si>
    <t>מליסרון- מליסרון</t>
  </si>
  <si>
    <t>323014</t>
  </si>
  <si>
    <t>עזריאלי קבוצה</t>
  </si>
  <si>
    <t>1119478</t>
  </si>
  <si>
    <t>טבע- טבע</t>
  </si>
  <si>
    <t>629014</t>
  </si>
  <si>
    <t>פארמה</t>
  </si>
  <si>
    <t>פריגו (חדש)- פריגו</t>
  </si>
  <si>
    <t>1130699</t>
  </si>
  <si>
    <t>529592</t>
  </si>
  <si>
    <t>אורמת טכנו- אורמת טכנו</t>
  </si>
  <si>
    <t>1134402</t>
  </si>
  <si>
    <t>880326081</t>
  </si>
  <si>
    <t>אנרג'יקס- אנרג'יקס</t>
  </si>
  <si>
    <t>1123355</t>
  </si>
  <si>
    <t>מטריקס- מטריקס</t>
  </si>
  <si>
    <t>445015</t>
  </si>
  <si>
    <t>520039413</t>
  </si>
  <si>
    <t>לייבפרסון- לייבפרסון</t>
  </si>
  <si>
    <t>1123017</t>
  </si>
  <si>
    <t>512796756</t>
  </si>
  <si>
    <t>נייס</t>
  </si>
  <si>
    <t>273011</t>
  </si>
  <si>
    <t>520036872</t>
  </si>
  <si>
    <t>סאפינס</t>
  </si>
  <si>
    <t>1087659</t>
  </si>
  <si>
    <t>בזק- בזק</t>
  </si>
  <si>
    <t>230011</t>
  </si>
  <si>
    <t>סה"כ תל אביב 90</t>
  </si>
  <si>
    <t>פוקס- פוקס</t>
  </si>
  <si>
    <t>1087022</t>
  </si>
  <si>
    <t>512157603</t>
  </si>
  <si>
    <t>ארד- ארד</t>
  </si>
  <si>
    <t>1091651</t>
  </si>
  <si>
    <t>510007800</t>
  </si>
  <si>
    <t>או.פי.סי אנרגיה- או.פי.סי אנרגיה</t>
  </si>
  <si>
    <t>1141571</t>
  </si>
  <si>
    <t>ארקו אחזקות- ארקו החזקות</t>
  </si>
  <si>
    <t>310011</t>
  </si>
  <si>
    <t>בזן- בתי זיקוק</t>
  </si>
  <si>
    <t>2590248</t>
  </si>
  <si>
    <t>סופרגז- סופרגז אנרגיה</t>
  </si>
  <si>
    <t>1166917</t>
  </si>
  <si>
    <t>פז נפט- פז נפט</t>
  </si>
  <si>
    <t>1100007</t>
  </si>
  <si>
    <t>איידיאיי ביטוח</t>
  </si>
  <si>
    <t>1129501</t>
  </si>
  <si>
    <t>513910703</t>
  </si>
  <si>
    <t>כלל ביטוח- כלל עסקי ביטוח</t>
  </si>
  <si>
    <t>224014</t>
  </si>
  <si>
    <t>520036120</t>
  </si>
  <si>
    <t>מגדל ביטוח- מגדל בטוח</t>
  </si>
  <si>
    <t>1081165</t>
  </si>
  <si>
    <t>520029984</t>
  </si>
  <si>
    <t>מנורה    1- מנורה מבטחים החזקות</t>
  </si>
  <si>
    <t>566018</t>
  </si>
  <si>
    <t>אזורים</t>
  </si>
  <si>
    <t>715011</t>
  </si>
  <si>
    <t>אפריקה מגורים</t>
  </si>
  <si>
    <t>1097948</t>
  </si>
  <si>
    <t>דמרי- דמרי</t>
  </si>
  <si>
    <t>1090315</t>
  </si>
  <si>
    <t>ישראל קנדה- ישראל קנדה</t>
  </si>
  <si>
    <t>434019</t>
  </si>
  <si>
    <t>520039298</t>
  </si>
  <si>
    <t>פיבי- פיבי</t>
  </si>
  <si>
    <t>763011</t>
  </si>
  <si>
    <t>520029026</t>
  </si>
  <si>
    <t>באטמ- באטמ</t>
  </si>
  <si>
    <t>1158823</t>
  </si>
  <si>
    <t>520042813</t>
  </si>
  <si>
    <t>השקעות בהי-טק</t>
  </si>
  <si>
    <t>אייאיאס תעש- אייאיאס</t>
  </si>
  <si>
    <t>431015</t>
  </si>
  <si>
    <t>520039132</t>
  </si>
  <si>
    <t>אלקו- אלקו</t>
  </si>
  <si>
    <t>694034</t>
  </si>
  <si>
    <t>אקויטל- אקויטל</t>
  </si>
  <si>
    <t>755017</t>
  </si>
  <si>
    <t>חברה לישראל- חברה לישראל</t>
  </si>
  <si>
    <t>576017</t>
  </si>
  <si>
    <t>ערד- ערד השקעות</t>
  </si>
  <si>
    <t>731018</t>
  </si>
  <si>
    <t>520025198</t>
  </si>
  <si>
    <t>קנון- קנון הולדינגס</t>
  </si>
  <si>
    <t>1134139</t>
  </si>
  <si>
    <t>1635</t>
  </si>
  <si>
    <t>דלק קבוצה- דלק קבוצה</t>
  </si>
  <si>
    <t>1084128</t>
  </si>
  <si>
    <t>דלק קד יהש- דלק קידוחים יהש</t>
  </si>
  <si>
    <t>475020</t>
  </si>
  <si>
    <t>ישראמקו יהש- ישראמקו יהש</t>
  </si>
  <si>
    <t>232017</t>
  </si>
  <si>
    <t>רציו   יהש- רציו יהש</t>
  </si>
  <si>
    <t>394015</t>
  </si>
  <si>
    <t>550012777</t>
  </si>
  <si>
    <t>קמטק- קמטק</t>
  </si>
  <si>
    <t>1095264</t>
  </si>
  <si>
    <t>511235434</t>
  </si>
  <si>
    <t>קרור     1- קרור</t>
  </si>
  <si>
    <t>621011</t>
  </si>
  <si>
    <t>520001546</t>
  </si>
  <si>
    <t>איתמר</t>
  </si>
  <si>
    <t>1102458</t>
  </si>
  <si>
    <t>512434218</t>
  </si>
  <si>
    <t>מכשור רפואי</t>
  </si>
  <si>
    <t>פתאל החזקות- פתאל החזקות</t>
  </si>
  <si>
    <t>1143429</t>
  </si>
  <si>
    <t>אילקס מדיקל</t>
  </si>
  <si>
    <t>1080753</t>
  </si>
  <si>
    <t>520042219</t>
  </si>
  <si>
    <t>אלקטרה צריכה- אלקטרה צריכה</t>
  </si>
  <si>
    <t>5010129</t>
  </si>
  <si>
    <t>520039967</t>
  </si>
  <si>
    <t>דלק רכב- דלק רכב</t>
  </si>
  <si>
    <t>829010</t>
  </si>
  <si>
    <t>520033291</t>
  </si>
  <si>
    <t>ויקטורי</t>
  </si>
  <si>
    <t>1123777</t>
  </si>
  <si>
    <t>יוחננוף- מ.יוחננוף ובניו (1988) בע"מ</t>
  </si>
  <si>
    <t>1161264</t>
  </si>
  <si>
    <t>511344186</t>
  </si>
  <si>
    <t>נטו מלינדה 1- נטו מלינדה</t>
  </si>
  <si>
    <t>1105097</t>
  </si>
  <si>
    <t>511725459</t>
  </si>
  <si>
    <t>פרשמרקט- פרשמרקט</t>
  </si>
  <si>
    <t>1157833</t>
  </si>
  <si>
    <t>513226050</t>
  </si>
  <si>
    <t>קרסו- קרסו מוטורס</t>
  </si>
  <si>
    <t>1123850</t>
  </si>
  <si>
    <t>רמי לוי</t>
  </si>
  <si>
    <t>1104249</t>
  </si>
  <si>
    <t>513770669</t>
  </si>
  <si>
    <t>תדיראן הולדינגס- תדיראן הולדינגס</t>
  </si>
  <si>
    <t>258012</t>
  </si>
  <si>
    <t>אינרום</t>
  </si>
  <si>
    <t>1132356</t>
  </si>
  <si>
    <t>515001659</t>
  </si>
  <si>
    <t>המלט- המלט</t>
  </si>
  <si>
    <t>1080324</t>
  </si>
  <si>
    <t>520041575</t>
  </si>
  <si>
    <t>אדגר- אדגר השקעות</t>
  </si>
  <si>
    <t>1820083</t>
  </si>
  <si>
    <t>אלקטרה נדלן- אלקטרה נדל"ן</t>
  </si>
  <si>
    <t>1094044</t>
  </si>
  <si>
    <t>אפריקה נכסים- אפי נכסים</t>
  </si>
  <si>
    <t>1091354</t>
  </si>
  <si>
    <t>בראק אן וי- בראק אן וי</t>
  </si>
  <si>
    <t>1121607</t>
  </si>
  <si>
    <t>34250659</t>
  </si>
  <si>
    <t>גזית גלוב- גזית גלוב</t>
  </si>
  <si>
    <t>126011</t>
  </si>
  <si>
    <t>סאמיט</t>
  </si>
  <si>
    <t>1081686</t>
  </si>
  <si>
    <t>אשטרום נכס- אשטרום נכסים</t>
  </si>
  <si>
    <t>251017</t>
  </si>
  <si>
    <t>ביג</t>
  </si>
  <si>
    <t>1097260</t>
  </si>
  <si>
    <t>גב ים    1- גב-ים</t>
  </si>
  <si>
    <t>759019</t>
  </si>
  <si>
    <t>הכשרת הישוב- הכשרת הישוב</t>
  </si>
  <si>
    <t>612010</t>
  </si>
  <si>
    <t>לוינשטין נכסים- לוינשטין נכסים</t>
  </si>
  <si>
    <t>1119080</t>
  </si>
  <si>
    <t>מגדלי תיכון- מגדלי ים תיכון</t>
  </si>
  <si>
    <t>1131523</t>
  </si>
  <si>
    <t>מגה אור- מגה אור</t>
  </si>
  <si>
    <t>1104488</t>
  </si>
  <si>
    <t>סלע נדל"ן- סלע קפיטל נדל"ן</t>
  </si>
  <si>
    <t>1109644</t>
  </si>
  <si>
    <t>רבוע נדלן- רבוע נדלן</t>
  </si>
  <si>
    <t>1098565</t>
  </si>
  <si>
    <t>ריט 1- ריט1</t>
  </si>
  <si>
    <t>1098920</t>
  </si>
  <si>
    <t>אבגול- אבגול</t>
  </si>
  <si>
    <t>1100957</t>
  </si>
  <si>
    <t>אודיוקודס- אודיוקודס</t>
  </si>
  <si>
    <t>1082965</t>
  </si>
  <si>
    <t>520044132</t>
  </si>
  <si>
    <t>ציוד תקשורת</t>
  </si>
  <si>
    <t>גילת- גילת</t>
  </si>
  <si>
    <t>1082510</t>
  </si>
  <si>
    <t>520038936</t>
  </si>
  <si>
    <t>אוגווינד- אוגווינד</t>
  </si>
  <si>
    <t>513961334</t>
  </si>
  <si>
    <t>אלומיי- אלומיי קפיטל</t>
  </si>
  <si>
    <t>1082635</t>
  </si>
  <si>
    <t>אלקטריאון</t>
  </si>
  <si>
    <t>368019</t>
  </si>
  <si>
    <t>520038126</t>
  </si>
  <si>
    <t>אנלייט אנרגיה - פרמיה - אנלייט אנרגיה</t>
  </si>
  <si>
    <t>אנלייט אנרגיה- אנלייט אנרגיה</t>
  </si>
  <si>
    <t>720011</t>
  </si>
  <si>
    <t>דוראל אנרגיה- דוראל אנרגיה</t>
  </si>
  <si>
    <t>1166768</t>
  </si>
  <si>
    <t>515364891</t>
  </si>
  <si>
    <t>וואן תוכנה- וואן טכנולוגיות תוכנה</t>
  </si>
  <si>
    <t>161018</t>
  </si>
  <si>
    <t>520034695</t>
  </si>
  <si>
    <t>חילן- חילן</t>
  </si>
  <si>
    <t>1084698</t>
  </si>
  <si>
    <t>520039942</t>
  </si>
  <si>
    <t>פורמולה- פורמולה מערכות</t>
  </si>
  <si>
    <t>256016</t>
  </si>
  <si>
    <t>דנאל כא- דנאל כא</t>
  </si>
  <si>
    <t>314013</t>
  </si>
  <si>
    <t>520037565</t>
  </si>
  <si>
    <t>נובולוג- נובולוג</t>
  </si>
  <si>
    <t>1140151</t>
  </si>
  <si>
    <t>510475312</t>
  </si>
  <si>
    <t>אלטשולר שחם גמל- אלטשולר שחם גמל ופנסיה בע"מ</t>
  </si>
  <si>
    <t>1159037</t>
  </si>
  <si>
    <t>513173393</t>
  </si>
  <si>
    <t>ישראכרט- ישראכרט</t>
  </si>
  <si>
    <t>1157403</t>
  </si>
  <si>
    <t>מגיק- מג'יק</t>
  </si>
  <si>
    <t>1082312</t>
  </si>
  <si>
    <t>520036740</t>
  </si>
  <si>
    <t>סלקום</t>
  </si>
  <si>
    <t>1101534</t>
  </si>
  <si>
    <t>פרטנר- פרטנר</t>
  </si>
  <si>
    <t>1083484</t>
  </si>
  <si>
    <t>סה"כ מניות היתר</t>
  </si>
  <si>
    <t>יונטרוניקס- יוניטרוניקס</t>
  </si>
  <si>
    <t>1083831</t>
  </si>
  <si>
    <t>520044199</t>
  </si>
  <si>
    <t>רובוגרופ ט.א.ק- רובוגרופ</t>
  </si>
  <si>
    <t>266015</t>
  </si>
  <si>
    <t>520034984</t>
  </si>
  <si>
    <t>ג'י.פי גלובל- ג'י.פי. גלובל</t>
  </si>
  <si>
    <t>1144781</t>
  </si>
  <si>
    <t>512821216</t>
  </si>
  <si>
    <t>ג'נריישן קפיטל- ג'נריישן קפיטל</t>
  </si>
  <si>
    <t>1156926</t>
  </si>
  <si>
    <t>אלמוגים- אלמוגים החזקות</t>
  </si>
  <si>
    <t>1136829</t>
  </si>
  <si>
    <t>513988824</t>
  </si>
  <si>
    <t>חג'ג' נדל"ן- חג'ג' נדלן</t>
  </si>
  <si>
    <t>823013</t>
  </si>
  <si>
    <t>חנן מור- חנן מור</t>
  </si>
  <si>
    <t>1102532</t>
  </si>
  <si>
    <t>יעקובי קבוצה- יעקובי קבוצה</t>
  </si>
  <si>
    <t>1142421</t>
  </si>
  <si>
    <t>מנרב- מנרב</t>
  </si>
  <si>
    <t>155036</t>
  </si>
  <si>
    <t>520034505</t>
  </si>
  <si>
    <t>נתנאל גרופ- נתנאל גרופ</t>
  </si>
  <si>
    <t>421016</t>
  </si>
  <si>
    <t>520039074</t>
  </si>
  <si>
    <t>צמח המרמן- צמח המרמן</t>
  </si>
  <si>
    <t>1104058</t>
  </si>
  <si>
    <t>צרפתי- צרפתי</t>
  </si>
  <si>
    <t>425017</t>
  </si>
  <si>
    <t>יוניקורן טכנולוגיות - יוניקורן טכנו</t>
  </si>
  <si>
    <t>1168657</t>
  </si>
  <si>
    <t>540294428</t>
  </si>
  <si>
    <t>מיט-טק- מיט-טק</t>
  </si>
  <si>
    <t>1080720</t>
  </si>
  <si>
    <t>520041955</t>
  </si>
  <si>
    <t>מילניום פוד-טק- מילניום פוד-טק</t>
  </si>
  <si>
    <t>1167501</t>
  </si>
  <si>
    <t>540288149</t>
  </si>
  <si>
    <t>קפיטל פוינט- קפיטל פוינט</t>
  </si>
  <si>
    <t>1097146</t>
  </si>
  <si>
    <t>512950320</t>
  </si>
  <si>
    <t>דסקונט השק- דיסקונט השקעות</t>
  </si>
  <si>
    <t>639013</t>
  </si>
  <si>
    <t>לפידות קפיטל אג 1- לפידות קפיטל</t>
  </si>
  <si>
    <t>6420129</t>
  </si>
  <si>
    <t>520022971</t>
  </si>
  <si>
    <t>מבטח שמיר- מבטח שמיר</t>
  </si>
  <si>
    <t>127019</t>
  </si>
  <si>
    <t>520034125</t>
  </si>
  <si>
    <t>מספנות ישראל</t>
  </si>
  <si>
    <t>1168533</t>
  </si>
  <si>
    <t>516084753</t>
  </si>
  <si>
    <t>נאוויטס פטר יהש- נאוויטס פטרו</t>
  </si>
  <si>
    <t>1141969</t>
  </si>
  <si>
    <t>550263107</t>
  </si>
  <si>
    <t>רציו פטרוליום יהש- רציו פטרוליום</t>
  </si>
  <si>
    <t>1139864</t>
  </si>
  <si>
    <t>550268411</t>
  </si>
  <si>
    <t>תמר פטרוליום- תמר פטרוליום</t>
  </si>
  <si>
    <t>1141357</t>
  </si>
  <si>
    <t>פייטון- פייטון</t>
  </si>
  <si>
    <t>412015</t>
  </si>
  <si>
    <t>520038951</t>
  </si>
  <si>
    <t>גניגר- גניגר</t>
  </si>
  <si>
    <t>1095892</t>
  </si>
  <si>
    <t>512416991</t>
  </si>
  <si>
    <t>כפרית</t>
  </si>
  <si>
    <t>522011</t>
  </si>
  <si>
    <t>520038787</t>
  </si>
  <si>
    <t>סנו- סנו</t>
  </si>
  <si>
    <t>813014</t>
  </si>
  <si>
    <t>520032988</t>
  </si>
  <si>
    <t>פלרם- פלרם</t>
  </si>
  <si>
    <t>644013</t>
  </si>
  <si>
    <t>520039843</t>
  </si>
  <si>
    <t>רבל- רבל</t>
  </si>
  <si>
    <t>1103878</t>
  </si>
  <si>
    <t>גן שמואל- גן שמואל</t>
  </si>
  <si>
    <t>532010</t>
  </si>
  <si>
    <t>520039934</t>
  </si>
  <si>
    <t>כלל משקאות- כלל משקאות</t>
  </si>
  <si>
    <t>1147685</t>
  </si>
  <si>
    <t>515818524</t>
  </si>
  <si>
    <t>מהדרין- מהדרין</t>
  </si>
  <si>
    <t>686014</t>
  </si>
  <si>
    <t>520018482</t>
  </si>
  <si>
    <t>נטו- נטו אחזקות</t>
  </si>
  <si>
    <t>168013</t>
  </si>
  <si>
    <t>520034109</t>
  </si>
  <si>
    <t>אליום מדיקל- אליום מדיקל</t>
  </si>
  <si>
    <t>1101450</t>
  </si>
  <si>
    <t>513488833</t>
  </si>
  <si>
    <t>בריינסוויי 0.01- בריינסוויי</t>
  </si>
  <si>
    <t>1100718</t>
  </si>
  <si>
    <t>513890764</t>
  </si>
  <si>
    <t>משביר לצרכן- 365 המשביר</t>
  </si>
  <si>
    <t>1104959</t>
  </si>
  <si>
    <t>513389270</t>
  </si>
  <si>
    <t>גלוברנדס- גלוברנדס גרופ</t>
  </si>
  <si>
    <t>1147487</t>
  </si>
  <si>
    <t>515809499</t>
  </si>
  <si>
    <t>גלוברנדס-פרמיה- גלוברנדס גרופ</t>
  </si>
  <si>
    <t>מקס סטוק</t>
  </si>
  <si>
    <t>1168558</t>
  </si>
  <si>
    <t>513618967</t>
  </si>
  <si>
    <t>סקופ- סקופ</t>
  </si>
  <si>
    <t>288019</t>
  </si>
  <si>
    <t>520037425</t>
  </si>
  <si>
    <t>גאון קבוצה- גאון קבוצה</t>
  </si>
  <si>
    <t>454017</t>
  </si>
  <si>
    <t>520025016</t>
  </si>
  <si>
    <t>חמת- חמת</t>
  </si>
  <si>
    <t>384016</t>
  </si>
  <si>
    <t>520038530</t>
  </si>
  <si>
    <t>בית שמש- מנועי בית שמש</t>
  </si>
  <si>
    <t>1081561</t>
  </si>
  <si>
    <t>520043480</t>
  </si>
  <si>
    <t>קליל     5- קליל</t>
  </si>
  <si>
    <t>797035</t>
  </si>
  <si>
    <t>520032442</t>
  </si>
  <si>
    <t>אספן גרופ- אספן גרופ</t>
  </si>
  <si>
    <t>313015</t>
  </si>
  <si>
    <t>מדיפאואר- מדיפאואר</t>
  </si>
  <si>
    <t>1139955</t>
  </si>
  <si>
    <t>123830</t>
  </si>
  <si>
    <t>נורסטאר החזקות- נורסטאר החזקות</t>
  </si>
  <si>
    <t>723007</t>
  </si>
  <si>
    <t>44528798375</t>
  </si>
  <si>
    <t>סים בכורה  סד L- סים קומרשייל</t>
  </si>
  <si>
    <t>1142355</t>
  </si>
  <si>
    <t>908311</t>
  </si>
  <si>
    <t>בית  זהב- בית הזהב</t>
  </si>
  <si>
    <t>235010</t>
  </si>
  <si>
    <t>וילאר- וילאר</t>
  </si>
  <si>
    <t>416016</t>
  </si>
  <si>
    <t>מגוריט- מגוריט</t>
  </si>
  <si>
    <t>1139195</t>
  </si>
  <si>
    <t>נכסים בנין</t>
  </si>
  <si>
    <t>699017</t>
  </si>
  <si>
    <t>פוליגון- פוליגון</t>
  </si>
  <si>
    <t>745018</t>
  </si>
  <si>
    <t>520029562</t>
  </si>
  <si>
    <t>רני צים- רני צים</t>
  </si>
  <si>
    <t>1143619</t>
  </si>
  <si>
    <t>ניסן</t>
  </si>
  <si>
    <t>660019</t>
  </si>
  <si>
    <t>520040940</t>
  </si>
  <si>
    <t>ספנטק</t>
  </si>
  <si>
    <t>1090117</t>
  </si>
  <si>
    <t>512288713</t>
  </si>
  <si>
    <t>שלאג- שלא"ג תעשיות</t>
  </si>
  <si>
    <t>1090547</t>
  </si>
  <si>
    <t>513507574</t>
  </si>
  <si>
    <t>שניב- שניב</t>
  </si>
  <si>
    <t>1080837</t>
  </si>
  <si>
    <t>520041732</t>
  </si>
  <si>
    <t>פנאקסיה ישראל- פנאקסיה ישראל</t>
  </si>
  <si>
    <t>513673970</t>
  </si>
  <si>
    <t>שיח מדיקל- שיח מדיקל</t>
  </si>
  <si>
    <t>249011</t>
  </si>
  <si>
    <t>520036567</t>
  </si>
  <si>
    <t>טלרד נטוורקס- טלרד נטוורקס</t>
  </si>
  <si>
    <t>1140953</t>
  </si>
  <si>
    <t>510852643</t>
  </si>
  <si>
    <t>סייברוואן- סייברוואן</t>
  </si>
  <si>
    <t>1166693</t>
  </si>
  <si>
    <t>515154607</t>
  </si>
  <si>
    <t>משק אנרגיה- משק אנרגיה</t>
  </si>
  <si>
    <t>1166974</t>
  </si>
  <si>
    <t>516167343</t>
  </si>
  <si>
    <t>סולגרין- סולגרין</t>
  </si>
  <si>
    <t>1102235</t>
  </si>
  <si>
    <t>512882747</t>
  </si>
  <si>
    <t>איאלדי (ALD)- אי.אל.די</t>
  </si>
  <si>
    <t>1084003</t>
  </si>
  <si>
    <t>511029373</t>
  </si>
  <si>
    <t>אמת- אמת</t>
  </si>
  <si>
    <t>382010</t>
  </si>
  <si>
    <t>520038514</t>
  </si>
  <si>
    <t>טלדור- טלדור</t>
  </si>
  <si>
    <t>477018</t>
  </si>
  <si>
    <t>520039710</t>
  </si>
  <si>
    <t>אוברסיז קומרס בע"מ- אוברסיז</t>
  </si>
  <si>
    <t>1139617</t>
  </si>
  <si>
    <t>510490071</t>
  </si>
  <si>
    <t>אוריין- אוריין</t>
  </si>
  <si>
    <t>1103506</t>
  </si>
  <si>
    <t>גלובל כנפיים- גלובל כנפיים</t>
  </si>
  <si>
    <t>1141316</t>
  </si>
  <si>
    <t>513342444</t>
  </si>
  <si>
    <t>הולמס פלייס- הולמס פלייס</t>
  </si>
  <si>
    <t>1142587</t>
  </si>
  <si>
    <t>512466723</t>
  </si>
  <si>
    <t>רפק</t>
  </si>
  <si>
    <t>769026</t>
  </si>
  <si>
    <t>520029505</t>
  </si>
  <si>
    <t>אופל בלאנס- אופל בלאנס השקעות בע"מ</t>
  </si>
  <si>
    <t>1094986</t>
  </si>
  <si>
    <t>513734566</t>
  </si>
  <si>
    <t>אסאר אקורד- אס.אר אקורד</t>
  </si>
  <si>
    <t>422014</t>
  </si>
  <si>
    <t>520038670</t>
  </si>
  <si>
    <t>מור השקעות- מור השקעות</t>
  </si>
  <si>
    <t>1141464</t>
  </si>
  <si>
    <t>513834606</t>
  </si>
  <si>
    <t>נאוי- נאוי</t>
  </si>
  <si>
    <t>208017</t>
  </si>
  <si>
    <t>520036070</t>
  </si>
  <si>
    <t>פננטפארק- פננטפארק</t>
  </si>
  <si>
    <t>1142405</t>
  </si>
  <si>
    <t>שוהם ביזנס- שוהם ביזנס</t>
  </si>
  <si>
    <t>1082007</t>
  </si>
  <si>
    <t>טופ מערכות- טופ מערכות</t>
  </si>
  <si>
    <t>1083377</t>
  </si>
  <si>
    <t>520044231</t>
  </si>
  <si>
    <t>פורסייט- פורסייט</t>
  </si>
  <si>
    <t>199018</t>
  </si>
  <si>
    <t>520036062</t>
  </si>
  <si>
    <t>בי קומיוניקיישנס- בי קומיוניקיישנס</t>
  </si>
  <si>
    <t>1107663</t>
  </si>
  <si>
    <t>סאטקום מערכות- סאטקום מערכות</t>
  </si>
  <si>
    <t>1080597</t>
  </si>
  <si>
    <t>520041674</t>
  </si>
  <si>
    <t>סה"כ call 001 אופציות</t>
  </si>
  <si>
    <t>G WILLI FOOD INTERNATIONAL</t>
  </si>
  <si>
    <t>IL0010828585</t>
  </si>
  <si>
    <t>NASDAQ</t>
  </si>
  <si>
    <t>5195</t>
  </si>
  <si>
    <t>Food &amp; Staples Retailing</t>
  </si>
  <si>
    <t>Itamar Medical ADR</t>
  </si>
  <si>
    <t>US4654371016</t>
  </si>
  <si>
    <t>ITURAN LOCATION-US</t>
  </si>
  <si>
    <t>IL0010818685</t>
  </si>
  <si>
    <t>5169</t>
  </si>
  <si>
    <t>KORNIT DIGITAL-KRNT</t>
  </si>
  <si>
    <t>IL0011216723</t>
  </si>
  <si>
    <t>1564</t>
  </si>
  <si>
    <t>Rada Electronic Industries</t>
  </si>
  <si>
    <t>IL0010826506</t>
  </si>
  <si>
    <t>5204</t>
  </si>
  <si>
    <t>KAMADA  LTD</t>
  </si>
  <si>
    <t>IL0010941198</t>
  </si>
  <si>
    <t>1267</t>
  </si>
  <si>
    <t>MDWD-MEDIWOUND LTD</t>
  </si>
  <si>
    <t>IL0011316309</t>
  </si>
  <si>
    <t>2279</t>
  </si>
  <si>
    <t>ROGEN PHARMAL - URGN</t>
  </si>
  <si>
    <t>IL0011407140</t>
  </si>
  <si>
    <t>2313</t>
  </si>
  <si>
    <t>TARO PHARMACEUTICAL INDUS</t>
  </si>
  <si>
    <t>IL0010827181</t>
  </si>
  <si>
    <t>5188</t>
  </si>
  <si>
    <t>Protalix Biotherapeutics Inc</t>
  </si>
  <si>
    <t>US74365A3095</t>
  </si>
  <si>
    <t>1554</t>
  </si>
  <si>
    <t>CHKP - CHECK POINT</t>
  </si>
  <si>
    <t>IL0010824113</t>
  </si>
  <si>
    <t>2080</t>
  </si>
  <si>
    <t>Software &amp; Services</t>
  </si>
  <si>
    <t>FIVERR INTERNATIONAL</t>
  </si>
  <si>
    <t>IL0011582033</t>
  </si>
  <si>
    <t>5153</t>
  </si>
  <si>
    <t>WIX -  WIX.COM- WIX.COM</t>
  </si>
  <si>
    <t>IL0011301780</t>
  </si>
  <si>
    <t>2275</t>
  </si>
  <si>
    <t>RADWARE LTD</t>
  </si>
  <si>
    <t>IL0010834765</t>
  </si>
  <si>
    <t>2159</t>
  </si>
  <si>
    <t>SILICOM</t>
  </si>
  <si>
    <t>IL0010826928</t>
  </si>
  <si>
    <t>520041120</t>
  </si>
  <si>
    <t>RDCM-RADCOM LTD</t>
  </si>
  <si>
    <t>IL0010826688</t>
  </si>
  <si>
    <t>2104</t>
  </si>
  <si>
    <t>CESAR STONE SDO</t>
  </si>
  <si>
    <t>IL0011259137</t>
  </si>
  <si>
    <t>2264</t>
  </si>
  <si>
    <t>Ellomay Capital Ltd- Ellomay Capital Ltd</t>
  </si>
  <si>
    <t>IL0010826357</t>
  </si>
  <si>
    <t>5182</t>
  </si>
  <si>
    <t>WALMART INC</t>
  </si>
  <si>
    <t>US9311421039</t>
  </si>
  <si>
    <t>Commercial &amp; Professional Services</t>
  </si>
  <si>
    <t>Danone</t>
  </si>
  <si>
    <t>FR0000120644</t>
  </si>
  <si>
    <t>5213</t>
  </si>
  <si>
    <t>V - VISA INC-CLASS- VISA</t>
  </si>
  <si>
    <t>US92826C8394</t>
  </si>
  <si>
    <t>BlackRock</t>
  </si>
  <si>
    <t>US09247X1019</t>
  </si>
  <si>
    <t>2235</t>
  </si>
  <si>
    <t>MASTERCARD-MA</t>
  </si>
  <si>
    <t>US57636Q1040</t>
  </si>
  <si>
    <t>5070</t>
  </si>
  <si>
    <t>Synchrony Financial</t>
  </si>
  <si>
    <t>US87165B1035</t>
  </si>
  <si>
    <t>5207</t>
  </si>
  <si>
    <t>NEOEN FP</t>
  </si>
  <si>
    <t>FR0011675362</t>
  </si>
  <si>
    <t>5175</t>
  </si>
  <si>
    <t>ORSTED A/S</t>
  </si>
  <si>
    <t>DK0060094928</t>
  </si>
  <si>
    <t>5232</t>
  </si>
  <si>
    <t>MOWI ASA-MOWI NO</t>
  </si>
  <si>
    <t>NO0003054108</t>
  </si>
  <si>
    <t>5119</t>
  </si>
  <si>
    <t>NESTLE SA</t>
  </si>
  <si>
    <t>CH0038863350</t>
  </si>
  <si>
    <t>BIONTECH SE</t>
  </si>
  <si>
    <t>US09075V1026</t>
  </si>
  <si>
    <t>5231</t>
  </si>
  <si>
    <t>BRAINSWAY LTD A</t>
  </si>
  <si>
    <t>US10501L1061</t>
  </si>
  <si>
    <t>5133</t>
  </si>
  <si>
    <t>Centene Coporation</t>
  </si>
  <si>
    <t>US15135B1017</t>
  </si>
  <si>
    <t>DARIOHEALTH</t>
  </si>
  <si>
    <t>US23725P2092</t>
  </si>
  <si>
    <t>5233</t>
  </si>
  <si>
    <t>UNILEVER NA</t>
  </si>
  <si>
    <t>NL0000388619</t>
  </si>
  <si>
    <t>5240</t>
  </si>
  <si>
    <t>FB - FACEBOOK</t>
  </si>
  <si>
    <t>US30303M1027</t>
  </si>
  <si>
    <t>5097</t>
  </si>
  <si>
    <t>Media</t>
  </si>
  <si>
    <t>INTEL CORP INTC</t>
  </si>
  <si>
    <t>US4581401001</t>
  </si>
  <si>
    <t>5087</t>
  </si>
  <si>
    <t>SMSN LI - SAMSUNG</t>
  </si>
  <si>
    <t>US7960508882</t>
  </si>
  <si>
    <t>5093</t>
  </si>
  <si>
    <t>AIRBUS GROUP</t>
  </si>
  <si>
    <t>NL0000235190</t>
  </si>
  <si>
    <t>5137</t>
  </si>
  <si>
    <t>AMAZON-AMZN COM</t>
  </si>
  <si>
    <t>US0231351067</t>
  </si>
  <si>
    <t>4865</t>
  </si>
  <si>
    <t>UNITED PARCEL B</t>
  </si>
  <si>
    <t>US9113121068</t>
  </si>
  <si>
    <t>5132</t>
  </si>
  <si>
    <t>ASTRAZENECA PLC</t>
  </si>
  <si>
    <t>US0463531089</t>
  </si>
  <si>
    <t>5238</t>
  </si>
  <si>
    <t>ELOXX PHARMACEUTICALS-ELO</t>
  </si>
  <si>
    <t>US29014R1032</t>
  </si>
  <si>
    <t>4962</t>
  </si>
  <si>
    <t>MODERNA INC</t>
  </si>
  <si>
    <t>US60770K1079</t>
  </si>
  <si>
    <t>5237</t>
  </si>
  <si>
    <t>MYL-MYLAN LABORATOR- MYLAN</t>
  </si>
  <si>
    <t>NL0011031208</t>
  </si>
  <si>
    <t>1655</t>
  </si>
  <si>
    <t>PFIZER INC-PFE- PFIZER</t>
  </si>
  <si>
    <t>US7170811035</t>
  </si>
  <si>
    <t>Regeneron Pharmaceuticals</t>
  </si>
  <si>
    <t>US75886F1075</t>
  </si>
  <si>
    <t>5211</t>
  </si>
  <si>
    <t>ROCHE HOLDING A-RDG</t>
  </si>
  <si>
    <t>CH0012032048</t>
  </si>
  <si>
    <t>SIX</t>
  </si>
  <si>
    <t>4901</t>
  </si>
  <si>
    <t>ADO PROPERTIES</t>
  </si>
  <si>
    <t>LU1250154413</t>
  </si>
  <si>
    <t>5160</t>
  </si>
  <si>
    <t>AROUNDTOWN PROP</t>
  </si>
  <si>
    <t>LU1673108939</t>
  </si>
  <si>
    <t>CY0105562116</t>
  </si>
  <si>
    <t>ATRIUM EUROPEAN-ARTS AV- ATRIUM EUROPEAN</t>
  </si>
  <si>
    <t>JE00B3DCF752</t>
  </si>
  <si>
    <t>4595</t>
  </si>
  <si>
    <t>BOSTON PROPERTIES</t>
  </si>
  <si>
    <t>US1011211018</t>
  </si>
  <si>
    <t>5214</t>
  </si>
  <si>
    <t>LGI HOMES INC</t>
  </si>
  <si>
    <t>BBG0056655S1</t>
  </si>
  <si>
    <t>4803</t>
  </si>
  <si>
    <t>PARK PLAZA  HOTEL</t>
  </si>
  <si>
    <t>GG00B1Z5FH87</t>
  </si>
  <si>
    <t>LSE</t>
  </si>
  <si>
    <t>5123</t>
  </si>
  <si>
    <t>PRIME US REIT</t>
  </si>
  <si>
    <t>SGXC75818630</t>
  </si>
  <si>
    <t>5197</t>
  </si>
  <si>
    <t>NVIDIA CORP - NVDA</t>
  </si>
  <si>
    <t>US67066G1040</t>
  </si>
  <si>
    <t>4967</t>
  </si>
  <si>
    <t>Semiconductors &amp; Semiconductor Equipment</t>
  </si>
  <si>
    <t>TSM - TAIWAN SEMICONDUCTOR- TAIWAN SEMI</t>
  </si>
  <si>
    <t>us8740391003</t>
  </si>
  <si>
    <t>5088</t>
  </si>
  <si>
    <t>ACTIVISION BLIZZARD</t>
  </si>
  <si>
    <t>US00507V1098</t>
  </si>
  <si>
    <t>5227</t>
  </si>
  <si>
    <t>ALIBABA GROUP H</t>
  </si>
  <si>
    <t>US01609W1027</t>
  </si>
  <si>
    <t>4806</t>
  </si>
  <si>
    <t>ELECTRONIC ARTS</t>
  </si>
  <si>
    <t>US2855121099</t>
  </si>
  <si>
    <t>5234</t>
  </si>
  <si>
    <t>MSFT -  MICROSOFT- MICROSOFT</t>
  </si>
  <si>
    <t>us5949181045</t>
  </si>
  <si>
    <t>NINTENDO</t>
  </si>
  <si>
    <t>JP3756600007</t>
  </si>
  <si>
    <t>5228</t>
  </si>
  <si>
    <t>OTEX US</t>
  </si>
  <si>
    <t>CA6837151068</t>
  </si>
  <si>
    <t>PALO ALTO NETWO</t>
  </si>
  <si>
    <t>US6974351057</t>
  </si>
  <si>
    <t>4723</t>
  </si>
  <si>
    <t>PYPL US- PYPL</t>
  </si>
  <si>
    <t>US70450Y1038</t>
  </si>
  <si>
    <t>4673</t>
  </si>
  <si>
    <t>TAKE TWO INTERACTIVE</t>
  </si>
  <si>
    <t>US8740541094</t>
  </si>
  <si>
    <t>5225</t>
  </si>
  <si>
    <t>*TENCENT HOLDING</t>
  </si>
  <si>
    <t>KYG875721634</t>
  </si>
  <si>
    <t>4856</t>
  </si>
  <si>
    <t>*TENCENT HOLDING ADR-TCEHY</t>
  </si>
  <si>
    <t>US88032Q1094</t>
  </si>
  <si>
    <t>VERINT SYSTEMS US</t>
  </si>
  <si>
    <t>US9234X1000</t>
  </si>
  <si>
    <t>5159</t>
  </si>
  <si>
    <t>AAPL - Apple</t>
  </si>
  <si>
    <t>US0378331005</t>
  </si>
  <si>
    <t>CISCO SYSTEMS-CSCO</t>
  </si>
  <si>
    <t>US17275R1023</t>
  </si>
  <si>
    <t>5074</t>
  </si>
  <si>
    <t>FTNT-FORTINET INC</t>
  </si>
  <si>
    <t>US34959E1091</t>
  </si>
  <si>
    <t>4721</t>
  </si>
  <si>
    <t>GOOGL - Google A Class</t>
  </si>
  <si>
    <t>US02079K3059</t>
  </si>
  <si>
    <t>GOOGL GOOGLE C Class- GOOGLE</t>
  </si>
  <si>
    <t>US38259P7069</t>
  </si>
  <si>
    <t>SOLAREDGE</t>
  </si>
  <si>
    <t>US83417M1045</t>
  </si>
  <si>
    <t>4744</t>
  </si>
  <si>
    <t>SONY CORP</t>
  </si>
  <si>
    <t>JP3435000009</t>
  </si>
  <si>
    <t>4942</t>
  </si>
  <si>
    <t>ERICSSON (LM) TEL - SP ADR</t>
  </si>
  <si>
    <t>US2948216088</t>
  </si>
  <si>
    <t>5194</t>
  </si>
  <si>
    <t>ENEL SPA</t>
  </si>
  <si>
    <t>IT0003128367</t>
  </si>
  <si>
    <t>5039</t>
  </si>
  <si>
    <t>COM.888</t>
  </si>
  <si>
    <t>GI000A0F6407</t>
  </si>
  <si>
    <t>4815</t>
  </si>
  <si>
    <t>RWE GR</t>
  </si>
  <si>
    <t>DE0007037129</t>
  </si>
  <si>
    <t>5242</t>
  </si>
  <si>
    <t>DPW GY-DEUTSCHE POST</t>
  </si>
  <si>
    <t>DE0005552004</t>
  </si>
  <si>
    <t>5216</t>
  </si>
  <si>
    <t>סה"כ שמחקות מדדי מניות בישראל</t>
  </si>
  <si>
    <t>הראל סל (A4) ת"א 35- הראל קרנות מדד</t>
  </si>
  <si>
    <t>1148907</t>
  </si>
  <si>
    <t>511776783</t>
  </si>
  <si>
    <t>מניות</t>
  </si>
  <si>
    <t>תכלית סל (40) ת"א 125- מיטב תכלית</t>
  </si>
  <si>
    <t>1143718</t>
  </si>
  <si>
    <t>513534974</t>
  </si>
  <si>
    <t>תכלית סל (A4) ת"א 35- מיטב תכלית</t>
  </si>
  <si>
    <t>1143700</t>
  </si>
  <si>
    <t>תכלית סל (A4) ת"א 90- מיטב תכלית</t>
  </si>
  <si>
    <t>1143783</t>
  </si>
  <si>
    <t>תכלית ת"א SMALL MIDCAP- מיטב תכלית</t>
  </si>
  <si>
    <t>1144799</t>
  </si>
  <si>
    <t>פסגות ETF ת"א 90- פסגות קרנות מדד</t>
  </si>
  <si>
    <t>1148642</t>
  </si>
  <si>
    <t>513765339</t>
  </si>
  <si>
    <t>פסגות ETF תא 35- פסגות קרנות מדד</t>
  </si>
  <si>
    <t>1148790</t>
  </si>
  <si>
    <t>קסם EFT (A4) ת"א נפט וגז</t>
  </si>
  <si>
    <t>1146885</t>
  </si>
  <si>
    <t>510938608</t>
  </si>
  <si>
    <t>קסם ETF ביטוח מניות והמירים- קסם קרנות נאמנות</t>
  </si>
  <si>
    <t>1146125</t>
  </si>
  <si>
    <t>קסם ת"א 75</t>
  </si>
  <si>
    <t>סה"כ שמחקות מדדי מניות בחו"ל</t>
  </si>
  <si>
    <t>הראל NASDAQ100</t>
  </si>
  <si>
    <t>1149038</t>
  </si>
  <si>
    <t>הראל S&amp;P500</t>
  </si>
  <si>
    <t>1149020</t>
  </si>
  <si>
    <t>הראל S&amp;P500 מנוטרל- הראל קרנות מדד</t>
  </si>
  <si>
    <t>1149137</t>
  </si>
  <si>
    <t>הראל דאו-ג'ונס 30</t>
  </si>
  <si>
    <t>1149228</t>
  </si>
  <si>
    <t>הראל סל 50 EURO STOXX- הראל קרנות מדד</t>
  </si>
  <si>
    <t>1149244</t>
  </si>
  <si>
    <t>MTF סל (SP500 (4A מנוטרלת מט"ח- מגדל קרנות נאמנות</t>
  </si>
  <si>
    <t>1150572</t>
  </si>
  <si>
    <t>511303661</t>
  </si>
  <si>
    <t>MTF סל Bluestar Travel &amp; Vacation- מגדל קרנות נאמנות</t>
  </si>
  <si>
    <t>1167584</t>
  </si>
  <si>
    <t>RUSSEL 2000 (4D) MTF מגדל- מגדל קרנות נאמנות</t>
  </si>
  <si>
    <t>1150242</t>
  </si>
  <si>
    <t>מגדל S&amp;P (4D) MTF- מגדל קרנות נאמנות</t>
  </si>
  <si>
    <t>1150333</t>
  </si>
  <si>
    <t>מור סל (4D) NASDAQ 100</t>
  </si>
  <si>
    <t>1165836</t>
  </si>
  <si>
    <t>514884485</t>
  </si>
  <si>
    <t>מור סל S&amp;P 500 מנוטרלת מט"ח- מור קרנות נאמנות</t>
  </si>
  <si>
    <t>1165828</t>
  </si>
  <si>
    <t>תכלית 100 NASDAQ NDX</t>
  </si>
  <si>
    <t>1144401</t>
  </si>
  <si>
    <t>תכלית RUSSL 2000- מיטב תכלית</t>
  </si>
  <si>
    <t>1144484</t>
  </si>
  <si>
    <t>תכלית S&amp;P500</t>
  </si>
  <si>
    <t>1144385</t>
  </si>
  <si>
    <t>תכלית סל 600 4STOXX- מיטב תכלית</t>
  </si>
  <si>
    <t>1144724</t>
  </si>
  <si>
    <t>פסגות NDX 100 (4A)ETF מנוטרלת מט"ח- פסגות קרנות מדד</t>
  </si>
  <si>
    <t>1149822</t>
  </si>
  <si>
    <t>פסגות S&amp;P 500 מנוטרלת מט"ח- פסגות קרנות מדד</t>
  </si>
  <si>
    <t>1148436</t>
  </si>
  <si>
    <t>פסגות S&amp;P500</t>
  </si>
  <si>
    <t>1148162</t>
  </si>
  <si>
    <t>פסגות מבט מדד סז הודו- פסגות קרנות מדד</t>
  </si>
  <si>
    <t>1149707</t>
  </si>
  <si>
    <t>קסם Bluestar ISR Global Tech (4D) ETF- קסם קרנות נאמנות</t>
  </si>
  <si>
    <t>1147271</t>
  </si>
  <si>
    <t>קסם DAX 30 ETF- קסם קרנות נאמנות</t>
  </si>
  <si>
    <t>1146513</t>
  </si>
  <si>
    <t>קסם NDX100(4A)ETF מנוטרלת מט"ח- קסם קרנות נאמנות</t>
  </si>
  <si>
    <t>1146612</t>
  </si>
  <si>
    <t>קסם S&amp;P 500 (4A) ETF מנוטרלת- קסם קרנות נאמנות</t>
  </si>
  <si>
    <t>1146604</t>
  </si>
  <si>
    <t>קסם S&amp;P500</t>
  </si>
  <si>
    <t>1146471</t>
  </si>
  <si>
    <t>סה"כ שמחקות מדדים אחרים בישראל</t>
  </si>
  <si>
    <t>הראל סל (00) תל בונד שקלי- הראל קרנות מדד</t>
  </si>
  <si>
    <t>1150523</t>
  </si>
  <si>
    <t>אג"ח</t>
  </si>
  <si>
    <t>הראל סל תל בונד 60- הראל קרנות מדד</t>
  </si>
  <si>
    <t>1150473</t>
  </si>
  <si>
    <t>MTF סל תל בונד 60- מגדל קרנות נאמנות</t>
  </si>
  <si>
    <t>1149996</t>
  </si>
  <si>
    <t>תכלית תל בונד מאגר</t>
  </si>
  <si>
    <t>1132513</t>
  </si>
  <si>
    <t>תכלית תל בונד שקלי סד.2</t>
  </si>
  <si>
    <t>תל בונד תשואות שקלי</t>
  </si>
  <si>
    <t>1144260</t>
  </si>
  <si>
    <t>פסגות EFT (00) תל בונד 20- פסגות קרנות מדד</t>
  </si>
  <si>
    <t>1147958</t>
  </si>
  <si>
    <t>פסגות סל בונד צמוד יתר- פסגות קרנות מדד</t>
  </si>
  <si>
    <t>1148030</t>
  </si>
  <si>
    <t>פסגות סל תל בונד 60 סדרה 3</t>
  </si>
  <si>
    <t>פסגות תל בונד מאגר</t>
  </si>
  <si>
    <t>קסם ETF תל בונד שקלי 50- קסם קרנות נאמנות</t>
  </si>
  <si>
    <t>1150762</t>
  </si>
  <si>
    <t>קסם בונד צמוד בנקים</t>
  </si>
  <si>
    <t>1130327</t>
  </si>
  <si>
    <t>קסם תל בונד 20</t>
  </si>
  <si>
    <t>1101633</t>
  </si>
  <si>
    <t>קסם תל בונד 60</t>
  </si>
  <si>
    <t>1109248</t>
  </si>
  <si>
    <t>קסם תל בונד מאגר</t>
  </si>
  <si>
    <t>1132554</t>
  </si>
  <si>
    <t>קסם תל בונד שקלי</t>
  </si>
  <si>
    <t>1116334</t>
  </si>
  <si>
    <t>סה"כ שמחקות מדדים אחרים בחו"ל</t>
  </si>
  <si>
    <t>קסם IBOX 3-7</t>
  </si>
  <si>
    <t>1147297</t>
  </si>
  <si>
    <t>קסם IBOX HY</t>
  </si>
  <si>
    <t>1145978</t>
  </si>
  <si>
    <t>קסם IBOX IG 30</t>
  </si>
  <si>
    <t>1146919</t>
  </si>
  <si>
    <t>סה"כ short</t>
  </si>
  <si>
    <t>סה"כ שמחקות מדדי מניות</t>
  </si>
  <si>
    <t>Invesco financils s&amp;p us sector UCITS ETF</t>
  </si>
  <si>
    <t>IE00B42Q4896</t>
  </si>
  <si>
    <t>4994</t>
  </si>
  <si>
    <t>EWA - AUSTRALIA- BlackRock</t>
  </si>
  <si>
    <t>US4642861037</t>
  </si>
  <si>
    <t>EWY - SOUTH KOREA- BlackRock</t>
  </si>
  <si>
    <t>US4642867729</t>
  </si>
  <si>
    <t>ISHARES S&amp;P TEC</t>
  </si>
  <si>
    <t>us4642875151</t>
  </si>
  <si>
    <t>MDAXEX GY-DAX MID-CAP</t>
  </si>
  <si>
    <t>DE0005933923</t>
  </si>
  <si>
    <t>First Trust Nasdaq Cyber ETF</t>
  </si>
  <si>
    <t>US33734X8469</t>
  </si>
  <si>
    <t>3165</t>
  </si>
  <si>
    <t>GLOBAL X</t>
  </si>
  <si>
    <t>US37954Y6730</t>
  </si>
  <si>
    <t>5099</t>
  </si>
  <si>
    <t>GLOBAL X -CLOUD COMPUTING</t>
  </si>
  <si>
    <t>US37954Y4420</t>
  </si>
  <si>
    <t>GLOBAL X -Telemedicine &amp; Digital Health</t>
  </si>
  <si>
    <t>US37954Y2853</t>
  </si>
  <si>
    <t>RSP-S&amp;P 500 EQUAL WEI- Guggenheim Funds</t>
  </si>
  <si>
    <t>US78355W1062</t>
  </si>
  <si>
    <t>4205</t>
  </si>
  <si>
    <t>CHINA-INVESCO</t>
  </si>
  <si>
    <t>LU1549405709</t>
  </si>
  <si>
    <t>1290</t>
  </si>
  <si>
    <t>QQQQ - Nasdaq 100- INVESCO POWERSHARES</t>
  </si>
  <si>
    <t>US73935A1043</t>
  </si>
  <si>
    <t>Emerging Markets - EEM</t>
  </si>
  <si>
    <t>US4642872349</t>
  </si>
  <si>
    <t>4601</t>
  </si>
  <si>
    <t>I SHARES A50 CHINA ETF</t>
  </si>
  <si>
    <t>HK2823028546</t>
  </si>
  <si>
    <t>HKSE</t>
  </si>
  <si>
    <t>ISHARE JAPAN EWJ- ISHARES</t>
  </si>
  <si>
    <t>US4642868487</t>
  </si>
  <si>
    <t>ISHARES CORE MSCI EM</t>
  </si>
  <si>
    <t>IE00BKM4GZ66</t>
  </si>
  <si>
    <t>iShares MDAX UCITS ETF</t>
  </si>
  <si>
    <t>JETS ETF- JETS</t>
  </si>
  <si>
    <t>US26922A8421</t>
  </si>
  <si>
    <t>4992</t>
  </si>
  <si>
    <t>CSI-KWEB CHINA</t>
  </si>
  <si>
    <t>US5007673065</t>
  </si>
  <si>
    <t>4868</t>
  </si>
  <si>
    <t>SPXS LN -  S&amp;P 500- SOURCE</t>
  </si>
  <si>
    <t>IE00B3YCGJ38</t>
  </si>
  <si>
    <t>4585</t>
  </si>
  <si>
    <t>HEALTH CARE XLV- STATE STREET-SPDRS</t>
  </si>
  <si>
    <t>us81369y2090</t>
  </si>
  <si>
    <t>4640</t>
  </si>
  <si>
    <t>REAL ESTATE SEL-XLRE</t>
  </si>
  <si>
    <t>US81369Y8600</t>
  </si>
  <si>
    <t>SPY - S&amp;P 500</t>
  </si>
  <si>
    <t>US78462F1030</t>
  </si>
  <si>
    <t>XLF - Financial Select- STATE STREET-SPDRS</t>
  </si>
  <si>
    <t>US81369Y6059</t>
  </si>
  <si>
    <t>XLI - INDUSTRIAL SELECT- STATE STREET-SPDRS</t>
  </si>
  <si>
    <t>US81369Y7040</t>
  </si>
  <si>
    <t>XLP - CONSUMER STAPLES</t>
  </si>
  <si>
    <t>US81369Y3080</t>
  </si>
  <si>
    <t>VANECK RETAIL</t>
  </si>
  <si>
    <t>US92189F6842</t>
  </si>
  <si>
    <t>4816</t>
  </si>
  <si>
    <t>WISDOMTREE INDIA</t>
  </si>
  <si>
    <t>US97717W422</t>
  </si>
  <si>
    <t>3115</t>
  </si>
  <si>
    <t>סה"כ שמחקות מדדים אחרים</t>
  </si>
  <si>
    <t>ISHARES IBOXX H</t>
  </si>
  <si>
    <t>US4642885135</t>
  </si>
  <si>
    <t>ISHARES JPM EM - IEMB LN</t>
  </si>
  <si>
    <t>IE00B2NPKV68</t>
  </si>
  <si>
    <t>ISHARES USD HY CORP-IHYU LN</t>
  </si>
  <si>
    <t>IE00B4PY7Y77</t>
  </si>
  <si>
    <t>WING LN-IShares HY F</t>
  </si>
  <si>
    <t>IE00BYM31M36</t>
  </si>
  <si>
    <t>PIMCO EM ADVANTAGE -EMLB LN</t>
  </si>
  <si>
    <t>IE00B4P11460</t>
  </si>
  <si>
    <t>5198</t>
  </si>
  <si>
    <t>INVESCO DB AGRICOLTURE</t>
  </si>
  <si>
    <t>US46140H1068</t>
  </si>
  <si>
    <t>PROSHARES ULTRA OIL</t>
  </si>
  <si>
    <t>US74347Y8883</t>
  </si>
  <si>
    <t>5101</t>
  </si>
  <si>
    <t>סה"כ אג"ח ממשלתי</t>
  </si>
  <si>
    <t>סה"כ אגח קונצרני</t>
  </si>
  <si>
    <t>אלטשולר מט"ח אקטיבי</t>
  </si>
  <si>
    <t>5105911</t>
  </si>
  <si>
    <t>511944670</t>
  </si>
  <si>
    <t>אלטשולר אגח חול קונצרני מוגנת מטח</t>
  </si>
  <si>
    <t>5118591</t>
  </si>
  <si>
    <t>מור (!) אג"ח הזדמנויות- מור קרנות נאמנות</t>
  </si>
  <si>
    <t>5124342</t>
  </si>
  <si>
    <t>איביאי טכנולוגיוה עלית</t>
  </si>
  <si>
    <t>1142538</t>
  </si>
  <si>
    <t>מור השקעות קרן גמישה- מור קרנות נאמנות</t>
  </si>
  <si>
    <t>5127725</t>
  </si>
  <si>
    <t>מור מניות ישראל- מור קרנות נאמנות</t>
  </si>
  <si>
    <t>5119466</t>
  </si>
  <si>
    <t>מור מניות טכנולוגיה- מור קרנות נאמנות</t>
  </si>
  <si>
    <t>5128962</t>
  </si>
  <si>
    <t>מור יתר- מור קרנות נאמנות</t>
  </si>
  <si>
    <t>5124326</t>
  </si>
  <si>
    <t>ilB+</t>
  </si>
  <si>
    <t>מור אנרגיה נקיה- מור קרנות נאמנות</t>
  </si>
  <si>
    <t>5131040</t>
  </si>
  <si>
    <t>INCOME COLLECT1-3M BILL</t>
  </si>
  <si>
    <t>KYG4R71R1181</t>
  </si>
  <si>
    <t>5203</t>
  </si>
  <si>
    <t>Alger Small Cap Focus Fund</t>
  </si>
  <si>
    <t>LU1687262870</t>
  </si>
  <si>
    <t>5219</t>
  </si>
  <si>
    <t>ASHOKA INDIA OPPORT</t>
  </si>
  <si>
    <t>IE00BH3N4915</t>
  </si>
  <si>
    <t>5223</t>
  </si>
  <si>
    <t>ATONRA SICAV</t>
  </si>
  <si>
    <t>LU2170994714</t>
  </si>
  <si>
    <t>5229</t>
  </si>
  <si>
    <t>BANOR GREATER CHINA</t>
  </si>
  <si>
    <t>LU1417208482</t>
  </si>
  <si>
    <t>5191</t>
  </si>
  <si>
    <t>Comgest Growth Eurpe Opportunities</t>
  </si>
  <si>
    <t>IE00BHWQNN83</t>
  </si>
  <si>
    <t>4886</t>
  </si>
  <si>
    <t>COMGEST GROWTH JAPAN-YEN IA</t>
  </si>
  <si>
    <t>IE00BZJ4188</t>
  </si>
  <si>
    <t>GemEQUITY E.Market USD</t>
  </si>
  <si>
    <t>FR0013246444</t>
  </si>
  <si>
    <t>4925</t>
  </si>
  <si>
    <t>HBMN Healthcare Investment AG</t>
  </si>
  <si>
    <t>CH0012627250</t>
  </si>
  <si>
    <t>4863</t>
  </si>
  <si>
    <t>HEPTAGON-FUTURE Equity fund</t>
  </si>
  <si>
    <t>IE00BYWKMJ85</t>
  </si>
  <si>
    <t>5189</t>
  </si>
  <si>
    <t>INVESCO GRETER CHINA</t>
  </si>
  <si>
    <t>LU0100600369</t>
  </si>
  <si>
    <t>5224</t>
  </si>
  <si>
    <t>KOTAK FUNDS-IND-KIMDCLJ</t>
  </si>
  <si>
    <t>LU0675383409</t>
  </si>
  <si>
    <t>4735</t>
  </si>
  <si>
    <t>SCGRCIZ LX</t>
  </si>
  <si>
    <t>LU1953148969</t>
  </si>
  <si>
    <t>5105</t>
  </si>
  <si>
    <t>SCHRODER INT GREAT CHINA-SISGRCC LX</t>
  </si>
  <si>
    <t>LU0140637140</t>
  </si>
  <si>
    <t>Spyglass US Growth Fund</t>
  </si>
  <si>
    <t>IE00BK6SB820</t>
  </si>
  <si>
    <t>5222</t>
  </si>
  <si>
    <t>TRICLAE LX Equity FUND</t>
  </si>
  <si>
    <t>LU1687402393</t>
  </si>
  <si>
    <t>5187</t>
  </si>
  <si>
    <t>UBS LUX  Equity Fund - China</t>
  </si>
  <si>
    <t>LU1017642064</t>
  </si>
  <si>
    <t>920</t>
  </si>
  <si>
    <t>UTI INDIAN  DYN Equity fund</t>
  </si>
  <si>
    <t>IE00BYPC7R45</t>
  </si>
  <si>
    <t>5199</t>
  </si>
  <si>
    <t>סה"כ כתבי אופציות בישראל</t>
  </si>
  <si>
    <t>יוניקורן טכ אפ1 9/12/21- יוניקורן טכנו</t>
  </si>
  <si>
    <t>1168665</t>
  </si>
  <si>
    <t>יוניקורן טכ אפ2 10/9/23- יוניקורן טכנו</t>
  </si>
  <si>
    <t>1168673</t>
  </si>
  <si>
    <t>רני צים    אפ 4 01/04/2021- רני צים</t>
  </si>
  <si>
    <t>1143627</t>
  </si>
  <si>
    <t>סה"כ כתבי אופציה בחו"ל</t>
  </si>
  <si>
    <t>סה"כ מדדים כולל מניות</t>
  </si>
  <si>
    <t>CALL 1430 29/10/2020</t>
  </si>
  <si>
    <t>83275156</t>
  </si>
  <si>
    <t>סה"כ ש"ח/מט"ח</t>
  </si>
  <si>
    <t>סה"כ ריבית</t>
  </si>
  <si>
    <t>סה"כ מטבע</t>
  </si>
  <si>
    <t>סה"כ סחורות</t>
  </si>
  <si>
    <t>ASX SPI 200-XPZ0 17/12/2020</t>
  </si>
  <si>
    <t>BBG00PH02C97</t>
  </si>
  <si>
    <t>CSA במטבע 20001 (OTC) - בטחונות</t>
  </si>
  <si>
    <t>77720001</t>
  </si>
  <si>
    <t>DAX-DFWZ0-18/12/20</t>
  </si>
  <si>
    <t>DE000C47BQ10</t>
  </si>
  <si>
    <t>DAX-GXZ0-18/12/20</t>
  </si>
  <si>
    <t>DE000C4SA5W</t>
  </si>
  <si>
    <t>DJIA-DMZ0-18/12/20</t>
  </si>
  <si>
    <t>BBG00R2NN706</t>
  </si>
  <si>
    <t>EURO STOXX 50- VGZ0-18/12/20</t>
  </si>
  <si>
    <t>DE000C23QBV3</t>
  </si>
  <si>
    <t>FTSE100-Z Z0-18/12/20</t>
  </si>
  <si>
    <t>GB00HDK54J62</t>
  </si>
  <si>
    <t>FUT VAL AUDHSBC-רוו"ה מחוזים</t>
  </si>
  <si>
    <t>333773</t>
  </si>
  <si>
    <t>FUT VAL CHF HSB - רוו"ה מחוזים</t>
  </si>
  <si>
    <t>333757</t>
  </si>
  <si>
    <t>FUT VAL EUR HSB -רוו"ה מח</t>
  </si>
  <si>
    <t>333740</t>
  </si>
  <si>
    <t>FUT VAL USD - רוו"ה מחוזים</t>
  </si>
  <si>
    <t>415349</t>
  </si>
  <si>
    <t>MDAX - MFZ0 - 18/12/20</t>
  </si>
  <si>
    <t>DE000C47BPV4</t>
  </si>
  <si>
    <t>MONEY AUD HSBC-בטחונות</t>
  </si>
  <si>
    <t>333856</t>
  </si>
  <si>
    <t>MONEY CHF HSBC - בטחונות</t>
  </si>
  <si>
    <t>327080</t>
  </si>
  <si>
    <t>MONEY EUR HSBC -בטחונות</t>
  </si>
  <si>
    <t>327064</t>
  </si>
  <si>
    <t>NASDAQ 100 EMINI FUT</t>
  </si>
  <si>
    <t>BBG00Q7B2739</t>
  </si>
  <si>
    <t>RUSSELL2000 -RTYZ0- 18/12/20</t>
  </si>
  <si>
    <t>BB00Q7B28B8</t>
  </si>
  <si>
    <t>S&amp;P500 E-MINI -ESZ0-18/12/2020</t>
  </si>
  <si>
    <t>BBG00Q7B26MO</t>
  </si>
  <si>
    <t>SMI - SMZ0 - 18/12/2020</t>
  </si>
  <si>
    <t>DE000C47BW46</t>
  </si>
  <si>
    <t>STOXX 600- SXOZ0-18/12/20</t>
  </si>
  <si>
    <t>DE000C47BX03</t>
  </si>
  <si>
    <t>US 2 YEAR - TUZ0  - 31/12/20</t>
  </si>
  <si>
    <t>BBG00SRNZ5F2</t>
  </si>
  <si>
    <t>בטחונות - USD HSBC</t>
  </si>
  <si>
    <t>415323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</si>
  <si>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</si>
  <si>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</si>
  <si>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</si>
  <si>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</si>
  <si>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</si>
  <si>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</si>
  <si>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</si>
  <si>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</si>
  <si>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אג"ח ט' 20/32 - פרמיה- האוצר - ממשלתית צמודה</t>
  </si>
  <si>
    <t>3920321</t>
  </si>
  <si>
    <t>26/07/20</t>
  </si>
  <si>
    <t>אג"ח ט' מדד 20/32- האוצר - ממשלתית צמודה</t>
  </si>
  <si>
    <t>392032</t>
  </si>
  <si>
    <t>אג"ח ט' מדד 21\09- האוצר - ממשלתית צמודה</t>
  </si>
  <si>
    <t>390921</t>
  </si>
  <si>
    <t>אג"ח ט' מדד 22\10- האוצר - ממשלתית צמודה</t>
  </si>
  <si>
    <t>391022</t>
  </si>
  <si>
    <t>אג"ח ט' מדד 23\11- האוצר - ממשלתית צמודה</t>
  </si>
  <si>
    <t>391123</t>
  </si>
  <si>
    <t>אג"ח ט' מדד 24\12- האוצר - ממשלתית צמודה</t>
  </si>
  <si>
    <t>391224</t>
  </si>
  <si>
    <t>אג"ח ט' מדד 25\13- האוצר - ממשלתית צמודה</t>
  </si>
  <si>
    <t>391325</t>
  </si>
  <si>
    <t>אג"ח ט' מדד 26\14- האוצר - ממשלתית צמודה</t>
  </si>
  <si>
    <t>391426</t>
  </si>
  <si>
    <t>אג"ח ט' מדד 27\15- האוצר - ממשלתית צמודה</t>
  </si>
  <si>
    <t>391527</t>
  </si>
  <si>
    <t>אג"ח ט' מדד 28\16- האוצר - ממשלתית צמודה</t>
  </si>
  <si>
    <t>391628</t>
  </si>
  <si>
    <t>אג"ח ט' מדד 29\17- האוצר - ממשלתית צמודה</t>
  </si>
  <si>
    <t>391729</t>
  </si>
  <si>
    <t>אג"ח ט' מדד 29\17 הפרשה 6.18- האוצר - ממשלתית צמודה</t>
  </si>
  <si>
    <t>3917292</t>
  </si>
  <si>
    <t>אג"ח ט' מדד 29\17 הפרשה- האוצר - ממשלתית צמודה</t>
  </si>
  <si>
    <t>3917291</t>
  </si>
  <si>
    <t>אג"ח ט' מדד 30\18- האוצר - ממשלתית צמודה</t>
  </si>
  <si>
    <t>391830</t>
  </si>
  <si>
    <t>אג"ח ט' מדד 30\18 -פרמיה- האוצר - ממשלתית צמודה</t>
  </si>
  <si>
    <t>3918301</t>
  </si>
  <si>
    <t>אג"ח ט' מדד 31\19- האוצר - ממשלתית צמודה</t>
  </si>
  <si>
    <t>391931</t>
  </si>
  <si>
    <t>אג"ח ט' מדד 31\19 פרמיה- האוצר - ממשלתית צמודה</t>
  </si>
  <si>
    <t>3919311</t>
  </si>
  <si>
    <t>קופה משותפת 2/20- האוצר - ממשלתית צמודה</t>
  </si>
  <si>
    <t>300000088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</si>
  <si>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</si>
  <si>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</si>
  <si>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</si>
  <si>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</si>
  <si>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</si>
  <si>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</si>
  <si>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</si>
  <si>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</si>
  <si>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אג"ח 8 22.04.13- מקורות</t>
  </si>
  <si>
    <t>1124346</t>
  </si>
  <si>
    <t>04/09/18</t>
  </si>
  <si>
    <t>תשת אנרג אגא-רמ</t>
  </si>
  <si>
    <t>1168087</t>
  </si>
  <si>
    <t>520027293</t>
  </si>
  <si>
    <t>בנק לאומי בע"מ- לאומי</t>
  </si>
  <si>
    <t>200035059</t>
  </si>
  <si>
    <t>25/12/02</t>
  </si>
  <si>
    <t>מימון ישיר אגח7-רמ- מימון ישיר 7</t>
  </si>
  <si>
    <t>1153071</t>
  </si>
  <si>
    <t>515828820</t>
  </si>
  <si>
    <t>13/08/18</t>
  </si>
  <si>
    <t>מימון ישיר אג"ח 8</t>
  </si>
  <si>
    <t>1154798</t>
  </si>
  <si>
    <t>515832442</t>
  </si>
  <si>
    <t>16/09/18</t>
  </si>
  <si>
    <t>דרך ארץ-מזין 1-משתתף (הרמטיק נאמנות)- דרך ארץ מזנין (כביש 6)</t>
  </si>
  <si>
    <t>90150600</t>
  </si>
  <si>
    <t>512475203</t>
  </si>
  <si>
    <t>04/08/20</t>
  </si>
  <si>
    <t>מימון ישיר אג"ח א-רמ- מימון ישיר קב</t>
  </si>
  <si>
    <t>1139740</t>
  </si>
  <si>
    <t>אל-עד 6.75% אספיסי סד 1- אס.פי.סי אל-עד</t>
  </si>
  <si>
    <t>1092162</t>
  </si>
  <si>
    <t>1229</t>
  </si>
  <si>
    <t>אס.פי.סי (אלעד קנדה) ב'- אס.פי.סי אל-עד</t>
  </si>
  <si>
    <t>1092774</t>
  </si>
  <si>
    <t>03/07/18</t>
  </si>
  <si>
    <t>לידקום אג"ח א' חש 08/09- לידקום</t>
  </si>
  <si>
    <t>1115096</t>
  </si>
  <si>
    <t>510928518</t>
  </si>
  <si>
    <t>ilNR1</t>
  </si>
  <si>
    <t>17/12/19</t>
  </si>
  <si>
    <t>לידקום אג"ח א' חש 12/09- לידקום</t>
  </si>
  <si>
    <t>1117548</t>
  </si>
  <si>
    <t>לידקום אג1- לידקום</t>
  </si>
  <si>
    <t>1112911</t>
  </si>
  <si>
    <t>8% דיידלנד א- דיידלנד</t>
  </si>
  <si>
    <t>1104835</t>
  </si>
  <si>
    <t>4130</t>
  </si>
  <si>
    <t>10/06/07</t>
  </si>
  <si>
    <t>אנטר הולד אגח ב- אנטר הולדינגס 1 בע"מ</t>
  </si>
  <si>
    <t>4740163</t>
  </si>
  <si>
    <t>985</t>
  </si>
  <si>
    <t>04/11/09</t>
  </si>
  <si>
    <t>אנטר הולדינגס אג"ח 1- אנטר הולדינגס 1 בע"מ</t>
  </si>
  <si>
    <t>4740130</t>
  </si>
  <si>
    <t>29/11/06</t>
  </si>
  <si>
    <t>אנטר הולדינגס אגחא 09\7- אנטר הולדינגס 1 בע"מ</t>
  </si>
  <si>
    <t>4740189</t>
  </si>
  <si>
    <t>לגנא הולדינגס בע"מ אגח 1- לגנא</t>
  </si>
  <si>
    <t>3520046</t>
  </si>
  <si>
    <t>4707</t>
  </si>
  <si>
    <t>קאר אנד גו(סדרה א')בע"מ- קאר אנד גו</t>
  </si>
  <si>
    <t>1088202</t>
  </si>
  <si>
    <t>513406835</t>
  </si>
  <si>
    <t>מת"ם  אגח א -רמ</t>
  </si>
  <si>
    <t>1138999</t>
  </si>
  <si>
    <t>510687403</t>
  </si>
  <si>
    <t>05/12/18</t>
  </si>
  <si>
    <t>אורמת אגח 4 - רמ</t>
  </si>
  <si>
    <t>1167212</t>
  </si>
  <si>
    <t>מקס איט אג"ח-רמ- מקס איט</t>
  </si>
  <si>
    <t>1155506</t>
  </si>
  <si>
    <t>512905423</t>
  </si>
  <si>
    <t>17/04/19</t>
  </si>
  <si>
    <t>מקס איט אגחג-רמ- מקס איט</t>
  </si>
  <si>
    <t>1158799</t>
  </si>
  <si>
    <t>גב-ים נגב אג"ח-רמ</t>
  </si>
  <si>
    <t>1151141</t>
  </si>
  <si>
    <t>514189596</t>
  </si>
  <si>
    <t>30/07/18</t>
  </si>
  <si>
    <t>אלטשולר אג"ח א</t>
  </si>
  <si>
    <t>1139336</t>
  </si>
  <si>
    <t>511446551</t>
  </si>
  <si>
    <t>ביטוח ישיר אג"ח 11</t>
  </si>
  <si>
    <t>1138825</t>
  </si>
  <si>
    <t>520044439</t>
  </si>
  <si>
    <t>כלל תעש אג טז-רמ- כלל תעשיות</t>
  </si>
  <si>
    <t>6080238</t>
  </si>
  <si>
    <t>520021874</t>
  </si>
  <si>
    <t>29/12/19</t>
  </si>
  <si>
    <t>אליהו הנפקות אג"ח א'-רמ- אליהו הנפקות</t>
  </si>
  <si>
    <t>1142009</t>
  </si>
  <si>
    <t>515703528</t>
  </si>
  <si>
    <t>גדות מסף אגא-רמ- גדות</t>
  </si>
  <si>
    <t>1162320</t>
  </si>
  <si>
    <t>520040775</t>
  </si>
  <si>
    <t>14/01/20</t>
  </si>
  <si>
    <t>י.ח.ק אגח א -רמ- י.ח.ק להשקעות</t>
  </si>
  <si>
    <t>1143007</t>
  </si>
  <si>
    <t>550016091</t>
  </si>
  <si>
    <t>15/01/18</t>
  </si>
  <si>
    <t>אלעד גר אגחא-רמ- אלעד גרופ יו.אס</t>
  </si>
  <si>
    <t>1162205</t>
  </si>
  <si>
    <t>1789</t>
  </si>
  <si>
    <t>אורבנקורפ אגח א- אורבנקורפ</t>
  </si>
  <si>
    <t>1137041</t>
  </si>
  <si>
    <t>514941525</t>
  </si>
  <si>
    <t>04/04/16</t>
  </si>
  <si>
    <t>צים   אגח A1-רמ- צים</t>
  </si>
  <si>
    <t>65100441</t>
  </si>
  <si>
    <t>520015041</t>
  </si>
  <si>
    <t>דלק תמר אגח20$</t>
  </si>
  <si>
    <t>1132166</t>
  </si>
  <si>
    <t>514798636</t>
  </si>
  <si>
    <t>01/03/16</t>
  </si>
  <si>
    <t>אורמת אגח 3 -רמ</t>
  </si>
  <si>
    <t>1139179</t>
  </si>
  <si>
    <t>11/05/20</t>
  </si>
  <si>
    <t>סינמה סיטי-מניה-ל.סחיר- סינמה סיטי</t>
  </si>
  <si>
    <t>513910265</t>
  </si>
  <si>
    <t>בראון  הוטלס- מלונות בראון</t>
  </si>
  <si>
    <t>513956938</t>
  </si>
  <si>
    <t>מור נדל"ן בינלאומי בע"מ-חדש- מור נדל"ן</t>
  </si>
  <si>
    <t>513842690</t>
  </si>
  <si>
    <t>דן תחבורה- דן תחבורה</t>
  </si>
  <si>
    <t>513183046</t>
  </si>
  <si>
    <t>סופטוויל-מניה לא סחירה- סופטוויל</t>
  </si>
  <si>
    <t>5079</t>
  </si>
  <si>
    <t>צים - מניה לא סחירה- צים</t>
  </si>
  <si>
    <t>בניין צרפת- LRC- בניין צרפת- LRC</t>
  </si>
  <si>
    <t>5162</t>
  </si>
  <si>
    <t>11% חברות הנכס בראון גרמניה- מלונות בראון</t>
  </si>
  <si>
    <t>סה"כ קרנות הון סיכון</t>
  </si>
  <si>
    <t>סה"כ קרנות גידור</t>
  </si>
  <si>
    <t>קרן ברוש- קרן ברוש</t>
  </si>
  <si>
    <t>12/08/19</t>
  </si>
  <si>
    <t>קרן ואר- קרן ואר</t>
  </si>
  <si>
    <t>סה"כ קרנות נדל"ן</t>
  </si>
  <si>
    <t>קרן 2 JTLV  אלעד מגורים- קרן 2 JTLV</t>
  </si>
  <si>
    <t>קרן 2 JTLV- קרן 2 JTLV</t>
  </si>
  <si>
    <t>סה"כ קרנות השקעה אחרות</t>
  </si>
  <si>
    <t>קרן First Time</t>
  </si>
  <si>
    <t>21/07/20</t>
  </si>
  <si>
    <t>קרן ION</t>
  </si>
  <si>
    <t>07/07/20</t>
  </si>
  <si>
    <t>קרן השקעה FIMI 6</t>
  </si>
  <si>
    <t>02/09/20</t>
  </si>
  <si>
    <t>קרן קיסטון- קיסטון ריט בע"מ</t>
  </si>
  <si>
    <t>IDE קרן אלפא 2- קרן אלפא</t>
  </si>
  <si>
    <t>28/02/19</t>
  </si>
  <si>
    <t>IDE קרן אלפא 3- קרן אלפא</t>
  </si>
  <si>
    <t>קרן הליוס 4- קרן הליוס</t>
  </si>
  <si>
    <t>קרן להב 1- קרן להב</t>
  </si>
  <si>
    <t>קרן להב 2- קרן להב</t>
  </si>
  <si>
    <t>קרן קוגיטו- קרן קוגיטו</t>
  </si>
  <si>
    <t>02/08/20</t>
  </si>
  <si>
    <t>קרן קרדיטו- קרן קרדיטו</t>
  </si>
  <si>
    <t>קרן שקד- קרן שקד</t>
  </si>
  <si>
    <t>04/06/20</t>
  </si>
  <si>
    <t>סה"כ קרנות הון סיכון בחו"ל</t>
  </si>
  <si>
    <t>סה"כ קרנות גידור בחו"ל</t>
  </si>
  <si>
    <t>קרן דפנה- DAFNA INTERNATIONAL FUND</t>
  </si>
  <si>
    <t>23/04/19</t>
  </si>
  <si>
    <t>Sphera Biotech FUND- Sphera Biotech FUND</t>
  </si>
  <si>
    <t>סה"כ קרנות נדל"ן בחו"ל</t>
  </si>
  <si>
    <t>קרן פארו פוינט- Faropoint Frg</t>
  </si>
  <si>
    <t>23/10/19</t>
  </si>
  <si>
    <t>אלקטרה נדל"ן (MF) קרן מספר 1- Electra Multifamily Investments Fund LP</t>
  </si>
  <si>
    <t>04/06/19</t>
  </si>
  <si>
    <t>אלקטרה נדל"ן (MF) קרן מספר 2- Electra Multifamily Investments Fund II LP</t>
  </si>
  <si>
    <t>19/09/19</t>
  </si>
  <si>
    <t>מיילסטון 4 MREI</t>
  </si>
  <si>
    <t>קרן הראל פיננסיים השקעות בנדל"ן- קרן הראל פיננסים השקעות בנדל"ן</t>
  </si>
  <si>
    <t>12/11/18</t>
  </si>
  <si>
    <t>סה"כ קרנות השקעה אחרות בחו"ל</t>
  </si>
  <si>
    <t>BK OPPORTUNITY 5</t>
  </si>
  <si>
    <t>KYG1312R1048</t>
  </si>
  <si>
    <t>06/09/18</t>
  </si>
  <si>
    <t>קרן חוב פונטיפקס 4- Pontifax Medison Debt Financing</t>
  </si>
  <si>
    <t>SG VC 4 קרן- SG VC</t>
  </si>
  <si>
    <t>אלקטרה נדל"ן קרן חוב- Electra Capital PM Fund LP</t>
  </si>
  <si>
    <t>FUSE 11 FUND- FUSE 11 FUND</t>
  </si>
  <si>
    <t>קרן REVOLVER- REVOLVER</t>
  </si>
  <si>
    <t>קרן הפניקס קו-אינווסט- הפניקס</t>
  </si>
  <si>
    <t>29/07/20</t>
  </si>
  <si>
    <t>קרן ויולה קרדיט 6- קרן ויולה</t>
  </si>
  <si>
    <t>21/09/20</t>
  </si>
  <si>
    <t>SG VC 3 קרן- SG VC</t>
  </si>
  <si>
    <t>AGATE Medical  2- AGATE MEDICAL</t>
  </si>
  <si>
    <t>AGATE Medical- AGATE MEDICAL</t>
  </si>
  <si>
    <t>סה"כ כתבי אופציה בישראל</t>
  </si>
  <si>
    <t>מגדל בטוח אפ 3- מגדל בטוח</t>
  </si>
  <si>
    <t>24/09/17</t>
  </si>
  <si>
    <t>מיט-טק אופציה לא סחירה 18/05/2023- מיט-טק</t>
  </si>
  <si>
    <t>אופ ב . המשביר ידני- 365 המשביר</t>
  </si>
  <si>
    <t>פנאקסיה ישראל אופציה לא סחירה 09/03/2022- פנאקסיה ישראל</t>
  </si>
  <si>
    <t>שיח מדיקל אופציה א' לא סחירה 10/06/21- שיח מדיקל</t>
  </si>
  <si>
    <t>שיח מדיקל אופציה ב' לא סחירה 10/07/22- שיח מדיקל</t>
  </si>
  <si>
    <t>אוגווינד-אופציה</t>
  </si>
  <si>
    <t>אלקטריאון - אופציה</t>
  </si>
  <si>
    <t>איאלדי (ALD) אופציה לא סחירה 15/02/24- אי.אל.די</t>
  </si>
  <si>
    <t>17/02/20</t>
  </si>
  <si>
    <t>סאטקום אופציה לא סחירה 20/1/22- סאטקום מערכות</t>
  </si>
  <si>
    <t>סה"כ מט"ח/מט"ח</t>
  </si>
  <si>
    <t>פורוורד אירו/ש"ח 4.005 09/12/20 153665</t>
  </si>
  <si>
    <t>153665</t>
  </si>
  <si>
    <t>פורוורד אירו/שקל 4.009 17/11/20 153632</t>
  </si>
  <si>
    <t>153632</t>
  </si>
  <si>
    <t>פורוורד דולר/ש"ח 3.3645 17/11/20 153656</t>
  </si>
  <si>
    <t>153656</t>
  </si>
  <si>
    <t>פורוורד דולר/ש"ח 3.377 14/10/20 153658</t>
  </si>
  <si>
    <t>153658</t>
  </si>
  <si>
    <t>פורוורד דולר/ש"ח 3.3773 17/11/20 153660</t>
  </si>
  <si>
    <t>153660</t>
  </si>
  <si>
    <t>פורוורד דולר/ש"ח 3.4 14/10/20 153663</t>
  </si>
  <si>
    <t>153663</t>
  </si>
  <si>
    <t>פורוורד דולר/שקל 17/11/20 3.3559 153652</t>
  </si>
  <si>
    <t>153652</t>
  </si>
  <si>
    <t>פורוורד דולר/שקל 3.35 14/10/20 153654</t>
  </si>
  <si>
    <t>153654</t>
  </si>
  <si>
    <t>פורוורד דולר/שקל 3.3957 17/11/20 153640</t>
  </si>
  <si>
    <t>153640</t>
  </si>
  <si>
    <t>פורוורד דולר/שקל 3.3957 17/11/20 153642</t>
  </si>
  <si>
    <t>153642</t>
  </si>
  <si>
    <t>פורוורד דולר/שקל 3.3972 14/10/20 153637</t>
  </si>
  <si>
    <t>153637</t>
  </si>
  <si>
    <t>פורוורד דולר/שקל 3.4 14/10/20 153636</t>
  </si>
  <si>
    <t>153636</t>
  </si>
  <si>
    <t>פורוורד דולר/שקל 3.4 14/10/20 153644</t>
  </si>
  <si>
    <t>153644</t>
  </si>
  <si>
    <t>פורוורד דולר/שקל 3.4 17/11/20 153634</t>
  </si>
  <si>
    <t>153634</t>
  </si>
  <si>
    <t>פורוורד דולר/שקל 3.4 17/11/20 153643</t>
  </si>
  <si>
    <t>153643</t>
  </si>
  <si>
    <t>12/08/20</t>
  </si>
  <si>
    <t>פורוורד דולר/שקל 3.4006 14/10/20 153648</t>
  </si>
  <si>
    <t>153648</t>
  </si>
  <si>
    <t>פורוורד דולר/שקל 3.4122 14/10/20 153667</t>
  </si>
  <si>
    <t>153667</t>
  </si>
  <si>
    <t>פורוורד דולר/שקל 3.4164 14/10/20 153620</t>
  </si>
  <si>
    <t>153620</t>
  </si>
  <si>
    <t>פורוורד דולר/שקל 3.45 14/10/20 153606</t>
  </si>
  <si>
    <t>153606</t>
  </si>
  <si>
    <t>08/07/20</t>
  </si>
  <si>
    <t>פורוורד דולר/שקל 3.4532 07/10/20 153669</t>
  </si>
  <si>
    <t>153669</t>
  </si>
  <si>
    <t>פורוורד יורו/שקל 4.0403 21/10/20 153670</t>
  </si>
  <si>
    <t>153670</t>
  </si>
  <si>
    <t>פורוורד פר"ש/שקל 3.732 02/10/20 153673</t>
  </si>
  <si>
    <t>153673</t>
  </si>
  <si>
    <t>שטרלינג/שקל 10.07.28 שער 4.05 153359</t>
  </si>
  <si>
    <t>153359</t>
  </si>
  <si>
    <t>10/07/20</t>
  </si>
  <si>
    <t>פורוורד דולר/כת"נ 9.47 01/10/20 153674</t>
  </si>
  <si>
    <t>153674</t>
  </si>
  <si>
    <t>סה"כ כנגד חסכון עמיתים/מבוטחים</t>
  </si>
  <si>
    <t>497</t>
  </si>
  <si>
    <t>לא</t>
  </si>
  <si>
    <t>3986</t>
  </si>
  <si>
    <t>4340</t>
  </si>
  <si>
    <t>31/03/20</t>
  </si>
  <si>
    <t>סה"כ מבוטחות במשכנתא או תיקי משכנתאות</t>
  </si>
  <si>
    <t>אחיסמך A</t>
  </si>
  <si>
    <t>96017</t>
  </si>
  <si>
    <t>515293229</t>
  </si>
  <si>
    <t>24/06/20</t>
  </si>
  <si>
    <t>אחיסמך B</t>
  </si>
  <si>
    <t>96018</t>
  </si>
  <si>
    <t>הלוואה – א.פ.י נתיב פיתוח בע"מ 30.04.2022</t>
  </si>
  <si>
    <t>96029</t>
  </si>
  <si>
    <t>511519134</t>
  </si>
  <si>
    <t>סה"כ מובטחות בערבות בנקאית</t>
  </si>
  <si>
    <t>סה"כ מובטחות בבטחונות אחרים</t>
  </si>
  <si>
    <t>בראון ג רכיב התחייבותי</t>
  </si>
  <si>
    <t>96026</t>
  </si>
  <si>
    <t>NR1</t>
  </si>
  <si>
    <t>דירוג פנימי</t>
  </si>
  <si>
    <t>הלוואה – מלונות בראון ג' 01.04.2023</t>
  </si>
  <si>
    <t>96023</t>
  </si>
  <si>
    <t>הלוואה – מלונות בראון ד' 01.04.2023</t>
  </si>
  <si>
    <t>96027</t>
  </si>
  <si>
    <t>ריבית מראש בן סירא</t>
  </si>
  <si>
    <t>96032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</si>
  <si>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</si>
  <si>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</si>
  <si>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</si>
  <si>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</si>
  <si>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</si>
  <si>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</si>
  <si>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– מקס איט COCO (עמיתים) 31.03.2024</t>
  </si>
  <si>
    <t>96021</t>
  </si>
  <si>
    <t>27/03/19</t>
  </si>
  <si>
    <t>סה"כ מובטחות במשכנתא או תיקי משכנתאות</t>
  </si>
  <si>
    <t>סה"כ נקוב במט"ח</t>
  </si>
  <si>
    <t>סה"כ צמודי מט"ח</t>
  </si>
  <si>
    <t>סה"כ מניב</t>
  </si>
  <si>
    <t>נכס אשדוד פאוור 3</t>
  </si>
  <si>
    <t>משרדים</t>
  </si>
  <si>
    <t>אשדוד</t>
  </si>
  <si>
    <t>נכס אשדוד-משרדים 2</t>
  </si>
  <si>
    <t>31/12/18</t>
  </si>
  <si>
    <t>סה"כ לא מניב</t>
  </si>
  <si>
    <t>ישראל</t>
  </si>
  <si>
    <t>חו"ל</t>
  </si>
  <si>
    <t xml:space="preserve">מיילסטון
 MREI 4 
</t>
  </si>
  <si>
    <t>קרן חוב פונטיפקס 4</t>
  </si>
  <si>
    <t>הפניקס קו-אינווסט</t>
  </si>
  <si>
    <t>REVOLVER</t>
  </si>
  <si>
    <t>ויולה קרדיט 6</t>
  </si>
  <si>
    <t>אלקטרה נדל"ן קרן חוב</t>
  </si>
  <si>
    <t>SG VC 4</t>
  </si>
  <si>
    <t xml:space="preserve"> FUSE11</t>
  </si>
  <si>
    <t xml:space="preserve">פימי 6
</t>
  </si>
  <si>
    <t xml:space="preserve"> שקד 
</t>
  </si>
  <si>
    <t xml:space="preserve">קוגיטו
</t>
  </si>
  <si>
    <t xml:space="preserve"> first time 
</t>
  </si>
  <si>
    <t xml:space="preserve">קרן הליוס
</t>
  </si>
  <si>
    <t xml:space="preserve">ION 
</t>
  </si>
  <si>
    <t>JTLV2</t>
  </si>
  <si>
    <t>קיסטון</t>
  </si>
  <si>
    <t>JTLV2 אלעד מגורים</t>
  </si>
  <si>
    <t>מזומנים</t>
  </si>
  <si>
    <t>תעודות התחייבות ממשלתיות</t>
  </si>
  <si>
    <t>תעודות חוב מסחריות</t>
  </si>
  <si>
    <t>אג"ח קונצרני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</si>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</sst>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_ * #,##0_ ;_ * \-#,##0_ ;_ * &quot;-&quot;??_ ;_ @_ 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  <xf numFmtId="164" fontId="18" fillId="0" borderId="0" applyFont="0" applyFill="0" applyBorder="0" applyAlignment="0" applyProtection="0"/>
  </cellStyleXfs>
  <cellXfs count="13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4" fontId="2" fillId="0" borderId="0" xfId="0" applyNumberFormat="1" applyFont="1" applyAlignment="1">
      <alignment horizontal="center"/>
    </xf>
    <xf numFmtId="0" fontId="0" fillId="0" borderId="0" xfId="0" applyNumberFormat="1"/>
    <xf numFmtId="14" fontId="2" fillId="0" borderId="0" xfId="0" applyNumberFormat="1" applyFont="1" applyAlignment="1">
      <alignment horizontal="center"/>
    </xf>
    <xf numFmtId="0" fontId="17" fillId="0" borderId="0" xfId="0" applyFont="1" applyFill="1"/>
    <xf numFmtId="4" fontId="17" fillId="0" borderId="0" xfId="0" applyNumberFormat="1" applyFont="1" applyFill="1"/>
    <xf numFmtId="14" fontId="2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168" fontId="0" fillId="0" borderId="0" xfId="11" applyNumberFormat="1" applyFont="1" applyFill="1"/>
    <xf numFmtId="14" fontId="0" fillId="0" borderId="0" xfId="0" applyNumberFormat="1" applyFill="1"/>
    <xf numFmtId="4" fontId="0" fillId="0" borderId="0" xfId="0" applyNumberFormat="1" applyFont="1" applyFill="1"/>
    <xf numFmtId="0" fontId="2" fillId="0" borderId="0" xfId="0" applyFont="1" applyFill="1" applyAlignment="1">
      <alignment horizontal="right"/>
    </xf>
    <xf numFmtId="0" fontId="0" fillId="5" borderId="0" xfId="0" applyFill="1"/>
    <xf numFmtId="4" fontId="0" fillId="5" borderId="0" xfId="0" applyNumberFormat="1" applyFont="1" applyFill="1"/>
    <xf numFmtId="167" fontId="0" fillId="5" borderId="0" xfId="0" applyNumberFormat="1" applyFont="1" applyFill="1"/>
    <xf numFmtId="0" fontId="2" fillId="5" borderId="0" xfId="0" applyFont="1" applyFill="1" applyAlignment="1">
      <alignment horizontal="center"/>
    </xf>
    <xf numFmtId="0" fontId="0" fillId="6" borderId="0" xfId="0" applyFill="1"/>
    <xf numFmtId="4" fontId="0" fillId="6" borderId="0" xfId="0" applyNumberFormat="1" applyFont="1" applyFill="1"/>
    <xf numFmtId="167" fontId="0" fillId="6" borderId="0" xfId="0" applyNumberFormat="1" applyFont="1" applyFill="1"/>
    <xf numFmtId="0" fontId="0" fillId="0" borderId="0" xfId="0" applyFill="1" applyAlignment="1">
      <alignment horizontal="left"/>
    </xf>
    <xf numFmtId="167" fontId="0" fillId="0" borderId="0" xfId="0" applyNumberFormat="1" applyFont="1" applyFill="1"/>
    <xf numFmtId="0" fontId="0" fillId="7" borderId="0" xfId="0" applyFill="1"/>
    <xf numFmtId="4" fontId="0" fillId="7" borderId="0" xfId="0" applyNumberFormat="1" applyFont="1" applyFill="1"/>
    <xf numFmtId="167" fontId="0" fillId="7" borderId="0" xfId="0" applyNumberFormat="1" applyFont="1" applyFill="1"/>
    <xf numFmtId="0" fontId="2" fillId="7" borderId="0" xfId="0" applyFont="1" applyFill="1" applyAlignment="1">
      <alignment horizontal="center"/>
    </xf>
    <xf numFmtId="0" fontId="0" fillId="8" borderId="0" xfId="0" applyFill="1"/>
    <xf numFmtId="4" fontId="0" fillId="8" borderId="0" xfId="0" applyNumberFormat="1" applyFont="1" applyFill="1"/>
    <xf numFmtId="167" fontId="0" fillId="8" borderId="0" xfId="0" applyNumberFormat="1" applyFont="1" applyFill="1"/>
    <xf numFmtId="0" fontId="2" fillId="8" borderId="0" xfId="0" applyFont="1" applyFill="1" applyAlignment="1">
      <alignment horizontal="center"/>
    </xf>
    <xf numFmtId="167" fontId="17" fillId="0" borderId="0" xfId="0" applyNumberFormat="1" applyFont="1" applyFill="1"/>
    <xf numFmtId="0" fontId="0" fillId="9" borderId="0" xfId="0" applyFill="1"/>
    <xf numFmtId="0" fontId="2" fillId="9" borderId="0" xfId="0" applyFont="1" applyFill="1" applyAlignment="1">
      <alignment horizontal="center"/>
    </xf>
    <xf numFmtId="14" fontId="0" fillId="9" borderId="0" xfId="0" applyNumberFormat="1" applyFont="1" applyFill="1"/>
    <xf numFmtId="4" fontId="0" fillId="9" borderId="0" xfId="0" applyNumberFormat="1" applyFont="1" applyFill="1"/>
    <xf numFmtId="167" fontId="0" fillId="9" borderId="0" xfId="0" applyNumberFormat="1" applyFont="1" applyFill="1"/>
    <xf numFmtId="4" fontId="2" fillId="0" borderId="0" xfId="1" applyNumberFormat="1" applyFont="1" applyAlignment="1">
      <alignment horizontal="center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0" fontId="0" fillId="0" borderId="0" xfId="0" applyFill="1" applyAlignment="1">
      <alignment horizontal="right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2">
    <cellStyle name="Comma" xfId="11" builtinId="3"/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11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numFmt numFmtId="0" formatCode="General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numFmt numFmtId="0" formatCode="General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numFmt numFmtId="0" formatCode="General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csra.co.il/DANEL/&#1504;&#1499;&#1505;%20&#1489;&#1493;&#1491;&#1491;-&#1491;&#1489;&#1512;&#1497;&#1501;%20&#1497;&#1491;&#1504;&#1497;&#1497;&#1501;/09.20/&#1491;&#1493;&#1495;%20&#1495;&#1491;&#1513;%20(960)%20&#1514;&#1489;&#1504;&#1497;&#1514;%20&#1504;&#1497;&#1497;&#1512;&#1493;&#1514;%20&#1495;&#1505;&#1493;&#1502;&#1497;&#1501;%20&#1493;&#1508;&#1512;&#1502;&#1497;&#1493;&#1514;%20%20&#1511;&#1489;&#1493;&#1510;&#1492;%20%20&#1497;&#1500;&#1497;&#1503;%20&#1500;&#1508;&#1497;&#1491;&#1493;&#1514;%20&#1488;&#1490;&#1495;%20(722)%20&#1493;&#1506;&#1493;&#1491;...%20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4">
          <cell r="M4">
            <v>15388.688524590107</v>
          </cell>
        </row>
        <row r="18">
          <cell r="M18">
            <v>5129.5628415300453</v>
          </cell>
        </row>
        <row r="35">
          <cell r="M35">
            <v>287255.51912568323</v>
          </cell>
        </row>
      </sheetData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10" tableBorderDxfId="409">
  <autoFilter ref="B6:D42">
    <filterColumn colId="0" hiddenButton="1"/>
    <filterColumn colId="1" hiddenButton="1"/>
    <filterColumn colId="2" hiddenButton="1"/>
  </autoFilter>
  <tableColumns count="3">
    <tableColumn id="1" name="עמודה1" dataDxfId="408" dataCellStyle="Normal_2007-16618"/>
    <tableColumn id="2" name="שווי הוגן" dataDxfId="407"/>
    <tableColumn id="3" name="שעור מנכסי השקעה*" dataDxfId="40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56" totalsRowShown="0" headerRowDxfId="405" headerRowBorderDxfId="404" tableBorderDxfId="403" headerRowCellStyle="Normal_2007-16618">
  <autoFilter ref="C44:D56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49" totalsRowShown="0" headerRowDxfId="402" dataDxfId="400" headerRowBorderDxfId="401" tableBorderDxfId="399">
  <autoFilter ref="A6:K4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398"/>
    <tableColumn id="2" name="מספר ני&quot;ע" dataDxfId="397"/>
    <tableColumn id="3" name="מספר מנפיק" dataDxfId="396"/>
    <tableColumn id="4" name="דירוג" dataDxfId="395"/>
    <tableColumn id="5" name="שם מדרג" dataDxfId="394"/>
    <tableColumn id="6" name="סוג מטבע" dataDxfId="393"/>
    <tableColumn id="7" name="שיעור ריבית" dataDxfId="392"/>
    <tableColumn id="8" name="תשואה לפידיון" dataDxfId="391"/>
    <tableColumn id="9" name="שווי שוק" dataDxfId="390"/>
    <tableColumn id="10" name="שעור מנכסי אפיק ההשקעה" dataDxfId="389"/>
    <tableColumn id="11" name="שעור מסך נכסי השקעה" dataDxfId="38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75" totalsRowShown="0" headerRowDxfId="387" dataDxfId="385" headerRowBorderDxfId="386" tableBorderDxfId="384">
  <autoFilter ref="A7:Q7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/>
    <tableColumn id="2" name="מספר ני&quot;ע"/>
    <tableColumn id="3" name="זירת מסחר"/>
    <tableColumn id="4" name="דירוג"/>
    <tableColumn id="5" name="שם מדרג"/>
    <tableColumn id="6" name="תאריך רכישה"/>
    <tableColumn id="7" name="מח&quot;מ" dataDxfId="383"/>
    <tableColumn id="8" name="סוג מטבע"/>
    <tableColumn id="9" name="שיעור ריבית" dataDxfId="382"/>
    <tableColumn id="10" name="תשואה לפידיון" dataDxfId="381"/>
    <tableColumn id="11" name="ערך נקוב****" dataDxfId="380"/>
    <tableColumn id="12" name="שער***" dataDxfId="379"/>
    <tableColumn id="13" name="פדיון/ריבית/דיבידנד לקבל*****  " dataDxfId="378"/>
    <tableColumn id="14" name="שווי שוק" dataDxfId="377"/>
    <tableColumn id="15" name="שעור מערך נקוב**** מונפק" dataDxfId="376"/>
    <tableColumn id="16" name="שעור מנכסי אפיק ההשקעה" dataDxfId="375"/>
    <tableColumn id="17" name="שעור מסך נכסי השקעה**" dataDxfId="37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73" dataDxfId="371" headerRowBorderDxfId="372" tableBorderDxfId="370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69"/>
    <tableColumn id="2" name="מספר ני&quot;ע" dataDxfId="368"/>
    <tableColumn id="3" name="זירת מסחר" dataDxfId="367"/>
    <tableColumn id="4" name="ספק מידע" dataDxfId="366"/>
    <tableColumn id="5" name="מספר מנפיק" dataDxfId="365"/>
    <tableColumn id="6" name="ענף מסחר" dataDxfId="364"/>
    <tableColumn id="7" name="דירוג" dataDxfId="363"/>
    <tableColumn id="8" name="שם מדרג" dataDxfId="362"/>
    <tableColumn id="9" name="תאריך רכישה" dataDxfId="361"/>
    <tableColumn id="10" name="מח&quot;מ" dataDxfId="360"/>
    <tableColumn id="11" name="סוג מטבע" dataDxfId="359"/>
    <tableColumn id="12" name="שיעור ריבית" dataDxfId="358"/>
    <tableColumn id="13" name="תשואה לפידיון" dataDxfId="357"/>
    <tableColumn id="14" name="ערך נקוב****" dataDxfId="356"/>
    <tableColumn id="15" name="שער***" dataDxfId="355"/>
    <tableColumn id="16" name="פדיון/ריבית/דיבידנד לקבל*****  " dataDxfId="354"/>
    <tableColumn id="17" name="שווי שוק" dataDxfId="353"/>
    <tableColumn id="18" name="שעור מערך נקוב מונפק" dataDxfId="352"/>
    <tableColumn id="19" name="שעור מנכסי אפיק ההשקעה" dataDxfId="351"/>
    <tableColumn id="20" name="שעור מסך נכסי השקעה**" dataDxfId="35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525" totalsRowShown="0" headerRowDxfId="349" dataDxfId="347" headerRowBorderDxfId="348" tableBorderDxfId="346">
  <autoFilter ref="A7:T5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דירוג"/>
    <tableColumn id="8" name="שם מדרג"/>
    <tableColumn id="9" name="תאריך רכישה"/>
    <tableColumn id="10" name="מח&quot;מ" dataDxfId="345"/>
    <tableColumn id="11" name="סוג מטבע"/>
    <tableColumn id="12" name="שיעור ריבית" dataDxfId="344"/>
    <tableColumn id="13" name="תשואה לפידיון" dataDxfId="343"/>
    <tableColumn id="14" name="ערך נקוב****" dataDxfId="342"/>
    <tableColumn id="15" name="שער***" dataDxfId="341"/>
    <tableColumn id="16" name="פדיון/ריבית/דיבידנד לקבל*****  " dataDxfId="340"/>
    <tableColumn id="17" name="שווי שוק" dataDxfId="339"/>
    <tableColumn id="18" name="שעור מערך נקוב מונפק" dataDxfId="338"/>
    <tableColumn id="19" name="שעור מנכסי אפיק ההשקעה" dataDxfId="337"/>
    <tableColumn id="20" name="שעור מסך נכסי השקעה**" dataDxfId="33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293" totalsRowShown="0" headerRowDxfId="335" dataDxfId="333" headerRowBorderDxfId="334" tableBorderDxfId="332">
  <autoFilter ref="A7:N29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 dataDxfId="331"/>
    <tableColumn id="2" name="מספר ני&quot;ע" dataDxfId="330"/>
    <tableColumn id="3" name="זירת מסחר" dataDxfId="329"/>
    <tableColumn id="4" name="ספק מידע" dataDxfId="328"/>
    <tableColumn id="5" name="מספר מנפיק" dataDxfId="327"/>
    <tableColumn id="6" name="ענף מסחר" dataDxfId="326"/>
    <tableColumn id="7" name="סוג מטבע" dataDxfId="325"/>
    <tableColumn id="8" name="ערך נקוב****" dataDxfId="324"/>
    <tableColumn id="9" name="שער***" dataDxfId="323"/>
    <tableColumn id="10" name="פדיון/ריבית/דיבידנד לקבל*****  " dataDxfId="322"/>
    <tableColumn id="11" name="שווי שוק" dataDxfId="321"/>
    <tableColumn id="12" name="שעור מערך נקוב מונפק" dataDxfId="320"/>
    <tableColumn id="13" name="שעור מנכסי אפיק ההשקעה" dataDxfId="319"/>
    <tableColumn id="14" name="שעור מסך נכסי השקעה**" dataDxfId="31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113" totalsRowShown="0" headerRowDxfId="317" dataDxfId="315" headerRowBorderDxfId="316" tableBorderDxfId="314">
  <autoFilter ref="A7:M1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3"/>
    <tableColumn id="4" name="מספר מנפיק" dataDxfId="312"/>
    <tableColumn id="5" name="ענף מסחר"/>
    <tableColumn id="6" name="סוג מטבע"/>
    <tableColumn id="7" name="ערך נקוב****" dataDxfId="311"/>
    <tableColumn id="8" name="שער***" dataDxfId="310"/>
    <tableColumn id="9" name="פדיון/ריבית/דיבידנד לקבל*****  "/>
    <tableColumn id="10" name="שווי שוק" dataDxfId="309"/>
    <tableColumn id="11" name="שעור מערך נקוב מונפק" dataDxfId="308"/>
    <tableColumn id="12" name="שעור מנכסי אפיק ההשקעה" dataDxfId="307"/>
    <tableColumn id="13" name="שעור מסך נכסי השקעה**" dataDxfId="30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51" totalsRowShown="0" headerRowDxfId="305" dataDxfId="303" headerRowBorderDxfId="304" tableBorderDxfId="302">
  <autoFilter ref="A7:N5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מספר מנפיק"/>
    <tableColumn id="5" name="ענף מסחר"/>
    <tableColumn id="6" name="דירוג"/>
    <tableColumn id="7" name="שם מדרג"/>
    <tableColumn id="8" name="סוג מטבע"/>
    <tableColumn id="9" name="ערך נקוב****" dataDxfId="301"/>
    <tableColumn id="10" name="שער***" dataDxfId="300"/>
    <tableColumn id="11" name="שווי שוק" dataDxfId="299"/>
    <tableColumn id="12" name="שעור מערך נקוב מונפק" dataDxfId="298"/>
    <tableColumn id="13" name="שעור מנכסי אפיק ההשקעה" dataDxfId="297"/>
    <tableColumn id="14" name="שעור מסך נכסי השקעה**" dataDxfId="29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8" totalsRowShown="0" headerRowDxfId="295" dataDxfId="293" headerRowBorderDxfId="294" tableBorderDxfId="292">
  <autoFilter ref="A7:K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91"/>
    <tableColumn id="4" name="ענף מסחר"/>
    <tableColumn id="5" name="סוג מטבע"/>
    <tableColumn id="6" name="ערך נקוב****" dataDxfId="290"/>
    <tableColumn id="7" name="שער***" dataDxfId="289"/>
    <tableColumn id="8" name="שווי שוק" dataDxfId="288"/>
    <tableColumn id="9" name="שעור מערך נקוב מונפק" dataDxfId="287"/>
    <tableColumn id="10" name="שעור מנכסי אפיק ההשקעה" dataDxfId="286"/>
    <tableColumn id="11" name="שעור מסך נכסי השקעה**" dataDxfId="28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84" dataDxfId="282" headerRowBorderDxfId="283" tableBorderDxfId="281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80"/>
    <tableColumn id="4" name="ענף מסחר"/>
    <tableColumn id="5" name="סוג מטבע"/>
    <tableColumn id="6" name="ערך נקוב****" dataDxfId="279"/>
    <tableColumn id="7" name="שער***" dataDxfId="278"/>
    <tableColumn id="8" name="שווי שוק" dataDxfId="277"/>
    <tableColumn id="9" name="שעור מערך נקוב מונפק" dataDxfId="276"/>
    <tableColumn id="10" name="שעור מנכסי אפיק ההשקעה" dataDxfId="275"/>
    <tableColumn id="11" name="שעור מסך נכסי השקעה**" dataDxfId="27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37" totalsRowShown="0" headerRowDxfId="273" dataDxfId="271" headerRowBorderDxfId="272" tableBorderDxfId="270">
  <autoFilter ref="A7:J3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69"/>
    <tableColumn id="7" name="שער***" dataDxfId="268"/>
    <tableColumn id="8" name="שווי שוק" dataDxfId="267"/>
    <tableColumn id="9" name="שעור מנכסי אפיק ההשקעה" dataDxfId="266"/>
    <tableColumn id="10" name="שעור מסך נכסי השקעה**" dataDxfId="26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64" dataDxfId="262" headerRowBorderDxfId="263" tableBorderDxfId="261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60"/>
    <tableColumn id="4" name="דירוג"/>
    <tableColumn id="5" name="שם מדרג" dataDxfId="259"/>
    <tableColumn id="6" name="תאריך רכישה" dataDxfId="258"/>
    <tableColumn id="7" name="מח&quot;מ" dataDxfId="257"/>
    <tableColumn id="8" name="סוג מטבע"/>
    <tableColumn id="9" name="שיעור ריבית" dataDxfId="256"/>
    <tableColumn id="10" name="תשואה לפידיון" dataDxfId="255"/>
    <tableColumn id="11" name="ערך נקוב****" dataDxfId="254"/>
    <tableColumn id="12" name="שער***" dataDxfId="253"/>
    <tableColumn id="13" name="שווי שוק" dataDxfId="252"/>
    <tableColumn id="14" name="שעור מערך נקוב מונפק" dataDxfId="251"/>
    <tableColumn id="15" name="שעור מנכסי אפיק ההשקעה" dataDxfId="250"/>
    <tableColumn id="16" name="שעור מסך נכסי השקעה**" dataDxfId="24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43" totalsRowShown="0" headerRowDxfId="248" dataDxfId="246" headerRowBorderDxfId="247" tableBorderDxfId="245">
  <autoFilter ref="A7:O4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4"/>
    <tableColumn id="2" name="מספר ני&quot;ע" dataDxfId="243"/>
    <tableColumn id="3" name="דירוג" dataDxfId="242"/>
    <tableColumn id="4" name="שם מדרג" dataDxfId="241"/>
    <tableColumn id="5" name="תאריך רכישה" dataDxfId="240"/>
    <tableColumn id="6" name="מח&quot;מ" dataDxfId="239"/>
    <tableColumn id="7" name="סוג מטבע" dataDxfId="238"/>
    <tableColumn id="8" name="שיעור ריבית" dataDxfId="237"/>
    <tableColumn id="9" name="תשואה לפידיון" dataDxfId="236"/>
    <tableColumn id="10" name="ערך נקוב****" dataDxfId="235"/>
    <tableColumn id="11" name="שער***" dataDxfId="234"/>
    <tableColumn id="12" name="שווי הוגן" dataDxfId="233"/>
    <tableColumn id="13" name="שעור מערך נקוב מונפק" dataDxfId="232"/>
    <tableColumn id="14" name="שעור מנכסי אפיק ההשקעה" dataDxfId="231"/>
    <tableColumn id="15" name="שעור מסך נכסי השקעה**" dataDxfId="2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29" dataDxfId="227" headerRowBorderDxfId="228" tableBorderDxfId="226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5"/>
    <tableColumn id="2" name="מספר ני&quot;ע" dataDxfId="224"/>
    <tableColumn id="3" name="ספק המידע" dataDxfId="223"/>
    <tableColumn id="4" name="מספר מנפיק" dataDxfId="222"/>
    <tableColumn id="5" name="ענף מסחר" dataDxfId="221"/>
    <tableColumn id="6" name="דירוג" dataDxfId="220"/>
    <tableColumn id="7" name="שם מדרג" dataDxfId="219"/>
    <tableColumn id="8" name="תאריך רכישה" dataDxfId="218"/>
    <tableColumn id="9" name="מח&quot;מ" dataDxfId="217"/>
    <tableColumn id="10" name="סוג מטבע" dataDxfId="216"/>
    <tableColumn id="11" name="שיעור ריבית" dataDxfId="215"/>
    <tableColumn id="12" name="תשואה לפידיון" dataDxfId="214"/>
    <tableColumn id="13" name="ערך נקוב****" dataDxfId="213"/>
    <tableColumn id="14" name="שער***" dataDxfId="212"/>
    <tableColumn id="15" name="שווי הוגן" dataDxfId="211"/>
    <tableColumn id="16" name="שעור מערך נקוב מונפק" dataDxfId="210"/>
    <tableColumn id="17" name="שעור מנכסי אפיק ההשקעה" dataDxfId="209"/>
    <tableColumn id="18" name="שעור מסך נכסי השקעה**" dataDxfId="20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54" totalsRowShown="0" headerRowDxfId="207" dataDxfId="205" headerRowBorderDxfId="206" tableBorderDxfId="204">
  <autoFilter ref="A7:R5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03"/>
    <tableColumn id="2" name="מספר ני&quot;ע" dataDxfId="202"/>
    <tableColumn id="3" name="ספק המידע" dataDxfId="201"/>
    <tableColumn id="4" name="מספר מנפיק" dataDxfId="200"/>
    <tableColumn id="5" name="ענף מסחר" dataDxfId="199"/>
    <tableColumn id="6" name="דירוג" dataDxfId="198"/>
    <tableColumn id="7" name="שם מדרג" dataDxfId="197"/>
    <tableColumn id="8" name="תאריך רכישה" dataDxfId="196"/>
    <tableColumn id="9" name="מח&quot;מ" dataDxfId="195"/>
    <tableColumn id="10" name="סוג מטבע" dataDxfId="194"/>
    <tableColumn id="11" name="שיעור ריבית" dataDxfId="193"/>
    <tableColumn id="12" name="תשואה לפידיון" dataDxfId="192"/>
    <tableColumn id="13" name="ערך נקוב****" dataDxfId="191"/>
    <tableColumn id="14" name="שער***" dataDxfId="190"/>
    <tableColumn id="15" name="שווי הוגן" dataDxfId="189"/>
    <tableColumn id="16" name="שעור מערך נקוב מונפק" dataDxfId="188"/>
    <tableColumn id="17" name="שעור מנכסי אפיק ההשקעה" dataDxfId="187"/>
    <tableColumn id="18" name="שעור מסך נכסי השקעה**" dataDxfId="18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23" totalsRowShown="0" headerRowDxfId="185" dataDxfId="183" headerRowBorderDxfId="184" tableBorderDxfId="182">
  <autoFilter ref="A7:L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/>
    <tableColumn id="2" name="מספר ני&quot;ע" dataDxfId="181"/>
    <tableColumn id="3" name="ספק המידע" dataDxfId="180"/>
    <tableColumn id="4" name="מספר מנפיק" dataDxfId="179"/>
    <tableColumn id="5" name="ענף מסחר"/>
    <tableColumn id="6" name="סוג מטבע"/>
    <tableColumn id="7" name="ערך נקוב****" dataDxfId="178"/>
    <tableColumn id="8" name="שער***" dataDxfId="177"/>
    <tableColumn id="9" name="שווי הוגן" dataDxfId="176"/>
    <tableColumn id="10" name="שעור מערך נקוב מונפק" dataDxfId="175"/>
    <tableColumn id="11" name="שעור מנכסי אפיק ההשקעה" dataDxfId="174"/>
    <tableColumn id="12" name="שעור מסך נכסי השקעה**" dataDxfId="17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56" totalsRowShown="0" headerRowDxfId="172" dataDxfId="170" headerRowBorderDxfId="171" tableBorderDxfId="169">
  <autoFilter ref="A7:J5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 dataDxfId="168"/>
    <tableColumn id="3" name="סוג מטבע"/>
    <tableColumn id="4" name="תאריך רכישה"/>
    <tableColumn id="5" name="ערך נקוב****" dataDxfId="167"/>
    <tableColumn id="6" name="שער***" dataDxfId="166"/>
    <tableColumn id="7" name="שווי הוגן" dataDxfId="165"/>
    <tableColumn id="8" name="שעור מערך נקוב מונפק" dataDxfId="164"/>
    <tableColumn id="9" name="שעור מנכסי אפיק ההשקעה" dataDxfId="163"/>
    <tableColumn id="10" name="שעור מסך נכסי השקעה**" dataDxfId="16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24" totalsRowShown="0" headerRowDxfId="161" dataDxfId="159" headerRowBorderDxfId="160" tableBorderDxfId="158">
  <autoFilter ref="A7:K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 dataDxfId="157"/>
    <tableColumn id="3" name="ענף מסחר"/>
    <tableColumn id="4" name="סוג מטבע"/>
    <tableColumn id="5" name="תאריך רכישה"/>
    <tableColumn id="6" name="ערך נקוב****" dataDxfId="156"/>
    <tableColumn id="7" name="שער***" dataDxfId="155"/>
    <tableColumn id="8" name="שווי הוגן" dataDxfId="154"/>
    <tableColumn id="9" name="שעור מערך נקוב מונפק" dataDxfId="153"/>
    <tableColumn id="10" name="שעור מנכסי אפיק ההשקעה" dataDxfId="152"/>
    <tableColumn id="11" name="שעור מסך נכסי השקעה**" dataDxfId="15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50" dataDxfId="148" headerRowBorderDxfId="149" tableBorderDxfId="147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6"/>
    <tableColumn id="6" name="ערך נקוב****" dataDxfId="145"/>
    <tableColumn id="7" name="שער***" dataDxfId="144"/>
    <tableColumn id="8" name="שווי הוגן" dataDxfId="143"/>
    <tableColumn id="9" name="שעור מערך נקוב מונפק" dataDxfId="142"/>
    <tableColumn id="10" name="שעור מנכסי אפיק ההשקעה" dataDxfId="141"/>
    <tableColumn id="11" name="שעור מסך נכסי השקעה**" dataDxfId="1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52" totalsRowShown="0" headerRowDxfId="139" dataDxfId="137" headerRowBorderDxfId="138" tableBorderDxfId="136">
  <autoFilter ref="A7:J5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5"/>
    <tableColumn id="6" name="ערך נקוב****" dataDxfId="134"/>
    <tableColumn id="7" name="שער***" dataDxfId="133"/>
    <tableColumn id="8" name="שווי הוגן" dataDxfId="132"/>
    <tableColumn id="9" name="שעור מנכסי אפיק ההשקעה" dataDxfId="131"/>
    <tableColumn id="10" name="שעור מסך נכסי השקעה**" dataDxfId="1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29" dataDxfId="127" headerRowBorderDxfId="128" tableBorderDxfId="126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5"/>
    <tableColumn id="4" name="דירוג"/>
    <tableColumn id="5" name="שם מדרג" dataDxfId="124"/>
    <tableColumn id="6" name="תאריך רכישה" dataDxfId="123"/>
    <tableColumn id="7" name="מח&quot;מ" dataDxfId="122"/>
    <tableColumn id="8" name="סוג מטבע"/>
    <tableColumn id="9" name="שיעור ריבית" dataDxfId="121"/>
    <tableColumn id="10" name="תשואה לפידיון" dataDxfId="120"/>
    <tableColumn id="11" name="ערך נקוב****" dataDxfId="119"/>
    <tableColumn id="12" name="שער***" dataDxfId="118"/>
    <tableColumn id="13" name="שווי הוגן" dataDxfId="117"/>
    <tableColumn id="14" name="שעור מערך נקוב מונפק" dataDxfId="116"/>
    <tableColumn id="15" name="שעור מנכסי אפיק ההשקעה" dataDxfId="115"/>
    <tableColumn id="16" name="שעור מסך נכסי השקעה**" dataDxfId="1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43" totalsRowShown="0" headerRowDxfId="113" dataDxfId="111" headerRowBorderDxfId="112" tableBorderDxfId="110">
  <autoFilter ref="A6:Q4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09"/>
    <tableColumn id="3" name="מספר ני&quot;ע"/>
    <tableColumn id="4" name="מספר מנפיק" dataDxfId="108"/>
    <tableColumn id="5" name="דירוג"/>
    <tableColumn id="6" name="תאריך רכישה" dataDxfId="107"/>
    <tableColumn id="7" name="שם מדרג" dataDxfId="106"/>
    <tableColumn id="8" name="מח&quot;מ" dataDxfId="105"/>
    <tableColumn id="9" name="ענף משק"/>
    <tableColumn id="10" name="סוג מטבע"/>
    <tableColumn id="11" name="שיעור ריבית ממוצע" dataDxfId="104"/>
    <tableColumn id="12" name="תשואה לפידיון" dataDxfId="103"/>
    <tableColumn id="13" name="ערך נקוב****" dataDxfId="102"/>
    <tableColumn id="14" name="שער***" dataDxfId="101"/>
    <tableColumn id="15" name="שווי הוגן" dataDxfId="100"/>
    <tableColumn id="16" name="שעור מנכסי אפיק ההשקעה" dataDxfId="99"/>
    <tableColumn id="17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97" dataDxfId="95" headerRowBorderDxfId="96" tableBorderDxfId="94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21" totalsRowShown="0" headerRowDxfId="83" dataDxfId="81" headerRowBorderDxfId="82" tableBorderDxfId="80">
  <autoFilter ref="A6:I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70" headerRowBorderDxfId="69" tableBorderDxfId="68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7"/>
    <tableColumn id="3" name="דירוג"/>
    <tableColumn id="4" name="שם המדרג" dataDxfId="66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3" totalsRowShown="0" headerRowDxfId="65" headerRowBorderDxfId="64" tableBorderDxfId="63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2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29" totalsRowShown="0" headerRowBorderDxfId="61" tableBorderDxfId="60">
  <autoFilter ref="A6:C29">
    <filterColumn colId="0" hiddenButton="1"/>
    <filterColumn colId="1" hiddenButton="1"/>
    <filterColumn colId="2" hiddenButton="1"/>
  </autoFilter>
  <tableColumns count="3">
    <tableColumn id="1" name="שם המנפיק/שם נייר ערך" dataDxfId="59"/>
    <tableColumn id="2" name="סכום ההתחייבות" dataDxfId="58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56" dataDxfId="54" headerRowBorderDxfId="55" tableBorderDxfId="53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2"/>
    <tableColumn id="2" name="מספר ני&quot;ע" dataDxfId="51"/>
    <tableColumn id="3" name="ענף מסחר" dataDxfId="50"/>
    <tableColumn id="4" name="דירוג" dataDxfId="49"/>
    <tableColumn id="5" name="שם מדרג" dataDxfId="48"/>
    <tableColumn id="6" name="תאריך רכישה" dataDxfId="47"/>
    <tableColumn id="7" name="מח&quot;מ" dataDxfId="46"/>
    <tableColumn id="8" name="סוג מטבע" dataDxfId="45"/>
    <tableColumn id="9" name="שיעור ריבית" dataDxfId="44"/>
    <tableColumn id="10" name="ריבית אפקטיבית" dataDxfId="43"/>
    <tableColumn id="11" name="ערך נקוב ****" dataDxfId="42"/>
    <tableColumn id="12" name="עלות מתואמת" dataDxfId="41"/>
    <tableColumn id="13" name="שעור מערך נקוב מונפק" dataDxfId="40"/>
    <tableColumn id="14" name="שעור מנכסי אפיק ההשקעה" dataDxfId="39"/>
    <tableColumn id="15" name="שעור מסך נכסי השקעה**" dataDxfId="3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37" dataDxfId="35" headerRowBorderDxfId="36" tableBorderDxfId="34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3"/>
    <tableColumn id="2" name="מספר ני&quot;ע" dataDxfId="32"/>
    <tableColumn id="3" name="ענף מסחר" dataDxfId="31"/>
    <tableColumn id="4" name="דירוג" dataDxfId="30"/>
    <tableColumn id="5" name="שם מדרג" dataDxfId="29"/>
    <tableColumn id="6" name="תאריך רכישה" dataDxfId="28"/>
    <tableColumn id="7" name="מח&quot;מ" dataDxfId="27"/>
    <tableColumn id="8" name="סוג מטבע" dataDxfId="26"/>
    <tableColumn id="9" name="שיעור ריבית" dataDxfId="25"/>
    <tableColumn id="10" name="ריבית אפקטיבית" dataDxfId="24"/>
    <tableColumn id="11" name="ערך נקוב****" dataDxfId="23"/>
    <tableColumn id="12" name="עלות מתואמת" dataDxfId="22"/>
    <tableColumn id="13" name="שעור מערך נקוב מונפק" dataDxfId="21"/>
    <tableColumn id="14" name="שעור מנכסי אפיק ההשקעה" dataDxfId="20"/>
    <tableColumn id="15" name="שעור מסך נכסי השקעה**" dataDxfId="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18" dataDxfId="16" headerRowBorderDxfId="17" tableBorderDxfId="15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4"/>
    <tableColumn id="2" name="מספר ני&quot;ע" dataDxfId="13"/>
    <tableColumn id="3" name="ענף מסחר" dataDxfId="12"/>
    <tableColumn id="4" name="דירוג" dataDxfId="11"/>
    <tableColumn id="5" name="שם מדרג" dataDxfId="10"/>
    <tableColumn id="6" name="תאריך רכישה" dataDxfId="9"/>
    <tableColumn id="7" name="מח&quot;מ" dataDxfId="8"/>
    <tableColumn id="8" name="סוג מטבע" dataDxfId="7"/>
    <tableColumn id="9" name="שיעור ריבית" dataDxfId="6"/>
    <tableColumn id="10" name="ריבית אפקטיבית" dataDxfId="5"/>
    <tableColumn id="11" name="ערך נקוב****" dataDxfId="4"/>
    <tableColumn id="12" name="עלות מתואמת" dataDxfId="3"/>
    <tableColumn id="13" name="שעור מערך נקוב מונפק" dataDxfId="2"/>
    <tableColumn id="14" name="שעור מנכסי אפיק ההשקעה" dataDxfId="1"/>
    <tableColumn id="15" name="שעור מסך נכסי השקעה**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7"/>
  <sheetViews>
    <sheetView rightToLeft="1" workbookViewId="0">
      <selection activeCell="C45" sqref="C45"/>
    </sheetView>
  </sheetViews>
  <sheetFormatPr defaultColWidth="0" defaultRowHeight="18" zeroHeight="1"/>
  <cols>
    <col min="1" max="1" width="28.42578125" style="1" customWidth="1"/>
    <col min="2" max="2" width="47.28515625" style="11" customWidth="1"/>
    <col min="3" max="3" width="18" style="1" customWidth="1"/>
    <col min="4" max="4" width="21.42578125" style="1" customWidth="1"/>
    <col min="5" max="5" width="17.85546875" style="1" hidden="1" customWidth="1"/>
    <col min="6" max="6" width="12.140625" style="1" hidden="1" customWidth="1"/>
    <col min="7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</row>
    <row r="5" spans="1:36" ht="26.25" customHeight="1">
      <c r="B5" s="107" t="s">
        <v>4</v>
      </c>
      <c r="C5" s="108"/>
      <c r="D5" s="109"/>
    </row>
    <row r="6" spans="1:36" s="3" customFormat="1">
      <c r="B6" s="40" t="s">
        <v>3314</v>
      </c>
      <c r="C6" s="110" t="s">
        <v>5</v>
      </c>
      <c r="D6" s="111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3286</v>
      </c>
      <c r="B10" s="57" t="s">
        <v>13</v>
      </c>
      <c r="C10" s="63">
        <v>1509749.7730222291</v>
      </c>
      <c r="D10" s="64">
        <v>8.8599999999999998E-2</v>
      </c>
    </row>
    <row r="11" spans="1:36">
      <c r="B11" s="57" t="s">
        <v>14</v>
      </c>
      <c r="C11" s="50"/>
      <c r="D11" s="50"/>
    </row>
    <row r="12" spans="1:36">
      <c r="A12" s="9" t="s">
        <v>3287</v>
      </c>
      <c r="B12" s="58" t="s">
        <v>15</v>
      </c>
      <c r="C12" s="65">
        <v>6377036.1371218227</v>
      </c>
      <c r="D12" s="66">
        <v>0.37709999999999999</v>
      </c>
    </row>
    <row r="13" spans="1:36">
      <c r="A13" s="9" t="s">
        <v>3288</v>
      </c>
      <c r="B13" s="58" t="s">
        <v>16</v>
      </c>
      <c r="C13" s="65">
        <v>0</v>
      </c>
      <c r="D13" s="66">
        <v>0</v>
      </c>
    </row>
    <row r="14" spans="1:36">
      <c r="A14" s="9" t="s">
        <v>3289</v>
      </c>
      <c r="B14" s="58" t="s">
        <v>17</v>
      </c>
      <c r="C14" s="65">
        <v>2419605.4826978897</v>
      </c>
      <c r="D14" s="66">
        <v>0.14299999999999999</v>
      </c>
      <c r="E14" s="106"/>
      <c r="F14" s="106"/>
    </row>
    <row r="15" spans="1:36">
      <c r="A15" s="9" t="s">
        <v>2589</v>
      </c>
      <c r="B15" s="58" t="s">
        <v>18</v>
      </c>
      <c r="C15" s="65">
        <v>2782729.3360269996</v>
      </c>
      <c r="D15" s="66">
        <v>0.16439999999999999</v>
      </c>
      <c r="E15" s="106"/>
      <c r="F15" s="106"/>
    </row>
    <row r="16" spans="1:36">
      <c r="A16" s="9" t="s">
        <v>3290</v>
      </c>
      <c r="B16" s="58" t="s">
        <v>194</v>
      </c>
      <c r="C16" s="65">
        <v>1705224.0454701995</v>
      </c>
      <c r="D16" s="66">
        <v>0.1008</v>
      </c>
    </row>
    <row r="17" spans="1:4">
      <c r="A17" s="9" t="s">
        <v>3291</v>
      </c>
      <c r="B17" s="58" t="s">
        <v>19</v>
      </c>
      <c r="C17" s="65">
        <v>434353.81602250173</v>
      </c>
      <c r="D17" s="66">
        <v>2.5700000000000001E-2</v>
      </c>
    </row>
    <row r="18" spans="1:4">
      <c r="A18" s="9" t="s">
        <v>3292</v>
      </c>
      <c r="B18" s="58" t="s">
        <v>20</v>
      </c>
      <c r="C18" s="65">
        <v>801.31852800000001</v>
      </c>
      <c r="D18" s="66">
        <v>0</v>
      </c>
    </row>
    <row r="19" spans="1:4">
      <c r="A19" s="9" t="s">
        <v>3293</v>
      </c>
      <c r="B19" s="58" t="s">
        <v>21</v>
      </c>
      <c r="C19" s="65">
        <v>3.1619999999999999</v>
      </c>
      <c r="D19" s="66">
        <v>0</v>
      </c>
    </row>
    <row r="20" spans="1:4">
      <c r="A20" s="9" t="s">
        <v>3294</v>
      </c>
      <c r="B20" s="58" t="s">
        <v>22</v>
      </c>
      <c r="C20" s="65">
        <v>182363.73050512269</v>
      </c>
      <c r="D20" s="66">
        <v>1.0800000000000001E-2</v>
      </c>
    </row>
    <row r="21" spans="1:4">
      <c r="A21" s="9" t="s">
        <v>3295</v>
      </c>
      <c r="B21" s="58" t="s">
        <v>23</v>
      </c>
      <c r="C21" s="65">
        <v>0</v>
      </c>
      <c r="D21" s="66">
        <v>0</v>
      </c>
    </row>
    <row r="22" spans="1:4">
      <c r="B22" s="57" t="s">
        <v>24</v>
      </c>
      <c r="C22" s="50"/>
      <c r="D22" s="50"/>
    </row>
    <row r="23" spans="1:4">
      <c r="A23" s="9" t="s">
        <v>3296</v>
      </c>
      <c r="B23" s="58" t="s">
        <v>25</v>
      </c>
      <c r="C23" s="65">
        <v>28080.188263439544</v>
      </c>
      <c r="D23" s="66">
        <v>1.6999999999999999E-3</v>
      </c>
    </row>
    <row r="24" spans="1:4">
      <c r="A24" s="9" t="s">
        <v>3297</v>
      </c>
      <c r="B24" s="58" t="s">
        <v>26</v>
      </c>
      <c r="C24" s="65">
        <v>0</v>
      </c>
      <c r="D24" s="66">
        <v>0</v>
      </c>
    </row>
    <row r="25" spans="1:4">
      <c r="A25" s="9" t="s">
        <v>3298</v>
      </c>
      <c r="B25" s="58" t="s">
        <v>17</v>
      </c>
      <c r="C25" s="65">
        <v>209031.65466821947</v>
      </c>
      <c r="D25" s="66">
        <v>1.24E-2</v>
      </c>
    </row>
    <row r="26" spans="1:4">
      <c r="A26" s="9" t="s">
        <v>3299</v>
      </c>
      <c r="B26" s="58" t="s">
        <v>27</v>
      </c>
      <c r="C26" s="65">
        <v>339077.90732212854</v>
      </c>
      <c r="D26" s="66">
        <v>0.02</v>
      </c>
    </row>
    <row r="27" spans="1:4">
      <c r="A27" s="9" t="s">
        <v>3300</v>
      </c>
      <c r="B27" s="58" t="s">
        <v>28</v>
      </c>
      <c r="C27" s="65">
        <v>579058.5842402936</v>
      </c>
      <c r="D27" s="66">
        <v>3.4200000000000001E-2</v>
      </c>
    </row>
    <row r="28" spans="1:4">
      <c r="A28" s="9" t="s">
        <v>3301</v>
      </c>
      <c r="B28" s="58" t="s">
        <v>29</v>
      </c>
      <c r="C28" s="65">
        <v>4460.4686859576896</v>
      </c>
      <c r="D28" s="66">
        <v>2.9999999999999997E-4</v>
      </c>
    </row>
    <row r="29" spans="1:4">
      <c r="A29" s="9" t="s">
        <v>3302</v>
      </c>
      <c r="B29" s="58" t="s">
        <v>30</v>
      </c>
      <c r="C29" s="65">
        <v>0</v>
      </c>
      <c r="D29" s="66">
        <v>0</v>
      </c>
    </row>
    <row r="30" spans="1:4">
      <c r="A30" s="9" t="s">
        <v>3303</v>
      </c>
      <c r="B30" s="58" t="s">
        <v>31</v>
      </c>
      <c r="C30" s="65">
        <v>-10342.279047027043</v>
      </c>
      <c r="D30" s="66">
        <v>-5.9999999999999995E-4</v>
      </c>
    </row>
    <row r="31" spans="1:4">
      <c r="A31" s="9" t="s">
        <v>3304</v>
      </c>
      <c r="B31" s="58" t="s">
        <v>32</v>
      </c>
      <c r="C31" s="65">
        <v>0</v>
      </c>
      <c r="D31" s="66">
        <v>0</v>
      </c>
    </row>
    <row r="32" spans="1:4">
      <c r="A32" s="9" t="s">
        <v>3305</v>
      </c>
      <c r="B32" s="57" t="s">
        <v>33</v>
      </c>
      <c r="C32" s="65">
        <v>218361.4853852923</v>
      </c>
      <c r="D32" s="66">
        <v>1.29E-2</v>
      </c>
    </row>
    <row r="33" spans="1:5">
      <c r="A33" s="9" t="s">
        <v>3306</v>
      </c>
      <c r="B33" s="57" t="s">
        <v>34</v>
      </c>
      <c r="C33" s="65">
        <v>0</v>
      </c>
      <c r="D33" s="66">
        <v>0</v>
      </c>
    </row>
    <row r="34" spans="1:5">
      <c r="A34" s="9" t="s">
        <v>3307</v>
      </c>
      <c r="B34" s="57" t="s">
        <v>35</v>
      </c>
      <c r="C34" s="65">
        <v>147605.0493405142</v>
      </c>
      <c r="D34" s="66">
        <v>8.6999999999999994E-3</v>
      </c>
    </row>
    <row r="35" spans="1:5">
      <c r="A35" s="9" t="s">
        <v>3308</v>
      </c>
      <c r="B35" s="57" t="s">
        <v>36</v>
      </c>
      <c r="C35" s="65">
        <v>0</v>
      </c>
      <c r="D35" s="66">
        <v>0</v>
      </c>
    </row>
    <row r="36" spans="1:5">
      <c r="A36" s="9" t="s">
        <v>3309</v>
      </c>
      <c r="B36" s="57" t="s">
        <v>37</v>
      </c>
      <c r="C36" s="65">
        <v>0</v>
      </c>
      <c r="D36" s="66">
        <v>0</v>
      </c>
    </row>
    <row r="37" spans="1:5">
      <c r="A37" s="9"/>
      <c r="B37" s="59" t="s">
        <v>38</v>
      </c>
      <c r="C37" s="50"/>
      <c r="D37" s="50"/>
    </row>
    <row r="38" spans="1:5">
      <c r="A38" s="9" t="s">
        <v>3310</v>
      </c>
      <c r="B38" s="60" t="s">
        <v>39</v>
      </c>
      <c r="C38" s="65">
        <v>0</v>
      </c>
      <c r="D38" s="66">
        <v>0</v>
      </c>
    </row>
    <row r="39" spans="1:5">
      <c r="A39" s="9" t="s">
        <v>3311</v>
      </c>
      <c r="B39" s="60" t="s">
        <v>40</v>
      </c>
      <c r="C39" s="65">
        <v>0</v>
      </c>
      <c r="D39" s="66">
        <v>0</v>
      </c>
    </row>
    <row r="40" spans="1:5">
      <c r="A40" s="9" t="s">
        <v>3312</v>
      </c>
      <c r="B40" s="60" t="s">
        <v>41</v>
      </c>
      <c r="C40" s="65">
        <v>0</v>
      </c>
      <c r="D40" s="66">
        <v>0</v>
      </c>
    </row>
    <row r="41" spans="1:5">
      <c r="B41" s="60" t="s">
        <v>42</v>
      </c>
      <c r="C41" s="65">
        <v>16923932.260253582</v>
      </c>
      <c r="D41" s="66">
        <v>1</v>
      </c>
      <c r="E41" s="106"/>
    </row>
    <row r="42" spans="1:5">
      <c r="A42" s="9" t="s">
        <v>3313</v>
      </c>
      <c r="B42" s="61" t="s">
        <v>43</v>
      </c>
      <c r="C42" s="65">
        <f>'יתרת התחייבות להשקעה'!B9</f>
        <v>290112.11025367997</v>
      </c>
      <c r="D42" s="66">
        <v>0</v>
      </c>
    </row>
    <row r="43" spans="1:5">
      <c r="B43" s="10" t="s">
        <v>198</v>
      </c>
    </row>
    <row r="44" spans="1:5">
      <c r="C44" s="112" t="s">
        <v>44</v>
      </c>
      <c r="D44" s="111" t="s">
        <v>45</v>
      </c>
    </row>
    <row r="45" spans="1:5">
      <c r="C45" s="12" t="s">
        <v>9</v>
      </c>
      <c r="D45" s="12" t="s">
        <v>10</v>
      </c>
    </row>
    <row r="46" spans="1:5">
      <c r="C46" t="s">
        <v>199</v>
      </c>
      <c r="D46">
        <v>3.726</v>
      </c>
    </row>
    <row r="47" spans="1:5">
      <c r="C47" t="s">
        <v>200</v>
      </c>
      <c r="D47">
        <v>0.54069999999999996</v>
      </c>
    </row>
    <row r="48" spans="1:5">
      <c r="C48" t="s">
        <v>109</v>
      </c>
      <c r="D48">
        <v>4.0258000000000003</v>
      </c>
    </row>
    <row r="49" spans="3:4">
      <c r="C49" t="s">
        <v>201</v>
      </c>
      <c r="D49">
        <v>0.36259999999999998</v>
      </c>
    </row>
    <row r="50" spans="3:4">
      <c r="C50" t="s">
        <v>119</v>
      </c>
      <c r="D50">
        <v>2.4483000000000001</v>
      </c>
    </row>
    <row r="51" spans="3:4">
      <c r="C51" t="s">
        <v>202</v>
      </c>
      <c r="D51">
        <v>3.2545999999999999E-2</v>
      </c>
    </row>
    <row r="52" spans="3:4">
      <c r="C52" t="s">
        <v>203</v>
      </c>
      <c r="D52">
        <v>2.5131000000000001</v>
      </c>
    </row>
    <row r="53" spans="3:4">
      <c r="C53" t="s">
        <v>204</v>
      </c>
      <c r="D53">
        <v>0.44400000000000001</v>
      </c>
    </row>
    <row r="54" spans="3:4">
      <c r="C54" t="s">
        <v>205</v>
      </c>
      <c r="D54">
        <v>4.6699999999999998E-2</v>
      </c>
    </row>
    <row r="55" spans="3:4">
      <c r="C55" t="s">
        <v>105</v>
      </c>
      <c r="D55">
        <v>3.4409999999999998</v>
      </c>
    </row>
    <row r="56" spans="3:4">
      <c r="C56" t="s">
        <v>112</v>
      </c>
      <c r="D56">
        <v>4.4108000000000001</v>
      </c>
    </row>
    <row r="57" spans="3:4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-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-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A6" sqref="A6"/>
    </sheetView>
  </sheetViews>
  <sheetFormatPr defaultColWidth="0" defaultRowHeight="18" zeroHeight="1"/>
  <cols>
    <col min="1" max="1" width="45.7109375" style="13" customWidth="1"/>
    <col min="2" max="2" width="25" style="13" bestFit="1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 customWidth="1"/>
    <col min="13" max="13" width="17.855468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36" width="5.7109375" style="14" hidden="1" customWidth="1"/>
    <col min="37" max="37" width="3.42578125" style="14" hidden="1" customWidth="1"/>
    <col min="38" max="38" width="5.7109375" style="14" hidden="1" customWidth="1"/>
    <col min="39" max="39" width="10.140625" style="14" hidden="1" customWidth="1"/>
    <col min="40" max="40" width="13.85546875" style="14" hidden="1" customWidth="1"/>
    <col min="41" max="41" width="5.7109375" style="14" hidden="1" customWidth="1"/>
    <col min="42" max="16384" width="9.140625" style="14" hidden="1"/>
  </cols>
  <sheetData>
    <row r="1" spans="1:13">
      <c r="A1" s="2" t="s">
        <v>0</v>
      </c>
      <c r="B1" t="s">
        <v>196</v>
      </c>
    </row>
    <row r="2" spans="1:13">
      <c r="A2" s="2" t="s">
        <v>1</v>
      </c>
    </row>
    <row r="3" spans="1:13">
      <c r="A3" s="2" t="s">
        <v>2</v>
      </c>
      <c r="B3" t="s">
        <v>197</v>
      </c>
    </row>
    <row r="4" spans="1:13">
      <c r="A4" s="2" t="s">
        <v>3</v>
      </c>
    </row>
    <row r="5" spans="1:13" ht="26.25" customHeight="1">
      <c r="A5" s="113" t="s">
        <v>46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</row>
    <row r="6" spans="1:13" s="16" customFormat="1">
      <c r="A6" s="115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3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3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v>1509749.7730222291</v>
      </c>
      <c r="J9" s="64">
        <v>1</v>
      </c>
      <c r="K9" s="64">
        <v>8.8599999999999998E-2</v>
      </c>
    </row>
    <row r="10" spans="1:13">
      <c r="A10" s="67" t="s">
        <v>206</v>
      </c>
      <c r="B10" s="23"/>
      <c r="C10" s="24"/>
      <c r="D10" s="24"/>
      <c r="E10" s="24"/>
      <c r="F10" s="24"/>
      <c r="G10" s="24"/>
      <c r="H10" s="68">
        <v>0</v>
      </c>
      <c r="I10" s="69">
        <v>1509749.7730222291</v>
      </c>
      <c r="J10" s="68">
        <v>1</v>
      </c>
      <c r="K10" s="68">
        <v>8.8599999999999998E-2</v>
      </c>
    </row>
    <row r="11" spans="1:13">
      <c r="A11" s="67" t="s">
        <v>207</v>
      </c>
      <c r="B11" s="23"/>
      <c r="C11" s="24"/>
      <c r="D11" s="24"/>
      <c r="E11" s="24"/>
      <c r="F11" s="24"/>
      <c r="G11" s="24"/>
      <c r="H11" s="68">
        <v>0</v>
      </c>
      <c r="I11" s="69">
        <v>1039870.0025399999</v>
      </c>
      <c r="J11" s="68">
        <v>0.68630000000000002</v>
      </c>
      <c r="K11" s="68">
        <v>6.08E-2</v>
      </c>
    </row>
    <row r="12" spans="1:13">
      <c r="A12" t="s">
        <v>208</v>
      </c>
      <c r="B12" t="s">
        <v>209</v>
      </c>
      <c r="C12" t="s">
        <v>210</v>
      </c>
      <c r="D12" t="s">
        <v>211</v>
      </c>
      <c r="E12" t="s">
        <v>212</v>
      </c>
      <c r="F12" t="s">
        <v>101</v>
      </c>
      <c r="G12" s="66">
        <v>0</v>
      </c>
      <c r="H12" s="66">
        <v>0</v>
      </c>
      <c r="I12" s="65">
        <v>5695.0460599999997</v>
      </c>
      <c r="J12" s="66">
        <v>3.8E-3</v>
      </c>
      <c r="K12" s="66">
        <v>2.9999999999999997E-4</v>
      </c>
      <c r="M12" s="70"/>
    </row>
    <row r="13" spans="1:13">
      <c r="A13" t="s">
        <v>213</v>
      </c>
      <c r="B13" t="s">
        <v>214</v>
      </c>
      <c r="C13" t="s">
        <v>215</v>
      </c>
      <c r="D13" t="s">
        <v>211</v>
      </c>
      <c r="E13" t="s">
        <v>212</v>
      </c>
      <c r="F13" t="s">
        <v>101</v>
      </c>
      <c r="G13" s="66">
        <v>0</v>
      </c>
      <c r="H13" s="66">
        <v>0</v>
      </c>
      <c r="I13" s="65">
        <v>1075202.4955</v>
      </c>
      <c r="J13" s="66">
        <v>0.70989999999999998</v>
      </c>
      <c r="K13" s="66">
        <v>6.2899999999999998E-2</v>
      </c>
    </row>
    <row r="14" spans="1:13">
      <c r="A14" t="s">
        <v>216</v>
      </c>
      <c r="B14" t="s">
        <v>214</v>
      </c>
      <c r="C14" t="s">
        <v>215</v>
      </c>
      <c r="D14" t="s">
        <v>211</v>
      </c>
      <c r="E14" t="s">
        <v>212</v>
      </c>
      <c r="F14" t="s">
        <v>101</v>
      </c>
      <c r="G14" s="66">
        <v>0</v>
      </c>
      <c r="H14" s="66">
        <v>0</v>
      </c>
      <c r="I14" s="65">
        <v>3696.83808</v>
      </c>
      <c r="J14" s="66">
        <v>2.5000000000000001E-3</v>
      </c>
      <c r="K14" s="66">
        <v>2.0000000000000001E-4</v>
      </c>
      <c r="M14" s="70"/>
    </row>
    <row r="15" spans="1:13">
      <c r="A15" t="s">
        <v>217</v>
      </c>
      <c r="B15" t="s">
        <v>214</v>
      </c>
      <c r="C15" t="s">
        <v>215</v>
      </c>
      <c r="D15" t="s">
        <v>211</v>
      </c>
      <c r="E15" t="s">
        <v>212</v>
      </c>
      <c r="F15" t="s">
        <v>101</v>
      </c>
      <c r="G15" s="66">
        <v>0</v>
      </c>
      <c r="H15" s="66">
        <v>0</v>
      </c>
      <c r="I15" s="65">
        <v>-44724.377099999998</v>
      </c>
      <c r="J15" s="66">
        <v>-2.9899999999999999E-2</v>
      </c>
      <c r="K15" s="66">
        <v>-2.5999999999999999E-3</v>
      </c>
    </row>
    <row r="16" spans="1:13">
      <c r="A16" s="67" t="s">
        <v>218</v>
      </c>
      <c r="C16" s="14"/>
      <c r="H16" s="68">
        <v>0</v>
      </c>
      <c r="I16" s="69">
        <v>466894.88988222915</v>
      </c>
      <c r="J16" s="68">
        <v>0.31169999999999998</v>
      </c>
      <c r="K16" s="68">
        <v>2.76E-2</v>
      </c>
    </row>
    <row r="17" spans="1:11">
      <c r="A17" t="s">
        <v>219</v>
      </c>
      <c r="B17" t="s">
        <v>220</v>
      </c>
      <c r="C17" t="s">
        <v>210</v>
      </c>
      <c r="D17" t="s">
        <v>211</v>
      </c>
      <c r="E17" t="s">
        <v>212</v>
      </c>
      <c r="F17" t="s">
        <v>109</v>
      </c>
      <c r="G17" s="66">
        <v>0</v>
      </c>
      <c r="H17" s="66">
        <v>0</v>
      </c>
      <c r="I17" s="65">
        <v>1.197715758</v>
      </c>
      <c r="J17" s="66">
        <v>0</v>
      </c>
      <c r="K17" s="66">
        <v>0</v>
      </c>
    </row>
    <row r="18" spans="1:11">
      <c r="A18" t="s">
        <v>221</v>
      </c>
      <c r="B18" t="s">
        <v>222</v>
      </c>
      <c r="C18" t="s">
        <v>215</v>
      </c>
      <c r="D18" t="s">
        <v>211</v>
      </c>
      <c r="E18" t="s">
        <v>212</v>
      </c>
      <c r="F18" t="s">
        <v>109</v>
      </c>
      <c r="G18" s="66">
        <v>0</v>
      </c>
      <c r="H18" s="66">
        <v>0</v>
      </c>
      <c r="I18" s="65">
        <v>3225.7564697359999</v>
      </c>
      <c r="J18" s="66">
        <v>2.2000000000000001E-3</v>
      </c>
      <c r="K18" s="66">
        <v>2.0000000000000001E-4</v>
      </c>
    </row>
    <row r="19" spans="1:11">
      <c r="A19" t="s">
        <v>223</v>
      </c>
      <c r="B19" t="s">
        <v>222</v>
      </c>
      <c r="C19" t="s">
        <v>215</v>
      </c>
      <c r="D19" t="s">
        <v>211</v>
      </c>
      <c r="E19" t="s">
        <v>212</v>
      </c>
      <c r="F19" t="s">
        <v>109</v>
      </c>
      <c r="G19" s="66">
        <v>0</v>
      </c>
      <c r="H19" s="66">
        <v>0</v>
      </c>
      <c r="I19" s="65">
        <v>645.41545083999995</v>
      </c>
      <c r="J19" s="66">
        <v>4.0000000000000002E-4</v>
      </c>
      <c r="K19" s="66">
        <v>0</v>
      </c>
    </row>
    <row r="20" spans="1:11">
      <c r="A20" t="s">
        <v>224</v>
      </c>
      <c r="B20" t="s">
        <v>225</v>
      </c>
      <c r="C20" t="s">
        <v>226</v>
      </c>
      <c r="D20" t="s">
        <v>211</v>
      </c>
      <c r="E20" t="s">
        <v>212</v>
      </c>
      <c r="F20" t="s">
        <v>105</v>
      </c>
      <c r="G20" s="66">
        <v>0</v>
      </c>
      <c r="H20" s="66">
        <v>0</v>
      </c>
      <c r="I20" s="65">
        <v>391.07525883</v>
      </c>
      <c r="J20" s="66">
        <v>2.9999999999999997E-4</v>
      </c>
      <c r="K20" s="66">
        <v>0</v>
      </c>
    </row>
    <row r="21" spans="1:11">
      <c r="A21" t="s">
        <v>227</v>
      </c>
      <c r="B21" t="s">
        <v>228</v>
      </c>
      <c r="C21" t="s">
        <v>210</v>
      </c>
      <c r="D21" t="s">
        <v>211</v>
      </c>
      <c r="E21" t="s">
        <v>212</v>
      </c>
      <c r="F21" t="s">
        <v>105</v>
      </c>
      <c r="G21" s="66">
        <v>0</v>
      </c>
      <c r="H21" s="66">
        <v>0</v>
      </c>
      <c r="I21" s="65">
        <v>5900.1636758100003</v>
      </c>
      <c r="J21" s="66">
        <v>3.8999999999999998E-3</v>
      </c>
      <c r="K21" s="66">
        <v>2.9999999999999997E-4</v>
      </c>
    </row>
    <row r="22" spans="1:11">
      <c r="A22" t="s">
        <v>229</v>
      </c>
      <c r="B22" t="s">
        <v>230</v>
      </c>
      <c r="C22" t="s">
        <v>215</v>
      </c>
      <c r="D22" t="s">
        <v>211</v>
      </c>
      <c r="E22" t="s">
        <v>212</v>
      </c>
      <c r="F22" t="s">
        <v>105</v>
      </c>
      <c r="G22" s="66">
        <v>0</v>
      </c>
      <c r="H22" s="66">
        <v>0</v>
      </c>
      <c r="I22" s="65">
        <v>469784.66065665003</v>
      </c>
      <c r="J22" s="66">
        <v>0.31359999999999999</v>
      </c>
      <c r="K22" s="66">
        <v>2.7799999999999998E-2</v>
      </c>
    </row>
    <row r="23" spans="1:11">
      <c r="A23" t="s">
        <v>231</v>
      </c>
      <c r="B23" t="s">
        <v>230</v>
      </c>
      <c r="C23" t="s">
        <v>215</v>
      </c>
      <c r="D23" t="s">
        <v>211</v>
      </c>
      <c r="E23" t="s">
        <v>212</v>
      </c>
      <c r="F23" t="s">
        <v>105</v>
      </c>
      <c r="G23" s="66">
        <v>0</v>
      </c>
      <c r="H23" s="66">
        <v>0</v>
      </c>
      <c r="I23" s="65">
        <v>511.90277370000001</v>
      </c>
      <c r="J23" s="66">
        <v>2.9999999999999997E-4</v>
      </c>
      <c r="K23" s="66">
        <v>0</v>
      </c>
    </row>
    <row r="24" spans="1:11">
      <c r="A24" t="s">
        <v>232</v>
      </c>
      <c r="B24" t="s">
        <v>230</v>
      </c>
      <c r="C24" t="s">
        <v>215</v>
      </c>
      <c r="D24" t="s">
        <v>211</v>
      </c>
      <c r="E24" t="s">
        <v>212</v>
      </c>
      <c r="F24" t="s">
        <v>105</v>
      </c>
      <c r="G24" s="66">
        <v>0</v>
      </c>
      <c r="H24" s="66">
        <v>0</v>
      </c>
      <c r="I24" s="65">
        <v>-13498.776219269999</v>
      </c>
      <c r="J24" s="66">
        <v>-8.9999999999999993E-3</v>
      </c>
      <c r="K24" s="66">
        <v>-8.0000000000000004E-4</v>
      </c>
    </row>
    <row r="25" spans="1:11">
      <c r="A25" t="s">
        <v>233</v>
      </c>
      <c r="B25" t="s">
        <v>234</v>
      </c>
      <c r="C25" t="s">
        <v>215</v>
      </c>
      <c r="D25" t="s">
        <v>211</v>
      </c>
      <c r="E25" t="s">
        <v>212</v>
      </c>
      <c r="F25" t="s">
        <v>119</v>
      </c>
      <c r="G25" s="66">
        <v>0</v>
      </c>
      <c r="H25" s="66">
        <v>0</v>
      </c>
      <c r="I25" s="65">
        <v>2911.2396700109998</v>
      </c>
      <c r="J25" s="66">
        <v>1.9E-3</v>
      </c>
      <c r="K25" s="66">
        <v>2.0000000000000001E-4</v>
      </c>
    </row>
    <row r="26" spans="1:11">
      <c r="A26" t="s">
        <v>235</v>
      </c>
      <c r="B26" t="s">
        <v>236</v>
      </c>
      <c r="C26" t="s">
        <v>215</v>
      </c>
      <c r="D26" t="s">
        <v>211</v>
      </c>
      <c r="E26" t="s">
        <v>212</v>
      </c>
      <c r="F26" t="s">
        <v>204</v>
      </c>
      <c r="G26" s="66">
        <v>0</v>
      </c>
      <c r="H26" s="66">
        <v>0</v>
      </c>
      <c r="I26" s="65">
        <v>2379.4483697999999</v>
      </c>
      <c r="J26" s="66">
        <v>1.6000000000000001E-3</v>
      </c>
      <c r="K26" s="66">
        <v>1E-4</v>
      </c>
    </row>
    <row r="27" spans="1:11">
      <c r="A27" t="s">
        <v>237</v>
      </c>
      <c r="B27" t="s">
        <v>238</v>
      </c>
      <c r="C27" t="s">
        <v>215</v>
      </c>
      <c r="D27" t="s">
        <v>211</v>
      </c>
      <c r="E27" t="s">
        <v>212</v>
      </c>
      <c r="F27" t="s">
        <v>203</v>
      </c>
      <c r="G27" s="66">
        <v>0</v>
      </c>
      <c r="H27" s="66">
        <v>0</v>
      </c>
      <c r="I27" s="65">
        <v>44.701087713</v>
      </c>
      <c r="J27" s="66">
        <v>0</v>
      </c>
      <c r="K27" s="66">
        <v>0</v>
      </c>
    </row>
    <row r="28" spans="1:11">
      <c r="A28" t="s">
        <v>239</v>
      </c>
      <c r="B28" t="s">
        <v>240</v>
      </c>
      <c r="C28" t="s">
        <v>215</v>
      </c>
      <c r="D28" t="s">
        <v>211</v>
      </c>
      <c r="E28" t="s">
        <v>212</v>
      </c>
      <c r="F28" t="s">
        <v>202</v>
      </c>
      <c r="G28" s="66">
        <v>0</v>
      </c>
      <c r="H28" s="66">
        <v>0</v>
      </c>
      <c r="I28" s="65">
        <v>-6755.1086880128596</v>
      </c>
      <c r="J28" s="66">
        <v>-4.4999999999999997E-3</v>
      </c>
      <c r="K28" s="66">
        <v>-4.0000000000000002E-4</v>
      </c>
    </row>
    <row r="29" spans="1:11">
      <c r="A29" t="s">
        <v>241</v>
      </c>
      <c r="B29" t="s">
        <v>242</v>
      </c>
      <c r="C29" t="s">
        <v>215</v>
      </c>
      <c r="D29" t="s">
        <v>211</v>
      </c>
      <c r="E29" t="s">
        <v>212</v>
      </c>
      <c r="F29" t="s">
        <v>200</v>
      </c>
      <c r="G29" s="66">
        <v>0</v>
      </c>
      <c r="H29" s="66">
        <v>0</v>
      </c>
      <c r="I29" s="65">
        <v>90.020191367999999</v>
      </c>
      <c r="J29" s="66">
        <v>1E-4</v>
      </c>
      <c r="K29" s="66">
        <v>0</v>
      </c>
    </row>
    <row r="30" spans="1:11">
      <c r="A30" t="s">
        <v>243</v>
      </c>
      <c r="B30" t="s">
        <v>244</v>
      </c>
      <c r="C30" t="s">
        <v>215</v>
      </c>
      <c r="D30" t="s">
        <v>211</v>
      </c>
      <c r="E30" t="s">
        <v>212</v>
      </c>
      <c r="F30" t="s">
        <v>201</v>
      </c>
      <c r="G30" s="66">
        <v>0</v>
      </c>
      <c r="H30" s="66">
        <v>0</v>
      </c>
      <c r="I30" s="65">
        <v>0.31323201000000001</v>
      </c>
      <c r="J30" s="66">
        <v>0</v>
      </c>
      <c r="K30" s="66">
        <v>0</v>
      </c>
    </row>
    <row r="31" spans="1:11">
      <c r="A31" t="s">
        <v>245</v>
      </c>
      <c r="B31" t="s">
        <v>244</v>
      </c>
      <c r="C31" t="s">
        <v>215</v>
      </c>
      <c r="D31" t="s">
        <v>211</v>
      </c>
      <c r="E31" t="s">
        <v>212</v>
      </c>
      <c r="F31" t="s">
        <v>201</v>
      </c>
      <c r="G31" s="66">
        <v>0</v>
      </c>
      <c r="H31" s="66">
        <v>0</v>
      </c>
      <c r="I31" s="65">
        <v>-1963.5848973300001</v>
      </c>
      <c r="J31" s="66">
        <v>-1.2999999999999999E-3</v>
      </c>
      <c r="K31" s="66">
        <v>-1E-4</v>
      </c>
    </row>
    <row r="32" spans="1:11">
      <c r="A32" t="s">
        <v>246</v>
      </c>
      <c r="B32" t="s">
        <v>247</v>
      </c>
      <c r="C32" t="s">
        <v>215</v>
      </c>
      <c r="D32" t="s">
        <v>211</v>
      </c>
      <c r="E32" t="s">
        <v>212</v>
      </c>
      <c r="F32" t="s">
        <v>199</v>
      </c>
      <c r="G32" s="66">
        <v>0</v>
      </c>
      <c r="H32" s="66">
        <v>0</v>
      </c>
      <c r="I32" s="65">
        <v>2065.4496390600002</v>
      </c>
      <c r="J32" s="66">
        <v>1.4E-3</v>
      </c>
      <c r="K32" s="66">
        <v>1E-4</v>
      </c>
    </row>
    <row r="33" spans="1:11">
      <c r="A33" t="s">
        <v>248</v>
      </c>
      <c r="B33" t="s">
        <v>249</v>
      </c>
      <c r="C33" t="s">
        <v>215</v>
      </c>
      <c r="D33" t="s">
        <v>211</v>
      </c>
      <c r="E33" t="s">
        <v>212</v>
      </c>
      <c r="F33" t="s">
        <v>112</v>
      </c>
      <c r="G33" s="66">
        <v>0</v>
      </c>
      <c r="H33" s="66">
        <v>0</v>
      </c>
      <c r="I33" s="65">
        <v>1161.0154955559999</v>
      </c>
      <c r="J33" s="66">
        <v>8.0000000000000004E-4</v>
      </c>
      <c r="K33" s="66">
        <v>1E-4</v>
      </c>
    </row>
    <row r="34" spans="1:11">
      <c r="A34" s="67" t="s">
        <v>250</v>
      </c>
      <c r="C34" s="14"/>
      <c r="H34" s="68">
        <v>0</v>
      </c>
      <c r="I34" s="69">
        <v>2984.8806</v>
      </c>
      <c r="J34" s="68">
        <v>2E-3</v>
      </c>
      <c r="K34" s="68">
        <v>2.0000000000000001E-4</v>
      </c>
    </row>
    <row r="35" spans="1:11">
      <c r="A35" t="s">
        <v>251</v>
      </c>
      <c r="B35" t="s">
        <v>252</v>
      </c>
      <c r="C35" t="s">
        <v>226</v>
      </c>
      <c r="D35" t="s">
        <v>211</v>
      </c>
      <c r="E35" t="s">
        <v>212</v>
      </c>
      <c r="F35" t="s">
        <v>101</v>
      </c>
      <c r="G35" s="66">
        <v>0</v>
      </c>
      <c r="H35" s="66">
        <v>0</v>
      </c>
      <c r="I35" s="65">
        <v>2980.7593999999999</v>
      </c>
      <c r="J35" s="66">
        <v>2E-3</v>
      </c>
      <c r="K35" s="66">
        <v>2.0000000000000001E-4</v>
      </c>
    </row>
    <row r="36" spans="1:11">
      <c r="A36" t="s">
        <v>253</v>
      </c>
      <c r="B36" t="s">
        <v>254</v>
      </c>
      <c r="C36" t="s">
        <v>210</v>
      </c>
      <c r="D36" t="s">
        <v>211</v>
      </c>
      <c r="E36" t="s">
        <v>212</v>
      </c>
      <c r="F36" t="s">
        <v>101</v>
      </c>
      <c r="G36" s="66">
        <v>0</v>
      </c>
      <c r="H36" s="66">
        <v>0</v>
      </c>
      <c r="I36" s="65">
        <v>4.1212</v>
      </c>
      <c r="J36" s="66">
        <v>0</v>
      </c>
      <c r="K36" s="66">
        <v>0</v>
      </c>
    </row>
    <row r="37" spans="1:11">
      <c r="A37" s="67" t="s">
        <v>255</v>
      </c>
      <c r="C37" s="14"/>
      <c r="H37" s="68">
        <v>0</v>
      </c>
      <c r="I37" s="69">
        <v>0</v>
      </c>
      <c r="J37" s="68">
        <v>0</v>
      </c>
      <c r="K37" s="68">
        <v>0</v>
      </c>
    </row>
    <row r="38" spans="1:11">
      <c r="A38" t="s">
        <v>256</v>
      </c>
      <c r="B38" t="s">
        <v>256</v>
      </c>
      <c r="C38" s="14"/>
      <c r="D38" t="s">
        <v>256</v>
      </c>
      <c r="F38" t="s">
        <v>256</v>
      </c>
      <c r="G38" s="66">
        <v>0</v>
      </c>
      <c r="H38" s="66">
        <v>0</v>
      </c>
      <c r="I38" s="65">
        <v>0</v>
      </c>
      <c r="J38" s="66">
        <v>0</v>
      </c>
      <c r="K38" s="66">
        <v>0</v>
      </c>
    </row>
    <row r="39" spans="1:11">
      <c r="A39" s="67" t="s">
        <v>257</v>
      </c>
      <c r="C39" s="14"/>
      <c r="H39" s="68">
        <v>0</v>
      </c>
      <c r="I39" s="69">
        <v>0</v>
      </c>
      <c r="J39" s="68">
        <v>0</v>
      </c>
      <c r="K39" s="68">
        <v>0</v>
      </c>
    </row>
    <row r="40" spans="1:11">
      <c r="A40" t="s">
        <v>256</v>
      </c>
      <c r="B40" t="s">
        <v>256</v>
      </c>
      <c r="C40" s="14"/>
      <c r="D40" t="s">
        <v>256</v>
      </c>
      <c r="F40" t="s">
        <v>256</v>
      </c>
      <c r="G40" s="66">
        <v>0</v>
      </c>
      <c r="H40" s="66">
        <v>0</v>
      </c>
      <c r="I40" s="65">
        <v>0</v>
      </c>
      <c r="J40" s="66">
        <v>0</v>
      </c>
      <c r="K40" s="66">
        <v>0</v>
      </c>
    </row>
    <row r="41" spans="1:11">
      <c r="A41" s="67" t="s">
        <v>258</v>
      </c>
      <c r="C41" s="14"/>
      <c r="H41" s="68">
        <v>0</v>
      </c>
      <c r="I41" s="69">
        <v>0</v>
      </c>
      <c r="J41" s="68">
        <v>0</v>
      </c>
      <c r="K41" s="68">
        <v>0</v>
      </c>
    </row>
    <row r="42" spans="1:11">
      <c r="A42" t="s">
        <v>256</v>
      </c>
      <c r="B42" t="s">
        <v>256</v>
      </c>
      <c r="C42" s="14"/>
      <c r="D42" t="s">
        <v>256</v>
      </c>
      <c r="F42" t="s">
        <v>256</v>
      </c>
      <c r="G42" s="66">
        <v>0</v>
      </c>
      <c r="H42" s="66">
        <v>0</v>
      </c>
      <c r="I42" s="65">
        <v>0</v>
      </c>
      <c r="J42" s="66">
        <v>0</v>
      </c>
      <c r="K42" s="66">
        <v>0</v>
      </c>
    </row>
    <row r="43" spans="1:11">
      <c r="A43" s="67" t="s">
        <v>259</v>
      </c>
      <c r="C43" s="14"/>
      <c r="H43" s="68">
        <v>0</v>
      </c>
      <c r="I43" s="69">
        <v>0</v>
      </c>
      <c r="J43" s="68">
        <v>0</v>
      </c>
      <c r="K43" s="68">
        <v>0</v>
      </c>
    </row>
    <row r="44" spans="1:11">
      <c r="A44" t="s">
        <v>256</v>
      </c>
      <c r="B44" t="s">
        <v>256</v>
      </c>
      <c r="C44" s="14"/>
      <c r="D44" t="s">
        <v>256</v>
      </c>
      <c r="F44" t="s">
        <v>256</v>
      </c>
      <c r="G44" s="66">
        <v>0</v>
      </c>
      <c r="H44" s="66">
        <v>0</v>
      </c>
      <c r="I44" s="65">
        <v>0</v>
      </c>
      <c r="J44" s="66">
        <v>0</v>
      </c>
      <c r="K44" s="66">
        <v>0</v>
      </c>
    </row>
    <row r="45" spans="1:11">
      <c r="A45" s="67" t="s">
        <v>260</v>
      </c>
      <c r="C45" s="14"/>
      <c r="H45" s="68">
        <v>0</v>
      </c>
      <c r="I45" s="69">
        <v>0</v>
      </c>
      <c r="J45" s="68">
        <v>0</v>
      </c>
      <c r="K45" s="68">
        <v>0</v>
      </c>
    </row>
    <row r="46" spans="1:11">
      <c r="A46" s="67" t="s">
        <v>261</v>
      </c>
      <c r="C46" s="14"/>
      <c r="H46" s="68">
        <v>0</v>
      </c>
      <c r="I46" s="69">
        <v>0</v>
      </c>
      <c r="J46" s="68">
        <v>0</v>
      </c>
      <c r="K46" s="68">
        <v>0</v>
      </c>
    </row>
    <row r="47" spans="1:11">
      <c r="A47" t="s">
        <v>256</v>
      </c>
      <c r="B47" t="s">
        <v>256</v>
      </c>
      <c r="C47" s="14"/>
      <c r="D47" t="s">
        <v>256</v>
      </c>
      <c r="F47" t="s">
        <v>256</v>
      </c>
      <c r="G47" s="66">
        <v>0</v>
      </c>
      <c r="H47" s="66">
        <v>0</v>
      </c>
      <c r="I47" s="65">
        <v>0</v>
      </c>
      <c r="J47" s="66">
        <v>0</v>
      </c>
      <c r="K47" s="66">
        <v>0</v>
      </c>
    </row>
    <row r="48" spans="1:11">
      <c r="A48" s="67" t="s">
        <v>259</v>
      </c>
      <c r="C48" s="14"/>
      <c r="H48" s="68">
        <v>0</v>
      </c>
      <c r="I48" s="69">
        <v>0</v>
      </c>
      <c r="J48" s="68">
        <v>0</v>
      </c>
      <c r="K48" s="68">
        <v>0</v>
      </c>
    </row>
    <row r="49" spans="1:11">
      <c r="A49" t="s">
        <v>256</v>
      </c>
      <c r="B49" t="s">
        <v>256</v>
      </c>
      <c r="C49" s="14"/>
      <c r="D49" t="s">
        <v>256</v>
      </c>
      <c r="F49" t="s">
        <v>256</v>
      </c>
      <c r="G49" s="66">
        <v>0</v>
      </c>
      <c r="H49" s="66">
        <v>0</v>
      </c>
      <c r="I49" s="65">
        <v>0</v>
      </c>
      <c r="J49" s="66">
        <v>0</v>
      </c>
      <c r="K49" s="66">
        <v>0</v>
      </c>
    </row>
    <row r="50" spans="1:11">
      <c r="A50" t="s">
        <v>262</v>
      </c>
      <c r="C50" s="14"/>
    </row>
    <row r="51" spans="1:11" hidden="1">
      <c r="C51" s="14"/>
    </row>
    <row r="52" spans="1:11" hidden="1">
      <c r="C52" s="14"/>
    </row>
    <row r="53" spans="1:11" hidden="1">
      <c r="C53" s="14"/>
    </row>
    <row r="54" spans="1:11" hidden="1">
      <c r="C54" s="14"/>
    </row>
    <row r="55" spans="1:11" hidden="1">
      <c r="C55" s="14"/>
    </row>
    <row r="56" spans="1:11" hidden="1">
      <c r="C56" s="14"/>
    </row>
    <row r="57" spans="1:11" hidden="1">
      <c r="C57" s="14"/>
    </row>
    <row r="58" spans="1:11" hidden="1">
      <c r="C58" s="14"/>
    </row>
    <row r="59" spans="1:11" hidden="1">
      <c r="C59" s="14"/>
    </row>
    <row r="60" spans="1:11" hidden="1">
      <c r="C60" s="14"/>
    </row>
    <row r="61" spans="1:11" hidden="1">
      <c r="C61" s="14"/>
    </row>
    <row r="62" spans="1:11" hidden="1">
      <c r="C62" s="14"/>
    </row>
    <row r="63" spans="1:11" hidden="1">
      <c r="C63" s="14"/>
    </row>
    <row r="64" spans="1:11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 customWidth="1"/>
    <col min="38" max="38" width="6.7109375" style="14" hidden="1" customWidth="1"/>
    <col min="39" max="39" width="7.7109375" style="14" hidden="1" customWidth="1"/>
    <col min="40" max="40" width="7.140625" style="14" hidden="1" customWidth="1"/>
    <col min="41" max="41" width="6" style="14" hidden="1" customWidth="1"/>
    <col min="42" max="42" width="7.85546875" style="14" hidden="1" customWidth="1"/>
    <col min="43" max="43" width="8.140625" style="14" hidden="1" customWidth="1"/>
    <col min="44" max="44" width="1.7109375" style="14" hidden="1" customWidth="1"/>
    <col min="45" max="45" width="15" style="14" hidden="1" customWidth="1"/>
    <col min="46" max="46" width="8.7109375" style="14" hidden="1" customWidth="1"/>
    <col min="47" max="47" width="10" style="14" hidden="1" customWidth="1"/>
    <col min="48" max="48" width="9.5703125" style="14" hidden="1" customWidth="1"/>
    <col min="49" max="49" width="6.140625" style="14" hidden="1" customWidth="1"/>
    <col min="50" max="51" width="5.7109375" style="14" hidden="1" customWidth="1"/>
    <col min="52" max="52" width="6.85546875" style="14" hidden="1" customWidth="1"/>
    <col min="53" max="53" width="6.42578125" style="14" hidden="1" customWidth="1"/>
    <col min="54" max="54" width="6.7109375" style="14" hidden="1" customWidth="1"/>
    <col min="55" max="55" width="7.28515625" style="14" hidden="1" customWidth="1"/>
    <col min="56" max="67" width="5.7109375" style="14" hidden="1" customWidth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</row>
    <row r="3" spans="1:52">
      <c r="A3" s="2" t="s">
        <v>2</v>
      </c>
      <c r="B3" t="s">
        <v>197</v>
      </c>
    </row>
    <row r="4" spans="1:52">
      <c r="A4" s="2" t="s">
        <v>3</v>
      </c>
    </row>
    <row r="5" spans="1:52" ht="21.75" customHeight="1">
      <c r="A5" s="118" t="s">
        <v>67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20"/>
    </row>
    <row r="6" spans="1:52" ht="27.75" customHeight="1">
      <c r="A6" s="121" t="s">
        <v>68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3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124" t="s">
        <v>191</v>
      </c>
      <c r="N7" s="41" t="s">
        <v>55</v>
      </c>
      <c r="O7" s="41" t="s">
        <v>188</v>
      </c>
      <c r="P7" s="41" t="s">
        <v>56</v>
      </c>
      <c r="Q7" s="125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3.9</v>
      </c>
      <c r="H10" s="7"/>
      <c r="I10" s="7"/>
      <c r="J10" s="64">
        <v>6.9999999999999999E-4</v>
      </c>
      <c r="K10" s="63">
        <v>5741225465</v>
      </c>
      <c r="L10" s="7"/>
      <c r="M10" s="63">
        <v>0</v>
      </c>
      <c r="N10" s="63">
        <v>6377036.1371218227</v>
      </c>
      <c r="O10" s="7"/>
      <c r="P10" s="64">
        <v>1</v>
      </c>
      <c r="Q10" s="64">
        <v>0.37709999999999999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206</v>
      </c>
      <c r="B11" s="14"/>
      <c r="C11" s="14"/>
      <c r="G11" s="69">
        <v>3.91</v>
      </c>
      <c r="J11" s="68">
        <v>6.9999999999999999E-4</v>
      </c>
      <c r="K11" s="69">
        <v>5713586465</v>
      </c>
      <c r="M11" s="69">
        <v>0</v>
      </c>
      <c r="N11" s="69">
        <v>6278775.6929529998</v>
      </c>
      <c r="P11" s="68">
        <v>0.98460000000000003</v>
      </c>
      <c r="Q11" s="68">
        <v>0.37130000000000002</v>
      </c>
    </row>
    <row r="12" spans="1:52">
      <c r="A12" s="67" t="s">
        <v>263</v>
      </c>
      <c r="B12" s="14"/>
      <c r="C12" s="14"/>
      <c r="G12" s="69">
        <v>4.9400000000000004</v>
      </c>
      <c r="J12" s="68">
        <v>-1.8E-3</v>
      </c>
      <c r="K12" s="69">
        <v>2222007836</v>
      </c>
      <c r="M12" s="69">
        <v>0</v>
      </c>
      <c r="N12" s="69">
        <v>2520648.6960041998</v>
      </c>
      <c r="P12" s="68">
        <v>0.39529999999999998</v>
      </c>
      <c r="Q12" s="68">
        <v>0.14899999999999999</v>
      </c>
    </row>
    <row r="13" spans="1:52">
      <c r="A13" s="67" t="s">
        <v>264</v>
      </c>
      <c r="B13" s="14"/>
      <c r="C13" s="14"/>
      <c r="G13" s="69">
        <v>4.9400000000000004</v>
      </c>
      <c r="J13" s="68">
        <v>-1.8E-3</v>
      </c>
      <c r="K13" s="69">
        <v>2222007836</v>
      </c>
      <c r="M13" s="69">
        <v>0</v>
      </c>
      <c r="N13" s="69">
        <v>2520648.6960041998</v>
      </c>
      <c r="P13" s="68">
        <v>0.39529999999999998</v>
      </c>
      <c r="Q13" s="68">
        <v>0.14899999999999999</v>
      </c>
    </row>
    <row r="14" spans="1:52">
      <c r="A14" t="s">
        <v>265</v>
      </c>
      <c r="B14" t="s">
        <v>266</v>
      </c>
      <c r="C14" t="s">
        <v>99</v>
      </c>
      <c r="D14" t="s">
        <v>267</v>
      </c>
      <c r="F14" t="s">
        <v>268</v>
      </c>
      <c r="G14" s="65">
        <v>0.83</v>
      </c>
      <c r="H14" t="s">
        <v>101</v>
      </c>
      <c r="I14" s="66">
        <v>0.04</v>
      </c>
      <c r="J14" s="66">
        <v>7.7000000000000002E-3</v>
      </c>
      <c r="K14" s="65">
        <v>190579125</v>
      </c>
      <c r="L14" s="65">
        <v>134.9</v>
      </c>
      <c r="M14" s="65">
        <v>0</v>
      </c>
      <c r="N14" s="65">
        <v>257091.23962499999</v>
      </c>
      <c r="O14" s="66">
        <v>1.23E-2</v>
      </c>
      <c r="P14" s="66">
        <v>4.0300000000000002E-2</v>
      </c>
      <c r="Q14" s="66">
        <v>1.52E-2</v>
      </c>
    </row>
    <row r="15" spans="1:52">
      <c r="A15" t="s">
        <v>269</v>
      </c>
      <c r="B15" t="s">
        <v>270</v>
      </c>
      <c r="C15" t="s">
        <v>99</v>
      </c>
      <c r="D15" t="s">
        <v>267</v>
      </c>
      <c r="F15" t="s">
        <v>268</v>
      </c>
      <c r="G15" s="65">
        <v>3.63</v>
      </c>
      <c r="H15" t="s">
        <v>101</v>
      </c>
      <c r="I15" s="66">
        <v>0.04</v>
      </c>
      <c r="J15" s="66">
        <v>-3.0999999999999999E-3</v>
      </c>
      <c r="K15" s="65">
        <v>162037758</v>
      </c>
      <c r="L15" s="65">
        <v>144.97</v>
      </c>
      <c r="M15" s="65">
        <v>0</v>
      </c>
      <c r="N15" s="65">
        <v>234906.13777259999</v>
      </c>
      <c r="O15" s="66">
        <v>1.3100000000000001E-2</v>
      </c>
      <c r="P15" s="66">
        <v>3.6799999999999999E-2</v>
      </c>
      <c r="Q15" s="66">
        <v>1.3899999999999999E-2</v>
      </c>
    </row>
    <row r="16" spans="1:52">
      <c r="A16" t="s">
        <v>271</v>
      </c>
      <c r="B16" t="s">
        <v>272</v>
      </c>
      <c r="C16" t="s">
        <v>99</v>
      </c>
      <c r="D16" t="s">
        <v>267</v>
      </c>
      <c r="F16" t="s">
        <v>268</v>
      </c>
      <c r="G16" s="65">
        <v>12.79</v>
      </c>
      <c r="H16" t="s">
        <v>101</v>
      </c>
      <c r="I16" s="66">
        <v>0.04</v>
      </c>
      <c r="J16" s="66">
        <v>-1.9E-3</v>
      </c>
      <c r="K16" s="65">
        <v>4583182</v>
      </c>
      <c r="L16" s="65">
        <v>200</v>
      </c>
      <c r="M16" s="65">
        <v>0</v>
      </c>
      <c r="N16" s="65">
        <v>9166.3639999999996</v>
      </c>
      <c r="O16" s="66">
        <v>2.9999999999999997E-4</v>
      </c>
      <c r="P16" s="66">
        <v>1.4E-3</v>
      </c>
      <c r="Q16" s="66">
        <v>5.0000000000000001E-4</v>
      </c>
    </row>
    <row r="17" spans="1:17">
      <c r="A17" t="s">
        <v>273</v>
      </c>
      <c r="B17" t="s">
        <v>274</v>
      </c>
      <c r="C17" t="s">
        <v>99</v>
      </c>
      <c r="D17" t="s">
        <v>267</v>
      </c>
      <c r="F17" t="s">
        <v>268</v>
      </c>
      <c r="G17" s="65">
        <v>17.25</v>
      </c>
      <c r="H17" t="s">
        <v>101</v>
      </c>
      <c r="I17" s="66">
        <v>2.75E-2</v>
      </c>
      <c r="J17" s="66">
        <v>4.0000000000000002E-4</v>
      </c>
      <c r="K17" s="65">
        <v>1475853</v>
      </c>
      <c r="L17" s="65">
        <v>167.72</v>
      </c>
      <c r="M17" s="65">
        <v>0</v>
      </c>
      <c r="N17" s="65">
        <v>2475.3006516</v>
      </c>
      <c r="O17" s="66">
        <v>1E-4</v>
      </c>
      <c r="P17" s="66">
        <v>4.0000000000000002E-4</v>
      </c>
      <c r="Q17" s="66">
        <v>1E-4</v>
      </c>
    </row>
    <row r="18" spans="1:17">
      <c r="A18" t="s">
        <v>275</v>
      </c>
      <c r="B18" t="s">
        <v>276</v>
      </c>
      <c r="C18" t="s">
        <v>99</v>
      </c>
      <c r="D18" t="s">
        <v>267</v>
      </c>
      <c r="F18" t="s">
        <v>268</v>
      </c>
      <c r="G18" s="65">
        <v>1.97</v>
      </c>
      <c r="H18" t="s">
        <v>101</v>
      </c>
      <c r="I18" s="66">
        <v>2.75E-2</v>
      </c>
      <c r="J18" s="66">
        <v>-2.0000000000000001E-4</v>
      </c>
      <c r="K18" s="65">
        <v>196155060</v>
      </c>
      <c r="L18" s="65">
        <v>109.4</v>
      </c>
      <c r="M18" s="65">
        <v>0</v>
      </c>
      <c r="N18" s="65">
        <v>214593.63563999999</v>
      </c>
      <c r="O18" s="66">
        <v>1.1599999999999999E-2</v>
      </c>
      <c r="P18" s="66">
        <v>3.3700000000000001E-2</v>
      </c>
      <c r="Q18" s="66">
        <v>1.2699999999999999E-2</v>
      </c>
    </row>
    <row r="19" spans="1:17">
      <c r="A19" t="s">
        <v>277</v>
      </c>
      <c r="B19" t="s">
        <v>278</v>
      </c>
      <c r="C19" t="s">
        <v>99</v>
      </c>
      <c r="D19" t="s">
        <v>267</v>
      </c>
      <c r="F19" t="s">
        <v>268</v>
      </c>
      <c r="G19" s="65">
        <v>2.95</v>
      </c>
      <c r="H19" t="s">
        <v>101</v>
      </c>
      <c r="I19" s="66">
        <v>1.7500000000000002E-2</v>
      </c>
      <c r="J19" s="66">
        <v>-2.3999999999999998E-3</v>
      </c>
      <c r="K19" s="65">
        <v>204523716</v>
      </c>
      <c r="L19" s="65">
        <v>107.9</v>
      </c>
      <c r="M19" s="65">
        <v>0</v>
      </c>
      <c r="N19" s="65">
        <v>220681.08956399999</v>
      </c>
      <c r="O19" s="66">
        <v>1.1599999999999999E-2</v>
      </c>
      <c r="P19" s="66">
        <v>3.4599999999999999E-2</v>
      </c>
      <c r="Q19" s="66">
        <v>1.2999999999999999E-2</v>
      </c>
    </row>
    <row r="20" spans="1:17">
      <c r="A20" t="s">
        <v>279</v>
      </c>
      <c r="B20" t="s">
        <v>280</v>
      </c>
      <c r="C20" t="s">
        <v>99</v>
      </c>
      <c r="D20" t="s">
        <v>267</v>
      </c>
      <c r="F20" t="s">
        <v>268</v>
      </c>
      <c r="G20" s="65">
        <v>8.5</v>
      </c>
      <c r="H20" t="s">
        <v>101</v>
      </c>
      <c r="I20" s="66">
        <v>5.0000000000000001E-3</v>
      </c>
      <c r="J20" s="66">
        <v>-4.5999999999999999E-3</v>
      </c>
      <c r="K20" s="65">
        <v>419090849</v>
      </c>
      <c r="L20" s="65">
        <v>108.8</v>
      </c>
      <c r="M20" s="65">
        <v>0</v>
      </c>
      <c r="N20" s="65">
        <v>455970.843712</v>
      </c>
      <c r="O20" s="66">
        <v>2.6700000000000002E-2</v>
      </c>
      <c r="P20" s="66">
        <v>7.1499999999999994E-2</v>
      </c>
      <c r="Q20" s="66">
        <v>2.7E-2</v>
      </c>
    </row>
    <row r="21" spans="1:17">
      <c r="A21" t="s">
        <v>281</v>
      </c>
      <c r="B21" t="s">
        <v>282</v>
      </c>
      <c r="C21" t="s">
        <v>99</v>
      </c>
      <c r="D21" t="s">
        <v>267</v>
      </c>
      <c r="F21" t="s">
        <v>268</v>
      </c>
      <c r="G21" s="65">
        <v>4.9800000000000004</v>
      </c>
      <c r="H21" t="s">
        <v>101</v>
      </c>
      <c r="I21" s="66">
        <v>7.4999999999999997E-3</v>
      </c>
      <c r="J21" s="66">
        <v>-4.1000000000000003E-3</v>
      </c>
      <c r="K21" s="65">
        <v>446366860</v>
      </c>
      <c r="L21" s="65">
        <v>107.2</v>
      </c>
      <c r="M21" s="65">
        <v>0</v>
      </c>
      <c r="N21" s="65">
        <v>478505.27392000001</v>
      </c>
      <c r="O21" s="66">
        <v>2.1600000000000001E-2</v>
      </c>
      <c r="P21" s="66">
        <v>7.4999999999999997E-2</v>
      </c>
      <c r="Q21" s="66">
        <v>2.8299999999999999E-2</v>
      </c>
    </row>
    <row r="22" spans="1:17">
      <c r="A22" t="s">
        <v>283</v>
      </c>
      <c r="B22" t="s">
        <v>284</v>
      </c>
      <c r="C22" t="s">
        <v>99</v>
      </c>
      <c r="D22" t="s">
        <v>267</v>
      </c>
      <c r="F22" t="s">
        <v>268</v>
      </c>
      <c r="G22" s="65">
        <v>28.98</v>
      </c>
      <c r="H22" t="s">
        <v>101</v>
      </c>
      <c r="I22" s="66">
        <v>5.0000000000000001E-3</v>
      </c>
      <c r="J22" s="66">
        <v>4.3E-3</v>
      </c>
      <c r="K22" s="65">
        <v>10619</v>
      </c>
      <c r="L22" s="65">
        <v>101.9</v>
      </c>
      <c r="M22" s="65">
        <v>0</v>
      </c>
      <c r="N22" s="65">
        <v>10.820760999999999</v>
      </c>
      <c r="O22" s="66">
        <v>0</v>
      </c>
      <c r="P22" s="66">
        <v>0</v>
      </c>
      <c r="Q22" s="66">
        <v>0</v>
      </c>
    </row>
    <row r="23" spans="1:17">
      <c r="A23" t="s">
        <v>285</v>
      </c>
      <c r="B23" t="s">
        <v>286</v>
      </c>
      <c r="C23" t="s">
        <v>99</v>
      </c>
      <c r="D23" t="s">
        <v>267</v>
      </c>
      <c r="F23" t="s">
        <v>268</v>
      </c>
      <c r="G23" s="65">
        <v>6.52</v>
      </c>
      <c r="H23" t="s">
        <v>101</v>
      </c>
      <c r="I23" s="66">
        <v>7.4999999999999997E-3</v>
      </c>
      <c r="J23" s="66">
        <v>-6.1000000000000004E-3</v>
      </c>
      <c r="K23" s="65">
        <v>479217894</v>
      </c>
      <c r="L23" s="65">
        <v>109.57</v>
      </c>
      <c r="M23" s="65">
        <v>0</v>
      </c>
      <c r="N23" s="65">
        <v>525079.04645579995</v>
      </c>
      <c r="O23" s="66">
        <v>2.47E-2</v>
      </c>
      <c r="P23" s="66">
        <v>8.2299999999999998E-2</v>
      </c>
      <c r="Q23" s="66">
        <v>3.1E-2</v>
      </c>
    </row>
    <row r="24" spans="1:17">
      <c r="A24" t="s">
        <v>287</v>
      </c>
      <c r="B24" t="s">
        <v>288</v>
      </c>
      <c r="C24" t="s">
        <v>99</v>
      </c>
      <c r="D24" t="s">
        <v>267</v>
      </c>
      <c r="F24" t="s">
        <v>268</v>
      </c>
      <c r="G24" s="65">
        <v>22.19</v>
      </c>
      <c r="H24" t="s">
        <v>101</v>
      </c>
      <c r="I24" s="66">
        <v>0.01</v>
      </c>
      <c r="J24" s="66">
        <v>2.5999999999999999E-3</v>
      </c>
      <c r="K24" s="65">
        <v>17556598</v>
      </c>
      <c r="L24" s="65">
        <v>119.13</v>
      </c>
      <c r="M24" s="65">
        <v>0</v>
      </c>
      <c r="N24" s="65">
        <v>20915.1751974</v>
      </c>
      <c r="O24" s="66">
        <v>1E-3</v>
      </c>
      <c r="P24" s="66">
        <v>3.3E-3</v>
      </c>
      <c r="Q24" s="66">
        <v>1.1999999999999999E-3</v>
      </c>
    </row>
    <row r="25" spans="1:17">
      <c r="A25" t="s">
        <v>289</v>
      </c>
      <c r="B25" t="s">
        <v>290</v>
      </c>
      <c r="C25" t="s">
        <v>99</v>
      </c>
      <c r="D25" t="s">
        <v>267</v>
      </c>
      <c r="F25" t="s">
        <v>268</v>
      </c>
      <c r="G25" s="65">
        <v>0.08</v>
      </c>
      <c r="H25" t="s">
        <v>101</v>
      </c>
      <c r="I25" s="66">
        <v>1E-3</v>
      </c>
      <c r="J25" s="66">
        <v>1.9300000000000001E-2</v>
      </c>
      <c r="K25" s="65">
        <v>100410322</v>
      </c>
      <c r="L25" s="65">
        <v>100.84</v>
      </c>
      <c r="M25" s="65">
        <v>0</v>
      </c>
      <c r="N25" s="65">
        <v>101253.76870479999</v>
      </c>
      <c r="O25" s="66">
        <v>1.54E-2</v>
      </c>
      <c r="P25" s="66">
        <v>1.5900000000000001E-2</v>
      </c>
      <c r="Q25" s="66">
        <v>6.0000000000000001E-3</v>
      </c>
    </row>
    <row r="26" spans="1:17">
      <c r="A26" s="67" t="s">
        <v>291</v>
      </c>
      <c r="B26" s="14"/>
      <c r="C26" s="14"/>
      <c r="G26" s="69">
        <v>3.22</v>
      </c>
      <c r="J26" s="68">
        <v>2.3999999999999998E-3</v>
      </c>
      <c r="K26" s="69">
        <v>3491578629</v>
      </c>
      <c r="M26" s="69">
        <v>0</v>
      </c>
      <c r="N26" s="69">
        <v>3758126.9969488</v>
      </c>
      <c r="P26" s="68">
        <v>0.58930000000000005</v>
      </c>
      <c r="Q26" s="68">
        <v>0.22220000000000001</v>
      </c>
    </row>
    <row r="27" spans="1:17">
      <c r="A27" s="67" t="s">
        <v>292</v>
      </c>
      <c r="B27" s="14"/>
      <c r="C27" s="14"/>
      <c r="G27" s="69">
        <v>0.42</v>
      </c>
      <c r="J27" s="68">
        <v>5.0000000000000001E-4</v>
      </c>
      <c r="K27" s="69">
        <v>476550413</v>
      </c>
      <c r="M27" s="69">
        <v>0</v>
      </c>
      <c r="N27" s="69">
        <v>476474.48905560002</v>
      </c>
      <c r="P27" s="68">
        <v>7.4700000000000003E-2</v>
      </c>
      <c r="Q27" s="68">
        <v>2.8199999999999999E-2</v>
      </c>
    </row>
    <row r="28" spans="1:17">
      <c r="A28" t="s">
        <v>293</v>
      </c>
      <c r="B28" t="s">
        <v>294</v>
      </c>
      <c r="C28" t="s">
        <v>99</v>
      </c>
      <c r="D28" t="s">
        <v>267</v>
      </c>
      <c r="F28" t="s">
        <v>268</v>
      </c>
      <c r="G28" s="65">
        <v>0.67</v>
      </c>
      <c r="H28" t="s">
        <v>101</v>
      </c>
      <c r="I28" s="66">
        <v>0</v>
      </c>
      <c r="J28" s="66">
        <v>2.9999999999999997E-4</v>
      </c>
      <c r="K28" s="65">
        <v>53903034</v>
      </c>
      <c r="L28" s="65">
        <v>99.98</v>
      </c>
      <c r="M28" s="65">
        <v>0</v>
      </c>
      <c r="N28" s="65">
        <v>53892.253393200001</v>
      </c>
      <c r="O28" s="66">
        <v>1.0800000000000001E-2</v>
      </c>
      <c r="P28" s="66">
        <v>8.5000000000000006E-3</v>
      </c>
      <c r="Q28" s="66">
        <v>3.2000000000000002E-3</v>
      </c>
    </row>
    <row r="29" spans="1:17">
      <c r="A29" t="s">
        <v>295</v>
      </c>
      <c r="B29" t="s">
        <v>296</v>
      </c>
      <c r="C29" t="s">
        <v>99</v>
      </c>
      <c r="D29" t="s">
        <v>267</v>
      </c>
      <c r="F29" t="s">
        <v>297</v>
      </c>
      <c r="G29" s="65">
        <v>0.92</v>
      </c>
      <c r="H29" t="s">
        <v>101</v>
      </c>
      <c r="I29" s="66">
        <v>0</v>
      </c>
      <c r="J29" s="66">
        <v>5.0000000000000001E-4</v>
      </c>
      <c r="K29" s="65">
        <v>77700000</v>
      </c>
      <c r="L29" s="65">
        <v>99.95</v>
      </c>
      <c r="M29" s="65">
        <v>0</v>
      </c>
      <c r="N29" s="65">
        <v>77661.149999999994</v>
      </c>
      <c r="O29" s="66">
        <v>1.11E-2</v>
      </c>
      <c r="P29" s="66">
        <v>1.2200000000000001E-2</v>
      </c>
      <c r="Q29" s="66">
        <v>4.5999999999999999E-3</v>
      </c>
    </row>
    <row r="30" spans="1:17">
      <c r="A30" t="s">
        <v>298</v>
      </c>
      <c r="B30" t="s">
        <v>299</v>
      </c>
      <c r="C30" t="s">
        <v>99</v>
      </c>
      <c r="D30" t="s">
        <v>267</v>
      </c>
      <c r="F30" t="s">
        <v>300</v>
      </c>
      <c r="G30" s="65">
        <v>0.27</v>
      </c>
      <c r="H30" t="s">
        <v>101</v>
      </c>
      <c r="I30" s="66">
        <v>0</v>
      </c>
      <c r="J30" s="66">
        <v>4.0000000000000002E-4</v>
      </c>
      <c r="K30" s="65">
        <v>111132069</v>
      </c>
      <c r="L30" s="65">
        <v>99.99</v>
      </c>
      <c r="M30" s="65">
        <v>0</v>
      </c>
      <c r="N30" s="65">
        <v>111120.9557931</v>
      </c>
      <c r="O30" s="66">
        <v>1.3899999999999999E-2</v>
      </c>
      <c r="P30" s="66">
        <v>1.7399999999999999E-2</v>
      </c>
      <c r="Q30" s="66">
        <v>6.6E-3</v>
      </c>
    </row>
    <row r="31" spans="1:17">
      <c r="A31" t="s">
        <v>301</v>
      </c>
      <c r="B31" t="s">
        <v>302</v>
      </c>
      <c r="C31" t="s">
        <v>99</v>
      </c>
      <c r="D31" t="s">
        <v>267</v>
      </c>
      <c r="F31" t="s">
        <v>303</v>
      </c>
      <c r="G31" s="65">
        <v>0.35</v>
      </c>
      <c r="H31" t="s">
        <v>101</v>
      </c>
      <c r="I31" s="66">
        <v>0</v>
      </c>
      <c r="J31" s="66">
        <v>0</v>
      </c>
      <c r="K31" s="65">
        <v>20888075</v>
      </c>
      <c r="L31" s="65">
        <v>100</v>
      </c>
      <c r="M31" s="65">
        <v>0</v>
      </c>
      <c r="N31" s="65">
        <v>20888.075000000001</v>
      </c>
      <c r="O31" s="66">
        <v>3.0000000000000001E-3</v>
      </c>
      <c r="P31" s="66">
        <v>3.3E-3</v>
      </c>
      <c r="Q31" s="66">
        <v>1.1999999999999999E-3</v>
      </c>
    </row>
    <row r="32" spans="1:17">
      <c r="A32" t="s">
        <v>304</v>
      </c>
      <c r="B32" t="s">
        <v>305</v>
      </c>
      <c r="C32" t="s">
        <v>99</v>
      </c>
      <c r="D32" t="s">
        <v>267</v>
      </c>
      <c r="F32" t="s">
        <v>306</v>
      </c>
      <c r="G32" s="65">
        <v>0.04</v>
      </c>
      <c r="H32" t="s">
        <v>101</v>
      </c>
      <c r="I32" s="66">
        <v>0</v>
      </c>
      <c r="J32" s="66">
        <v>2.5999999999999999E-3</v>
      </c>
      <c r="K32" s="65">
        <v>31620107</v>
      </c>
      <c r="L32" s="65">
        <v>99.99</v>
      </c>
      <c r="M32" s="65">
        <v>0</v>
      </c>
      <c r="N32" s="65">
        <v>31616.944989299998</v>
      </c>
      <c r="O32" s="66">
        <v>2.8999999999999998E-3</v>
      </c>
      <c r="P32" s="66">
        <v>5.0000000000000001E-3</v>
      </c>
      <c r="Q32" s="66">
        <v>1.9E-3</v>
      </c>
    </row>
    <row r="33" spans="1:17">
      <c r="A33" t="s">
        <v>307</v>
      </c>
      <c r="B33" t="s">
        <v>308</v>
      </c>
      <c r="C33" t="s">
        <v>99</v>
      </c>
      <c r="D33" t="s">
        <v>267</v>
      </c>
      <c r="F33" t="s">
        <v>309</v>
      </c>
      <c r="G33" s="65">
        <v>0.1</v>
      </c>
      <c r="H33" t="s">
        <v>101</v>
      </c>
      <c r="I33" s="66">
        <v>0</v>
      </c>
      <c r="J33" s="66">
        <v>0</v>
      </c>
      <c r="K33" s="65">
        <v>74625928</v>
      </c>
      <c r="L33" s="65">
        <v>100</v>
      </c>
      <c r="M33" s="65">
        <v>0</v>
      </c>
      <c r="N33" s="65">
        <v>74625.928</v>
      </c>
      <c r="O33" s="66">
        <v>6.7999999999999996E-3</v>
      </c>
      <c r="P33" s="66">
        <v>1.17E-2</v>
      </c>
      <c r="Q33" s="66">
        <v>4.4000000000000003E-3</v>
      </c>
    </row>
    <row r="34" spans="1:17">
      <c r="A34" t="s">
        <v>310</v>
      </c>
      <c r="B34" t="s">
        <v>311</v>
      </c>
      <c r="C34" t="s">
        <v>99</v>
      </c>
      <c r="D34" t="s">
        <v>267</v>
      </c>
      <c r="F34" t="s">
        <v>312</v>
      </c>
      <c r="G34" s="65">
        <v>0.17</v>
      </c>
      <c r="H34" t="s">
        <v>101</v>
      </c>
      <c r="I34" s="66">
        <v>0</v>
      </c>
      <c r="J34" s="66">
        <v>5.9999999999999995E-4</v>
      </c>
      <c r="K34" s="65">
        <v>52191283</v>
      </c>
      <c r="L34" s="65">
        <v>99.99</v>
      </c>
      <c r="M34" s="65">
        <v>0</v>
      </c>
      <c r="N34" s="65">
        <v>52186.063871699997</v>
      </c>
      <c r="O34" s="66">
        <v>4.7000000000000002E-3</v>
      </c>
      <c r="P34" s="66">
        <v>8.2000000000000007E-3</v>
      </c>
      <c r="Q34" s="66">
        <v>3.0999999999999999E-3</v>
      </c>
    </row>
    <row r="35" spans="1:17">
      <c r="A35" t="s">
        <v>313</v>
      </c>
      <c r="B35" t="s">
        <v>314</v>
      </c>
      <c r="C35" t="s">
        <v>99</v>
      </c>
      <c r="D35" t="s">
        <v>267</v>
      </c>
      <c r="F35" t="s">
        <v>315</v>
      </c>
      <c r="G35" s="65">
        <v>0.42</v>
      </c>
      <c r="H35" t="s">
        <v>101</v>
      </c>
      <c r="I35" s="66">
        <v>0</v>
      </c>
      <c r="J35" s="66">
        <v>2.0000000000000001E-4</v>
      </c>
      <c r="K35" s="65">
        <v>12718700</v>
      </c>
      <c r="L35" s="65">
        <v>99.99</v>
      </c>
      <c r="M35" s="65">
        <v>0</v>
      </c>
      <c r="N35" s="65">
        <v>12717.42813</v>
      </c>
      <c r="O35" s="66">
        <v>1.8E-3</v>
      </c>
      <c r="P35" s="66">
        <v>2E-3</v>
      </c>
      <c r="Q35" s="66">
        <v>8.0000000000000004E-4</v>
      </c>
    </row>
    <row r="36" spans="1:17">
      <c r="A36" t="s">
        <v>316</v>
      </c>
      <c r="B36" t="s">
        <v>317</v>
      </c>
      <c r="C36" t="s">
        <v>99</v>
      </c>
      <c r="D36" t="s">
        <v>267</v>
      </c>
      <c r="F36" t="s">
        <v>318</v>
      </c>
      <c r="G36" s="65">
        <v>0.84</v>
      </c>
      <c r="H36" t="s">
        <v>101</v>
      </c>
      <c r="I36" s="66">
        <v>0</v>
      </c>
      <c r="J36" s="66">
        <v>5.0000000000000001E-4</v>
      </c>
      <c r="K36" s="65">
        <v>4500000</v>
      </c>
      <c r="L36" s="65">
        <v>99.96</v>
      </c>
      <c r="M36" s="65">
        <v>0</v>
      </c>
      <c r="N36" s="65">
        <v>4498.2</v>
      </c>
      <c r="O36" s="66">
        <v>5.9999999999999995E-4</v>
      </c>
      <c r="P36" s="66">
        <v>6.9999999999999999E-4</v>
      </c>
      <c r="Q36" s="66">
        <v>2.9999999999999997E-4</v>
      </c>
    </row>
    <row r="37" spans="1:17">
      <c r="A37" t="s">
        <v>319</v>
      </c>
      <c r="B37" t="s">
        <v>320</v>
      </c>
      <c r="C37" t="s">
        <v>99</v>
      </c>
      <c r="D37" t="s">
        <v>267</v>
      </c>
      <c r="F37" t="s">
        <v>321</v>
      </c>
      <c r="G37" s="65">
        <v>0.77</v>
      </c>
      <c r="H37" t="s">
        <v>101</v>
      </c>
      <c r="I37" s="66">
        <v>0</v>
      </c>
      <c r="J37" s="66">
        <v>1E-4</v>
      </c>
      <c r="K37" s="65">
        <v>37271217</v>
      </c>
      <c r="L37" s="65">
        <v>99.99</v>
      </c>
      <c r="M37" s="65">
        <v>0</v>
      </c>
      <c r="N37" s="65">
        <v>37267.489878300003</v>
      </c>
      <c r="O37" s="66">
        <v>5.3E-3</v>
      </c>
      <c r="P37" s="66">
        <v>5.7999999999999996E-3</v>
      </c>
      <c r="Q37" s="66">
        <v>2.2000000000000001E-3</v>
      </c>
    </row>
    <row r="38" spans="1:17">
      <c r="A38" s="67" t="s">
        <v>322</v>
      </c>
      <c r="B38" s="14"/>
      <c r="C38" s="14"/>
      <c r="G38" s="69">
        <v>3.62</v>
      </c>
      <c r="J38" s="68">
        <v>2.5999999999999999E-3</v>
      </c>
      <c r="K38" s="69">
        <v>2975468750</v>
      </c>
      <c r="M38" s="69">
        <v>0</v>
      </c>
      <c r="N38" s="69">
        <v>3242306.2947322</v>
      </c>
      <c r="P38" s="68">
        <v>0.50839999999999996</v>
      </c>
      <c r="Q38" s="68">
        <v>0.19170000000000001</v>
      </c>
    </row>
    <row r="39" spans="1:17">
      <c r="A39" t="s">
        <v>323</v>
      </c>
      <c r="B39" t="s">
        <v>324</v>
      </c>
      <c r="C39" t="s">
        <v>99</v>
      </c>
      <c r="D39" t="s">
        <v>267</v>
      </c>
      <c r="F39" t="s">
        <v>318</v>
      </c>
      <c r="G39" s="65">
        <v>0.41</v>
      </c>
      <c r="H39" t="s">
        <v>101</v>
      </c>
      <c r="I39" s="66">
        <v>0</v>
      </c>
      <c r="J39" s="66">
        <v>1.6999999999999999E-3</v>
      </c>
      <c r="K39" s="65">
        <v>32187000</v>
      </c>
      <c r="L39" s="65">
        <v>99.93</v>
      </c>
      <c r="M39" s="65">
        <v>0</v>
      </c>
      <c r="N39" s="65">
        <v>32164.469099999998</v>
      </c>
      <c r="O39" s="66">
        <v>5.8999999999999999E-3</v>
      </c>
      <c r="P39" s="66">
        <v>5.0000000000000001E-3</v>
      </c>
      <c r="Q39" s="66">
        <v>1.9E-3</v>
      </c>
    </row>
    <row r="40" spans="1:17">
      <c r="A40" t="s">
        <v>325</v>
      </c>
      <c r="B40" t="s">
        <v>326</v>
      </c>
      <c r="C40" t="s">
        <v>99</v>
      </c>
      <c r="D40" t="s">
        <v>267</v>
      </c>
      <c r="F40" t="s">
        <v>327</v>
      </c>
      <c r="G40" s="65">
        <v>0.67</v>
      </c>
      <c r="H40" t="s">
        <v>101</v>
      </c>
      <c r="I40" s="66">
        <v>0</v>
      </c>
      <c r="J40" s="66">
        <v>5.0000000000000001E-4</v>
      </c>
      <c r="K40" s="65">
        <v>21530000</v>
      </c>
      <c r="L40" s="65">
        <v>99.97</v>
      </c>
      <c r="M40" s="65">
        <v>0</v>
      </c>
      <c r="N40" s="65">
        <v>21523.541000000001</v>
      </c>
      <c r="O40" s="66">
        <v>3.5999999999999999E-3</v>
      </c>
      <c r="P40" s="66">
        <v>3.3999999999999998E-3</v>
      </c>
      <c r="Q40" s="66">
        <v>1.2999999999999999E-3</v>
      </c>
    </row>
    <row r="41" spans="1:17">
      <c r="A41" t="s">
        <v>328</v>
      </c>
      <c r="B41" t="s">
        <v>329</v>
      </c>
      <c r="C41" t="s">
        <v>99</v>
      </c>
      <c r="D41" t="s">
        <v>267</v>
      </c>
      <c r="F41" t="s">
        <v>330</v>
      </c>
      <c r="G41" s="65">
        <v>0.34</v>
      </c>
      <c r="H41" t="s">
        <v>101</v>
      </c>
      <c r="I41" s="66">
        <v>5.0000000000000001E-3</v>
      </c>
      <c r="J41" s="66">
        <v>-2.9999999999999997E-4</v>
      </c>
      <c r="K41" s="65">
        <v>224484441</v>
      </c>
      <c r="L41" s="65">
        <v>100.51</v>
      </c>
      <c r="M41" s="65">
        <v>0</v>
      </c>
      <c r="N41" s="65">
        <v>225629.31164910001</v>
      </c>
      <c r="O41" s="66">
        <v>3.0300000000000001E-2</v>
      </c>
      <c r="P41" s="66">
        <v>3.5400000000000001E-2</v>
      </c>
      <c r="Q41" s="66">
        <v>1.3299999999999999E-2</v>
      </c>
    </row>
    <row r="42" spans="1:17">
      <c r="A42" t="s">
        <v>331</v>
      </c>
      <c r="B42" t="s">
        <v>332</v>
      </c>
      <c r="C42" t="s">
        <v>99</v>
      </c>
      <c r="D42" t="s">
        <v>267</v>
      </c>
      <c r="F42" t="s">
        <v>268</v>
      </c>
      <c r="G42" s="65">
        <v>6.13</v>
      </c>
      <c r="H42" t="s">
        <v>101</v>
      </c>
      <c r="I42" s="66">
        <v>0.02</v>
      </c>
      <c r="J42" s="66">
        <v>4.4000000000000003E-3</v>
      </c>
      <c r="K42" s="65">
        <v>113371670</v>
      </c>
      <c r="L42" s="65">
        <v>110.98</v>
      </c>
      <c r="M42" s="65">
        <v>0</v>
      </c>
      <c r="N42" s="65">
        <v>125819.87936599999</v>
      </c>
      <c r="O42" s="66">
        <v>6.1000000000000004E-3</v>
      </c>
      <c r="P42" s="66">
        <v>1.9699999999999999E-2</v>
      </c>
      <c r="Q42" s="66">
        <v>7.4000000000000003E-3</v>
      </c>
    </row>
    <row r="43" spans="1:17">
      <c r="A43" t="s">
        <v>333</v>
      </c>
      <c r="B43" t="s">
        <v>334</v>
      </c>
      <c r="C43" t="s">
        <v>99</v>
      </c>
      <c r="D43" t="s">
        <v>267</v>
      </c>
      <c r="F43" t="s">
        <v>268</v>
      </c>
      <c r="G43" s="65">
        <v>9.07</v>
      </c>
      <c r="H43" t="s">
        <v>101</v>
      </c>
      <c r="I43" s="66">
        <v>0.01</v>
      </c>
      <c r="J43" s="66">
        <v>7.1999999999999998E-3</v>
      </c>
      <c r="K43" s="65">
        <v>79693672</v>
      </c>
      <c r="L43" s="65">
        <v>103.15</v>
      </c>
      <c r="M43" s="65">
        <v>0</v>
      </c>
      <c r="N43" s="65">
        <v>82204.022668000005</v>
      </c>
      <c r="O43" s="66">
        <v>6.4999999999999997E-3</v>
      </c>
      <c r="P43" s="66">
        <v>1.29E-2</v>
      </c>
      <c r="Q43" s="66">
        <v>4.8999999999999998E-3</v>
      </c>
    </row>
    <row r="44" spans="1:17">
      <c r="A44" t="s">
        <v>335</v>
      </c>
      <c r="B44" t="s">
        <v>336</v>
      </c>
      <c r="C44" t="s">
        <v>99</v>
      </c>
      <c r="D44" t="s">
        <v>267</v>
      </c>
      <c r="F44" t="s">
        <v>268</v>
      </c>
      <c r="G44" s="65">
        <v>18.649999999999999</v>
      </c>
      <c r="H44" t="s">
        <v>101</v>
      </c>
      <c r="I44" s="66">
        <v>3.7499999999999999E-2</v>
      </c>
      <c r="J44" s="66">
        <v>1.7100000000000001E-2</v>
      </c>
      <c r="K44" s="65">
        <v>44176876</v>
      </c>
      <c r="L44" s="65">
        <v>145.04</v>
      </c>
      <c r="M44" s="65">
        <v>0</v>
      </c>
      <c r="N44" s="65">
        <v>64074.140950399997</v>
      </c>
      <c r="O44" s="66">
        <v>2.3E-3</v>
      </c>
      <c r="P44" s="66">
        <v>0.01</v>
      </c>
      <c r="Q44" s="66">
        <v>3.8E-3</v>
      </c>
    </row>
    <row r="45" spans="1:17">
      <c r="A45" t="s">
        <v>337</v>
      </c>
      <c r="B45" t="s">
        <v>338</v>
      </c>
      <c r="C45" t="s">
        <v>99</v>
      </c>
      <c r="D45" t="s">
        <v>267</v>
      </c>
      <c r="F45" t="s">
        <v>268</v>
      </c>
      <c r="G45" s="65">
        <v>0.57999999999999996</v>
      </c>
      <c r="H45" t="s">
        <v>101</v>
      </c>
      <c r="I45" s="66">
        <v>0.01</v>
      </c>
      <c r="J45" s="66">
        <v>2.9999999999999997E-4</v>
      </c>
      <c r="K45" s="65">
        <v>597304075</v>
      </c>
      <c r="L45" s="65">
        <v>100.98</v>
      </c>
      <c r="M45" s="65">
        <v>0</v>
      </c>
      <c r="N45" s="65">
        <v>603157.654935</v>
      </c>
      <c r="O45" s="66">
        <v>4.0399999999999998E-2</v>
      </c>
      <c r="P45" s="66">
        <v>9.4600000000000004E-2</v>
      </c>
      <c r="Q45" s="66">
        <v>3.5700000000000003E-2</v>
      </c>
    </row>
    <row r="46" spans="1:17">
      <c r="A46" t="s">
        <v>339</v>
      </c>
      <c r="B46" t="s">
        <v>340</v>
      </c>
      <c r="C46" t="s">
        <v>99</v>
      </c>
      <c r="D46" t="s">
        <v>267</v>
      </c>
      <c r="F46" t="s">
        <v>268</v>
      </c>
      <c r="G46" s="65">
        <v>14.84</v>
      </c>
      <c r="H46" t="s">
        <v>101</v>
      </c>
      <c r="I46" s="66">
        <v>1.4999999999999999E-2</v>
      </c>
      <c r="J46" s="66">
        <v>1.32E-2</v>
      </c>
      <c r="K46" s="65">
        <v>21432268</v>
      </c>
      <c r="L46" s="65">
        <v>103.1</v>
      </c>
      <c r="M46" s="65">
        <v>0</v>
      </c>
      <c r="N46" s="65">
        <v>22096.668308</v>
      </c>
      <c r="O46" s="66">
        <v>2.8999999999999998E-3</v>
      </c>
      <c r="P46" s="66">
        <v>3.5000000000000001E-3</v>
      </c>
      <c r="Q46" s="66">
        <v>1.2999999999999999E-3</v>
      </c>
    </row>
    <row r="47" spans="1:17">
      <c r="A47" t="s">
        <v>341</v>
      </c>
      <c r="B47" t="s">
        <v>342</v>
      </c>
      <c r="C47" t="s">
        <v>99</v>
      </c>
      <c r="D47" t="s">
        <v>267</v>
      </c>
      <c r="F47" t="s">
        <v>268</v>
      </c>
      <c r="G47" s="65">
        <v>1.83</v>
      </c>
      <c r="H47" t="s">
        <v>101</v>
      </c>
      <c r="I47" s="66">
        <v>7.4999999999999997E-3</v>
      </c>
      <c r="J47" s="66">
        <v>6.9999999999999999E-4</v>
      </c>
      <c r="K47" s="65">
        <v>572149559</v>
      </c>
      <c r="L47" s="65">
        <v>101.37</v>
      </c>
      <c r="M47" s="65">
        <v>0</v>
      </c>
      <c r="N47" s="65">
        <v>579988.00795829995</v>
      </c>
      <c r="O47" s="66">
        <v>3.6999999999999998E-2</v>
      </c>
      <c r="P47" s="66">
        <v>9.0899999999999995E-2</v>
      </c>
      <c r="Q47" s="66">
        <v>3.4299999999999997E-2</v>
      </c>
    </row>
    <row r="48" spans="1:17">
      <c r="A48" t="s">
        <v>343</v>
      </c>
      <c r="B48" t="s">
        <v>344</v>
      </c>
      <c r="C48" t="s">
        <v>99</v>
      </c>
      <c r="D48" t="s">
        <v>267</v>
      </c>
      <c r="F48" t="s">
        <v>268</v>
      </c>
      <c r="G48" s="65">
        <v>7.45</v>
      </c>
      <c r="H48" t="s">
        <v>101</v>
      </c>
      <c r="I48" s="66">
        <v>2.2499999999999999E-2</v>
      </c>
      <c r="J48" s="66">
        <v>5.7000000000000002E-3</v>
      </c>
      <c r="K48" s="65">
        <v>264172061</v>
      </c>
      <c r="L48" s="65">
        <v>113.1</v>
      </c>
      <c r="M48" s="65">
        <v>0</v>
      </c>
      <c r="N48" s="65">
        <v>298778.60099100001</v>
      </c>
      <c r="O48" s="66">
        <v>1.5599999999999999E-2</v>
      </c>
      <c r="P48" s="66">
        <v>4.6899999999999997E-2</v>
      </c>
      <c r="Q48" s="66">
        <v>1.77E-2</v>
      </c>
    </row>
    <row r="49" spans="1:17">
      <c r="A49" t="s">
        <v>345</v>
      </c>
      <c r="B49" t="s">
        <v>346</v>
      </c>
      <c r="C49" t="s">
        <v>99</v>
      </c>
      <c r="D49" t="s">
        <v>267</v>
      </c>
      <c r="F49" t="s">
        <v>268</v>
      </c>
      <c r="G49" s="65">
        <v>2.13</v>
      </c>
      <c r="H49" t="s">
        <v>101</v>
      </c>
      <c r="I49" s="66">
        <v>1.2500000000000001E-2</v>
      </c>
      <c r="J49" s="66">
        <v>1E-3</v>
      </c>
      <c r="K49" s="65">
        <v>60935864</v>
      </c>
      <c r="L49" s="65">
        <v>103.53</v>
      </c>
      <c r="M49" s="65">
        <v>0</v>
      </c>
      <c r="N49" s="65">
        <v>63086.899999200003</v>
      </c>
      <c r="O49" s="66">
        <v>4.8999999999999998E-3</v>
      </c>
      <c r="P49" s="66">
        <v>9.9000000000000008E-3</v>
      </c>
      <c r="Q49" s="66">
        <v>3.7000000000000002E-3</v>
      </c>
    </row>
    <row r="50" spans="1:17">
      <c r="A50" t="s">
        <v>347</v>
      </c>
      <c r="B50" t="s">
        <v>348</v>
      </c>
      <c r="C50" t="s">
        <v>99</v>
      </c>
      <c r="D50" t="s">
        <v>267</v>
      </c>
      <c r="F50" t="s">
        <v>268</v>
      </c>
      <c r="G50" s="65">
        <v>3.09</v>
      </c>
      <c r="H50" t="s">
        <v>101</v>
      </c>
      <c r="I50" s="66">
        <v>1.3899999999999999E-2</v>
      </c>
      <c r="J50" s="66">
        <v>5.9999999999999995E-4</v>
      </c>
      <c r="K50" s="65">
        <v>17787615</v>
      </c>
      <c r="L50" s="65">
        <v>105.38</v>
      </c>
      <c r="M50" s="65">
        <v>0</v>
      </c>
      <c r="N50" s="65">
        <v>18744.588686999999</v>
      </c>
      <c r="O50" s="66">
        <v>1.1000000000000001E-3</v>
      </c>
      <c r="P50" s="66">
        <v>2.8999999999999998E-3</v>
      </c>
      <c r="Q50" s="66">
        <v>1.1000000000000001E-3</v>
      </c>
    </row>
    <row r="51" spans="1:17">
      <c r="A51" t="s">
        <v>349</v>
      </c>
      <c r="B51" t="s">
        <v>350</v>
      </c>
      <c r="C51" t="s">
        <v>99</v>
      </c>
      <c r="D51" t="s">
        <v>267</v>
      </c>
      <c r="F51" t="s">
        <v>268</v>
      </c>
      <c r="G51" s="65">
        <v>1.29</v>
      </c>
      <c r="H51" t="s">
        <v>101</v>
      </c>
      <c r="I51" s="66">
        <v>5.5E-2</v>
      </c>
      <c r="J51" s="66">
        <v>4.0000000000000002E-4</v>
      </c>
      <c r="K51" s="65">
        <v>329053215</v>
      </c>
      <c r="L51" s="65">
        <v>110.94</v>
      </c>
      <c r="M51" s="65">
        <v>0</v>
      </c>
      <c r="N51" s="65">
        <v>365051.63672100002</v>
      </c>
      <c r="O51" s="66">
        <v>1.8599999999999998E-2</v>
      </c>
      <c r="P51" s="66">
        <v>5.7200000000000001E-2</v>
      </c>
      <c r="Q51" s="66">
        <v>2.1600000000000001E-2</v>
      </c>
    </row>
    <row r="52" spans="1:17">
      <c r="A52" t="s">
        <v>351</v>
      </c>
      <c r="B52" t="s">
        <v>352</v>
      </c>
      <c r="C52" t="s">
        <v>99</v>
      </c>
      <c r="D52" t="s">
        <v>267</v>
      </c>
      <c r="F52" t="s">
        <v>268</v>
      </c>
      <c r="G52" s="65">
        <v>2.39</v>
      </c>
      <c r="H52" t="s">
        <v>101</v>
      </c>
      <c r="I52" s="66">
        <v>4.2500000000000003E-2</v>
      </c>
      <c r="J52" s="66">
        <v>1.2999999999999999E-3</v>
      </c>
      <c r="K52" s="65">
        <v>136477895</v>
      </c>
      <c r="L52" s="65">
        <v>112.39</v>
      </c>
      <c r="M52" s="65">
        <v>0</v>
      </c>
      <c r="N52" s="65">
        <v>153387.50619049999</v>
      </c>
      <c r="O52" s="66">
        <v>7.4000000000000003E-3</v>
      </c>
      <c r="P52" s="66">
        <v>2.41E-2</v>
      </c>
      <c r="Q52" s="66">
        <v>9.1000000000000004E-3</v>
      </c>
    </row>
    <row r="53" spans="1:17">
      <c r="A53" t="s">
        <v>353</v>
      </c>
      <c r="B53" t="s">
        <v>354</v>
      </c>
      <c r="C53" t="s">
        <v>99</v>
      </c>
      <c r="D53" t="s">
        <v>267</v>
      </c>
      <c r="F53" t="s">
        <v>268</v>
      </c>
      <c r="G53" s="65">
        <v>3.3</v>
      </c>
      <c r="H53" t="s">
        <v>101</v>
      </c>
      <c r="I53" s="66">
        <v>3.7499999999999999E-2</v>
      </c>
      <c r="J53" s="66">
        <v>2.2000000000000001E-3</v>
      </c>
      <c r="K53" s="65">
        <v>51431999</v>
      </c>
      <c r="L53" s="65">
        <v>114.16</v>
      </c>
      <c r="M53" s="65">
        <v>0</v>
      </c>
      <c r="N53" s="65">
        <v>58714.770058399998</v>
      </c>
      <c r="O53" s="66">
        <v>2.5999999999999999E-3</v>
      </c>
      <c r="P53" s="66">
        <v>9.1999999999999998E-3</v>
      </c>
      <c r="Q53" s="66">
        <v>3.5000000000000001E-3</v>
      </c>
    </row>
    <row r="54" spans="1:17">
      <c r="A54" t="s">
        <v>355</v>
      </c>
      <c r="B54" t="s">
        <v>356</v>
      </c>
      <c r="C54" t="s">
        <v>99</v>
      </c>
      <c r="D54" t="s">
        <v>267</v>
      </c>
      <c r="F54" t="s">
        <v>268</v>
      </c>
      <c r="G54" s="65">
        <v>4.76</v>
      </c>
      <c r="H54" t="s">
        <v>101</v>
      </c>
      <c r="I54" s="66">
        <v>1.7500000000000002E-2</v>
      </c>
      <c r="J54" s="66">
        <v>3.0000000000000001E-3</v>
      </c>
      <c r="K54" s="65">
        <v>112104988</v>
      </c>
      <c r="L54" s="65">
        <v>107.17</v>
      </c>
      <c r="M54" s="65">
        <v>0</v>
      </c>
      <c r="N54" s="65">
        <v>120142.9156396</v>
      </c>
      <c r="O54" s="66">
        <v>5.7000000000000002E-3</v>
      </c>
      <c r="P54" s="66">
        <v>1.8800000000000001E-2</v>
      </c>
      <c r="Q54" s="66">
        <v>7.1000000000000004E-3</v>
      </c>
    </row>
    <row r="55" spans="1:17">
      <c r="A55" t="s">
        <v>357</v>
      </c>
      <c r="B55" t="s">
        <v>358</v>
      </c>
      <c r="C55" t="s">
        <v>99</v>
      </c>
      <c r="D55" t="s">
        <v>267</v>
      </c>
      <c r="F55" t="s">
        <v>268</v>
      </c>
      <c r="G55" s="65">
        <v>4.53</v>
      </c>
      <c r="H55" t="s">
        <v>101</v>
      </c>
      <c r="I55" s="66">
        <v>5.0000000000000001E-3</v>
      </c>
      <c r="J55" s="66">
        <v>2.8999999999999998E-3</v>
      </c>
      <c r="K55" s="65">
        <v>41665888</v>
      </c>
      <c r="L55" s="65">
        <v>101.18</v>
      </c>
      <c r="M55" s="65">
        <v>0</v>
      </c>
      <c r="N55" s="65">
        <v>42157.545478400003</v>
      </c>
      <c r="O55" s="66">
        <v>3.8999999999999998E-3</v>
      </c>
      <c r="P55" s="66">
        <v>6.6E-3</v>
      </c>
      <c r="Q55" s="66">
        <v>2.5000000000000001E-3</v>
      </c>
    </row>
    <row r="56" spans="1:17">
      <c r="A56" t="s">
        <v>359</v>
      </c>
      <c r="B56" t="s">
        <v>360</v>
      </c>
      <c r="C56" t="s">
        <v>99</v>
      </c>
      <c r="D56" t="s">
        <v>267</v>
      </c>
      <c r="F56" t="s">
        <v>268</v>
      </c>
      <c r="G56" s="65">
        <v>2.83</v>
      </c>
      <c r="H56" t="s">
        <v>101</v>
      </c>
      <c r="I56" s="66">
        <v>1.5E-3</v>
      </c>
      <c r="J56" s="66">
        <v>1.6999999999999999E-3</v>
      </c>
      <c r="K56" s="65">
        <v>49590109</v>
      </c>
      <c r="L56" s="65">
        <v>99.98</v>
      </c>
      <c r="M56" s="65">
        <v>0</v>
      </c>
      <c r="N56" s="65">
        <v>49580.1909782</v>
      </c>
      <c r="O56" s="66">
        <v>1.14E-2</v>
      </c>
      <c r="P56" s="66">
        <v>7.7999999999999996E-3</v>
      </c>
      <c r="Q56" s="66">
        <v>2.8999999999999998E-3</v>
      </c>
    </row>
    <row r="57" spans="1:17">
      <c r="A57" t="s">
        <v>361</v>
      </c>
      <c r="B57" t="s">
        <v>362</v>
      </c>
      <c r="C57" t="s">
        <v>99</v>
      </c>
      <c r="D57" t="s">
        <v>267</v>
      </c>
      <c r="F57" t="s">
        <v>268</v>
      </c>
      <c r="G57" s="65">
        <v>5.16</v>
      </c>
      <c r="H57" t="s">
        <v>101</v>
      </c>
      <c r="I57" s="66">
        <v>6.25E-2</v>
      </c>
      <c r="J57" s="66">
        <v>3.8999999999999998E-3</v>
      </c>
      <c r="K57" s="65">
        <v>135587056</v>
      </c>
      <c r="L57" s="65">
        <v>140.86000000000001</v>
      </c>
      <c r="M57" s="65">
        <v>0</v>
      </c>
      <c r="N57" s="65">
        <v>190987.92708160001</v>
      </c>
      <c r="O57" s="66">
        <v>8.2000000000000007E-3</v>
      </c>
      <c r="P57" s="66">
        <v>2.9899999999999999E-2</v>
      </c>
      <c r="Q57" s="66">
        <v>1.1299999999999999E-2</v>
      </c>
    </row>
    <row r="58" spans="1:17">
      <c r="A58" t="s">
        <v>363</v>
      </c>
      <c r="B58" t="s">
        <v>364</v>
      </c>
      <c r="C58" t="s">
        <v>99</v>
      </c>
      <c r="D58" t="s">
        <v>267</v>
      </c>
      <c r="F58" t="s">
        <v>268</v>
      </c>
      <c r="G58" s="65">
        <v>14.86</v>
      </c>
      <c r="H58" t="s">
        <v>101</v>
      </c>
      <c r="I58" s="66">
        <v>5.5E-2</v>
      </c>
      <c r="J58" s="66">
        <v>1.44E-2</v>
      </c>
      <c r="K58" s="65">
        <v>70332499</v>
      </c>
      <c r="L58" s="65">
        <v>177.75</v>
      </c>
      <c r="M58" s="65">
        <v>0</v>
      </c>
      <c r="N58" s="65">
        <v>125016.0169725</v>
      </c>
      <c r="O58" s="66">
        <v>3.5999999999999999E-3</v>
      </c>
      <c r="P58" s="66">
        <v>1.9599999999999999E-2</v>
      </c>
      <c r="Q58" s="66">
        <v>7.4000000000000003E-3</v>
      </c>
    </row>
    <row r="59" spans="1:17">
      <c r="A59" s="67" t="s">
        <v>365</v>
      </c>
      <c r="B59" s="14"/>
      <c r="C59" s="14"/>
      <c r="G59" s="69">
        <v>3.83</v>
      </c>
      <c r="J59" s="68">
        <v>3.5999999999999999E-3</v>
      </c>
      <c r="K59" s="69">
        <v>39559466</v>
      </c>
      <c r="M59" s="69">
        <v>0</v>
      </c>
      <c r="N59" s="69">
        <v>39346.213161</v>
      </c>
      <c r="P59" s="68">
        <v>6.1999999999999998E-3</v>
      </c>
      <c r="Q59" s="68">
        <v>2.3E-3</v>
      </c>
    </row>
    <row r="60" spans="1:17">
      <c r="A60" t="s">
        <v>366</v>
      </c>
      <c r="B60" t="s">
        <v>367</v>
      </c>
      <c r="C60" t="s">
        <v>99</v>
      </c>
      <c r="D60" t="s">
        <v>267</v>
      </c>
      <c r="F60" t="s">
        <v>268</v>
      </c>
      <c r="G60" s="65">
        <v>5.63</v>
      </c>
      <c r="H60" t="s">
        <v>101</v>
      </c>
      <c r="I60" s="66">
        <v>2.9999999999999997E-4</v>
      </c>
      <c r="J60" s="66">
        <v>5.1000000000000004E-3</v>
      </c>
      <c r="K60" s="65">
        <v>23530966</v>
      </c>
      <c r="L60" s="65">
        <v>99.14</v>
      </c>
      <c r="M60" s="65">
        <v>0</v>
      </c>
      <c r="N60" s="65">
        <v>23328.599692399999</v>
      </c>
      <c r="O60" s="66">
        <v>1.1999999999999999E-3</v>
      </c>
      <c r="P60" s="66">
        <v>3.7000000000000002E-3</v>
      </c>
      <c r="Q60" s="66">
        <v>1.4E-3</v>
      </c>
    </row>
    <row r="61" spans="1:17">
      <c r="A61" t="s">
        <v>368</v>
      </c>
      <c r="B61" t="s">
        <v>369</v>
      </c>
      <c r="C61" t="s">
        <v>99</v>
      </c>
      <c r="D61" t="s">
        <v>267</v>
      </c>
      <c r="F61" t="s">
        <v>268</v>
      </c>
      <c r="G61" s="65">
        <v>1.17</v>
      </c>
      <c r="H61" t="s">
        <v>101</v>
      </c>
      <c r="I61" s="66">
        <v>2.9999999999999997E-4</v>
      </c>
      <c r="J61" s="66">
        <v>1.4E-3</v>
      </c>
      <c r="K61" s="65">
        <v>15960251</v>
      </c>
      <c r="L61" s="65">
        <v>99.94</v>
      </c>
      <c r="M61" s="65">
        <v>0</v>
      </c>
      <c r="N61" s="65">
        <v>15950.6748494</v>
      </c>
      <c r="O61" s="66">
        <v>1.1000000000000001E-3</v>
      </c>
      <c r="P61" s="66">
        <v>2.5000000000000001E-3</v>
      </c>
      <c r="Q61" s="66">
        <v>8.9999999999999998E-4</v>
      </c>
    </row>
    <row r="62" spans="1:17">
      <c r="A62" t="s">
        <v>370</v>
      </c>
      <c r="B62" t="s">
        <v>371</v>
      </c>
      <c r="C62" t="s">
        <v>99</v>
      </c>
      <c r="D62" t="s">
        <v>267</v>
      </c>
      <c r="F62" t="s">
        <v>268</v>
      </c>
      <c r="G62" s="65">
        <v>9.9600000000000009</v>
      </c>
      <c r="H62" t="s">
        <v>101</v>
      </c>
      <c r="I62" s="66">
        <v>2.9999999999999997E-4</v>
      </c>
      <c r="J62" s="66">
        <v>8.2000000000000007E-3</v>
      </c>
      <c r="K62" s="65">
        <v>68249</v>
      </c>
      <c r="L62" s="65">
        <v>98.08</v>
      </c>
      <c r="M62" s="65">
        <v>0</v>
      </c>
      <c r="N62" s="65">
        <v>66.938619200000005</v>
      </c>
      <c r="O62" s="66">
        <v>0</v>
      </c>
      <c r="P62" s="66">
        <v>0</v>
      </c>
      <c r="Q62" s="66">
        <v>0</v>
      </c>
    </row>
    <row r="63" spans="1:17">
      <c r="A63" s="67" t="s">
        <v>372</v>
      </c>
      <c r="B63" s="14"/>
      <c r="C63" s="14"/>
      <c r="G63" s="69">
        <v>0</v>
      </c>
      <c r="J63" s="68">
        <v>0</v>
      </c>
      <c r="K63" s="69">
        <v>0</v>
      </c>
      <c r="M63" s="69">
        <v>0</v>
      </c>
      <c r="N63" s="69">
        <v>0</v>
      </c>
      <c r="P63" s="68">
        <v>0</v>
      </c>
      <c r="Q63" s="68">
        <v>0</v>
      </c>
    </row>
    <row r="64" spans="1:17">
      <c r="A64" t="s">
        <v>256</v>
      </c>
      <c r="B64" t="s">
        <v>256</v>
      </c>
      <c r="C64" s="14"/>
      <c r="D64" t="s">
        <v>256</v>
      </c>
      <c r="G64" s="65">
        <v>0</v>
      </c>
      <c r="H64" t="s">
        <v>256</v>
      </c>
      <c r="I64" s="66">
        <v>0</v>
      </c>
      <c r="J64" s="66">
        <v>0</v>
      </c>
      <c r="K64" s="65">
        <v>0</v>
      </c>
      <c r="L64" s="65">
        <v>0</v>
      </c>
      <c r="N64" s="65">
        <v>0</v>
      </c>
      <c r="O64" s="66">
        <v>0</v>
      </c>
      <c r="P64" s="66">
        <v>0</v>
      </c>
      <c r="Q64" s="66">
        <v>0</v>
      </c>
    </row>
    <row r="65" spans="1:17">
      <c r="A65" s="67" t="s">
        <v>260</v>
      </c>
      <c r="B65" s="14"/>
      <c r="C65" s="14"/>
      <c r="G65" s="69">
        <v>3.4</v>
      </c>
      <c r="J65" s="68">
        <v>4.5999999999999999E-3</v>
      </c>
      <c r="K65" s="69">
        <v>27639000</v>
      </c>
      <c r="M65" s="69">
        <v>0</v>
      </c>
      <c r="N65" s="69">
        <v>98260.444168822447</v>
      </c>
      <c r="P65" s="68">
        <v>1.54E-2</v>
      </c>
      <c r="Q65" s="68">
        <v>5.7999999999999996E-3</v>
      </c>
    </row>
    <row r="66" spans="1:17">
      <c r="A66" s="67" t="s">
        <v>373</v>
      </c>
      <c r="B66" s="14"/>
      <c r="C66" s="14"/>
      <c r="G66" s="69">
        <v>13.41</v>
      </c>
      <c r="J66" s="68">
        <v>1.8200000000000001E-2</v>
      </c>
      <c r="K66" s="69">
        <v>4769000</v>
      </c>
      <c r="M66" s="69">
        <v>0</v>
      </c>
      <c r="N66" s="69">
        <v>19648.11064670244</v>
      </c>
      <c r="P66" s="68">
        <v>3.0999999999999999E-3</v>
      </c>
      <c r="Q66" s="68">
        <v>1.1999999999999999E-3</v>
      </c>
    </row>
    <row r="67" spans="1:17">
      <c r="A67" t="s">
        <v>374</v>
      </c>
      <c r="B67" t="s">
        <v>375</v>
      </c>
      <c r="C67" t="s">
        <v>376</v>
      </c>
      <c r="D67" t="s">
        <v>267</v>
      </c>
      <c r="E67" t="s">
        <v>377</v>
      </c>
      <c r="F67" t="s">
        <v>378</v>
      </c>
      <c r="G67" s="65">
        <v>2.64</v>
      </c>
      <c r="H67" t="s">
        <v>105</v>
      </c>
      <c r="I67" s="66">
        <v>3.15E-2</v>
      </c>
      <c r="J67" s="66">
        <v>5.4999999999999997E-3</v>
      </c>
      <c r="K67" s="65">
        <v>419000</v>
      </c>
      <c r="L67" s="65">
        <v>107.88549999999999</v>
      </c>
      <c r="M67" s="65">
        <v>0</v>
      </c>
      <c r="N67" s="65">
        <v>1555.470483045</v>
      </c>
      <c r="O67" s="66">
        <v>0</v>
      </c>
      <c r="P67" s="66">
        <v>2.0000000000000001E-4</v>
      </c>
      <c r="Q67" s="66">
        <v>1E-4</v>
      </c>
    </row>
    <row r="68" spans="1:17">
      <c r="A68" t="s">
        <v>379</v>
      </c>
      <c r="B68" t="s">
        <v>380</v>
      </c>
      <c r="C68" t="s">
        <v>376</v>
      </c>
      <c r="D68" t="s">
        <v>267</v>
      </c>
      <c r="E68" t="s">
        <v>377</v>
      </c>
      <c r="F68" t="s">
        <v>381</v>
      </c>
      <c r="G68" s="65">
        <v>6.58</v>
      </c>
      <c r="H68" t="s">
        <v>105</v>
      </c>
      <c r="I68" s="66">
        <v>3.2500000000000001E-2</v>
      </c>
      <c r="J68" s="66">
        <v>1.26E-2</v>
      </c>
      <c r="K68" s="65">
        <v>530000</v>
      </c>
      <c r="L68" s="65">
        <v>114.5000278</v>
      </c>
      <c r="M68" s="65">
        <v>0</v>
      </c>
      <c r="N68" s="65">
        <v>2088.1713565151999</v>
      </c>
      <c r="O68" s="66">
        <v>0</v>
      </c>
      <c r="P68" s="66">
        <v>2.9999999999999997E-4</v>
      </c>
      <c r="Q68" s="66">
        <v>1E-4</v>
      </c>
    </row>
    <row r="69" spans="1:17">
      <c r="A69" t="s">
        <v>382</v>
      </c>
      <c r="B69" t="s">
        <v>383</v>
      </c>
      <c r="C69" t="s">
        <v>122</v>
      </c>
      <c r="D69" t="s">
        <v>267</v>
      </c>
      <c r="E69" t="s">
        <v>377</v>
      </c>
      <c r="F69" t="s">
        <v>384</v>
      </c>
      <c r="G69" s="65">
        <v>22.09</v>
      </c>
      <c r="H69" t="s">
        <v>105</v>
      </c>
      <c r="I69" s="66">
        <v>3.7999999999999999E-2</v>
      </c>
      <c r="J69" s="66">
        <v>0.03</v>
      </c>
      <c r="K69" s="65">
        <v>2370000</v>
      </c>
      <c r="L69" s="65">
        <v>120.35366666666667</v>
      </c>
      <c r="M69" s="65">
        <v>0</v>
      </c>
      <c r="N69" s="65">
        <v>9815.0461178999994</v>
      </c>
      <c r="O69" s="66">
        <v>0</v>
      </c>
      <c r="P69" s="66">
        <v>1.5E-3</v>
      </c>
      <c r="Q69" s="66">
        <v>5.9999999999999995E-4</v>
      </c>
    </row>
    <row r="70" spans="1:17">
      <c r="A70" t="s">
        <v>385</v>
      </c>
      <c r="B70" t="s">
        <v>386</v>
      </c>
      <c r="C70" t="s">
        <v>122</v>
      </c>
      <c r="D70" t="s">
        <v>387</v>
      </c>
      <c r="E70" t="s">
        <v>377</v>
      </c>
      <c r="F70" t="s">
        <v>388</v>
      </c>
      <c r="G70" s="65">
        <v>3.18</v>
      </c>
      <c r="H70" t="s">
        <v>109</v>
      </c>
      <c r="I70" s="66">
        <v>2.8799999999999999E-2</v>
      </c>
      <c r="J70" s="66">
        <v>1E-4</v>
      </c>
      <c r="K70" s="65">
        <v>1000000</v>
      </c>
      <c r="L70" s="65">
        <v>111.46165277777777</v>
      </c>
      <c r="M70" s="65">
        <v>0</v>
      </c>
      <c r="N70" s="65">
        <v>4487.2232176172402</v>
      </c>
      <c r="O70" s="66">
        <v>0</v>
      </c>
      <c r="P70" s="66">
        <v>6.9999999999999999E-4</v>
      </c>
      <c r="Q70" s="66">
        <v>2.9999999999999997E-4</v>
      </c>
    </row>
    <row r="71" spans="1:17">
      <c r="A71" t="s">
        <v>389</v>
      </c>
      <c r="B71" t="s">
        <v>390</v>
      </c>
      <c r="C71" t="s">
        <v>122</v>
      </c>
      <c r="D71" t="s">
        <v>391</v>
      </c>
      <c r="E71" t="s">
        <v>392</v>
      </c>
      <c r="F71" t="s">
        <v>393</v>
      </c>
      <c r="G71" s="65">
        <v>8.36</v>
      </c>
      <c r="H71" t="s">
        <v>105</v>
      </c>
      <c r="I71" s="66">
        <v>2.5000000000000001E-2</v>
      </c>
      <c r="J71" s="66">
        <v>1.5599999999999999E-2</v>
      </c>
      <c r="K71" s="65">
        <v>200000</v>
      </c>
      <c r="L71" s="65">
        <v>108.68883339999999</v>
      </c>
      <c r="M71" s="65">
        <v>0</v>
      </c>
      <c r="N71" s="65">
        <v>747.99655111469997</v>
      </c>
      <c r="O71" s="66">
        <v>0</v>
      </c>
      <c r="P71" s="66">
        <v>1E-4</v>
      </c>
      <c r="Q71" s="66">
        <v>0</v>
      </c>
    </row>
    <row r="72" spans="1:17">
      <c r="A72" t="s">
        <v>394</v>
      </c>
      <c r="B72" t="s">
        <v>395</v>
      </c>
      <c r="C72" t="s">
        <v>122</v>
      </c>
      <c r="D72" t="s">
        <v>391</v>
      </c>
      <c r="E72" t="s">
        <v>392</v>
      </c>
      <c r="F72" t="s">
        <v>396</v>
      </c>
      <c r="G72" s="65">
        <v>8.64</v>
      </c>
      <c r="H72" t="s">
        <v>105</v>
      </c>
      <c r="I72" s="66">
        <v>2.75E-2</v>
      </c>
      <c r="J72" s="66">
        <v>1.6199999999999999E-2</v>
      </c>
      <c r="K72" s="65">
        <v>250000</v>
      </c>
      <c r="L72" s="65">
        <v>110.92158329999999</v>
      </c>
      <c r="M72" s="65">
        <v>0</v>
      </c>
      <c r="N72" s="65">
        <v>954.20292051030003</v>
      </c>
      <c r="O72" s="66">
        <v>0</v>
      </c>
      <c r="P72" s="66">
        <v>1E-4</v>
      </c>
      <c r="Q72" s="66">
        <v>1E-4</v>
      </c>
    </row>
    <row r="73" spans="1:17">
      <c r="A73" s="67" t="s">
        <v>397</v>
      </c>
      <c r="B73" s="14"/>
      <c r="C73" s="14"/>
      <c r="G73" s="69">
        <v>0.9</v>
      </c>
      <c r="J73" s="68">
        <v>1.1999999999999999E-3</v>
      </c>
      <c r="K73" s="69">
        <v>22870000</v>
      </c>
      <c r="M73" s="69">
        <v>0</v>
      </c>
      <c r="N73" s="69">
        <v>78612.333522119996</v>
      </c>
      <c r="P73" s="68">
        <v>1.23E-2</v>
      </c>
      <c r="Q73" s="68">
        <v>4.5999999999999999E-3</v>
      </c>
    </row>
    <row r="74" spans="1:17">
      <c r="A74" t="s">
        <v>398</v>
      </c>
      <c r="B74" t="s">
        <v>399</v>
      </c>
      <c r="C74" t="s">
        <v>122</v>
      </c>
      <c r="D74" t="s">
        <v>267</v>
      </c>
      <c r="E74" t="s">
        <v>377</v>
      </c>
      <c r="F74" t="s">
        <v>330</v>
      </c>
      <c r="G74" s="65">
        <v>0.94</v>
      </c>
      <c r="H74" t="s">
        <v>105</v>
      </c>
      <c r="I74" s="66">
        <v>0</v>
      </c>
      <c r="J74" s="66">
        <v>1.1999999999999999E-3</v>
      </c>
      <c r="K74" s="65">
        <v>21500000</v>
      </c>
      <c r="L74" s="65">
        <v>99.888400000000004</v>
      </c>
      <c r="M74" s="65">
        <v>0</v>
      </c>
      <c r="N74" s="65">
        <v>73898.936646000002</v>
      </c>
      <c r="O74" s="66">
        <v>0</v>
      </c>
      <c r="P74" s="66">
        <v>1.1599999999999999E-2</v>
      </c>
      <c r="Q74" s="66">
        <v>4.4000000000000003E-3</v>
      </c>
    </row>
    <row r="75" spans="1:17">
      <c r="A75" t="s">
        <v>400</v>
      </c>
      <c r="B75" t="s">
        <v>401</v>
      </c>
      <c r="C75" t="s">
        <v>122</v>
      </c>
      <c r="D75" t="s">
        <v>267</v>
      </c>
      <c r="E75" t="s">
        <v>377</v>
      </c>
      <c r="F75" t="s">
        <v>402</v>
      </c>
      <c r="G75" s="65">
        <v>0.18</v>
      </c>
      <c r="H75" t="s">
        <v>105</v>
      </c>
      <c r="I75" s="66">
        <v>0</v>
      </c>
      <c r="J75" s="66">
        <v>8.9999999999999998E-4</v>
      </c>
      <c r="K75" s="65">
        <v>1370000</v>
      </c>
      <c r="L75" s="65">
        <v>99.983599999999996</v>
      </c>
      <c r="M75" s="65">
        <v>0</v>
      </c>
      <c r="N75" s="65">
        <v>4713.3968761200003</v>
      </c>
      <c r="O75" s="66">
        <v>0</v>
      </c>
      <c r="P75" s="66">
        <v>6.9999999999999999E-4</v>
      </c>
      <c r="Q75" s="66">
        <v>2.9999999999999997E-4</v>
      </c>
    </row>
    <row r="76" spans="1:17">
      <c r="A76" s="116" t="s">
        <v>403</v>
      </c>
      <c r="B76" s="14"/>
      <c r="C76" s="14"/>
    </row>
    <row r="77" spans="1:17">
      <c r="A77" s="116" t="s">
        <v>404</v>
      </c>
      <c r="B77" s="14"/>
      <c r="C77" s="14"/>
    </row>
    <row r="78" spans="1:17">
      <c r="A78" s="116" t="s">
        <v>405</v>
      </c>
      <c r="B78" s="14"/>
      <c r="C78" s="14"/>
    </row>
    <row r="79" spans="1:17">
      <c r="A79" s="116" t="s">
        <v>406</v>
      </c>
      <c r="B79" s="14"/>
      <c r="C79" s="14"/>
    </row>
    <row r="80" spans="1:17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8" width="0" style="14" hidden="1" customWidth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</row>
    <row r="3" spans="1:67">
      <c r="A3" s="2" t="s">
        <v>2</v>
      </c>
      <c r="B3" t="s">
        <v>197</v>
      </c>
    </row>
    <row r="4" spans="1:67">
      <c r="A4" s="2" t="s">
        <v>3</v>
      </c>
    </row>
    <row r="5" spans="1:67" ht="26.25" customHeight="1">
      <c r="A5" s="117" t="s">
        <v>67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7"/>
      <c r="BO5" s="16"/>
    </row>
    <row r="6" spans="1:67" ht="26.25" customHeight="1">
      <c r="A6" s="117" t="s">
        <v>81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7"/>
      <c r="BJ6" s="16"/>
      <c r="BO6" s="16"/>
    </row>
    <row r="7" spans="1:67" s="16" customFormat="1" ht="20.25">
      <c r="A7" s="128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124" t="s">
        <v>191</v>
      </c>
      <c r="Q7" s="43" t="s">
        <v>55</v>
      </c>
      <c r="R7" s="43" t="s">
        <v>72</v>
      </c>
      <c r="S7" s="43" t="s">
        <v>56</v>
      </c>
      <c r="T7" s="129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206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407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256</v>
      </c>
      <c r="B13" t="s">
        <v>256</v>
      </c>
      <c r="C13" s="14"/>
      <c r="D13" s="14"/>
      <c r="E13" s="14"/>
      <c r="F13" t="s">
        <v>256</v>
      </c>
      <c r="G13" t="s">
        <v>256</v>
      </c>
      <c r="J13" s="65">
        <v>0</v>
      </c>
      <c r="K13" t="s">
        <v>256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291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256</v>
      </c>
      <c r="B15" t="s">
        <v>256</v>
      </c>
      <c r="C15" s="14"/>
      <c r="D15" s="14"/>
      <c r="E15" s="14"/>
      <c r="F15" t="s">
        <v>256</v>
      </c>
      <c r="G15" t="s">
        <v>256</v>
      </c>
      <c r="J15" s="65">
        <v>0</v>
      </c>
      <c r="K15" t="s">
        <v>256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408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256</v>
      </c>
      <c r="B17" t="s">
        <v>256</v>
      </c>
      <c r="C17" s="14"/>
      <c r="D17" s="14"/>
      <c r="E17" s="14"/>
      <c r="F17" t="s">
        <v>256</v>
      </c>
      <c r="G17" t="s">
        <v>256</v>
      </c>
      <c r="J17" s="65">
        <v>0</v>
      </c>
      <c r="K17" t="s">
        <v>256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260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409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256</v>
      </c>
      <c r="B20" t="s">
        <v>256</v>
      </c>
      <c r="C20" s="14"/>
      <c r="D20" s="14"/>
      <c r="E20" s="14"/>
      <c r="F20" t="s">
        <v>256</v>
      </c>
      <c r="G20" t="s">
        <v>256</v>
      </c>
      <c r="J20" s="65">
        <v>0</v>
      </c>
      <c r="K20" t="s">
        <v>256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410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256</v>
      </c>
      <c r="B22" t="s">
        <v>256</v>
      </c>
      <c r="C22" s="14"/>
      <c r="D22" s="14"/>
      <c r="E22" s="14"/>
      <c r="F22" t="s">
        <v>256</v>
      </c>
      <c r="G22" t="s">
        <v>256</v>
      </c>
      <c r="J22" s="65">
        <v>0</v>
      </c>
      <c r="K22" t="s">
        <v>256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116" t="s">
        <v>262</v>
      </c>
      <c r="B23" s="14"/>
      <c r="C23" s="14"/>
      <c r="D23" s="14"/>
      <c r="E23" s="14"/>
      <c r="F23" s="14"/>
    </row>
    <row r="24" spans="1:20">
      <c r="A24" s="116" t="s">
        <v>403</v>
      </c>
      <c r="B24" s="14"/>
      <c r="C24" s="14"/>
      <c r="D24" s="14"/>
      <c r="E24" s="14"/>
      <c r="F24" s="14"/>
    </row>
    <row r="25" spans="1:20">
      <c r="A25" s="116" t="s">
        <v>404</v>
      </c>
      <c r="B25" s="14"/>
      <c r="C25" s="14"/>
      <c r="D25" s="14"/>
      <c r="E25" s="14"/>
      <c r="F25" s="14"/>
    </row>
    <row r="26" spans="1:20">
      <c r="A26" s="116" t="s">
        <v>405</v>
      </c>
      <c r="B26" s="14"/>
      <c r="C26" s="14"/>
      <c r="D26" s="14"/>
      <c r="E26" s="14"/>
      <c r="F26" s="14"/>
    </row>
    <row r="27" spans="1:20">
      <c r="A27" s="116" t="s">
        <v>406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6"/>
  <sheetViews>
    <sheetView rightToLeft="1" workbookViewId="0">
      <selection activeCell="U503" sqref="U1:XFD1048576"/>
    </sheetView>
  </sheetViews>
  <sheetFormatPr defaultColWidth="0" defaultRowHeight="18" zeroHeight="1"/>
  <cols>
    <col min="1" max="1" width="56.140625" style="13" customWidth="1"/>
    <col min="2" max="2" width="15.285156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30.7109375" style="14" bestFit="1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7.7109375" style="14" bestFit="1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6" width="0" style="14" hidden="1" customWidth="1"/>
    <col min="67" max="16384" width="9.140625" style="14" hidden="1"/>
  </cols>
  <sheetData>
    <row r="1" spans="1:65">
      <c r="A1" s="2" t="s">
        <v>0</v>
      </c>
      <c r="B1" t="s">
        <v>196</v>
      </c>
    </row>
    <row r="2" spans="1:65">
      <c r="A2" s="2" t="s">
        <v>1</v>
      </c>
    </row>
    <row r="3" spans="1:65">
      <c r="A3" s="2" t="s">
        <v>2</v>
      </c>
      <c r="B3" t="s">
        <v>197</v>
      </c>
    </row>
    <row r="4" spans="1:65">
      <c r="A4" s="2" t="s">
        <v>3</v>
      </c>
    </row>
    <row r="5" spans="1:65" ht="26.25" customHeight="1">
      <c r="A5" s="130" t="s">
        <v>67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2"/>
    </row>
    <row r="6" spans="1:65" ht="26.25" customHeight="1">
      <c r="A6" s="130" t="s">
        <v>88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2"/>
      <c r="BM6" s="16"/>
    </row>
    <row r="7" spans="1:65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124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U9" s="30"/>
      <c r="BH9" s="14"/>
      <c r="BI9" s="16"/>
      <c r="BJ9" s="14"/>
    </row>
    <row r="10" spans="1:65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4.43</v>
      </c>
      <c r="K10" s="7"/>
      <c r="L10" s="7"/>
      <c r="M10" s="64">
        <v>1.34E-2</v>
      </c>
      <c r="N10" s="63">
        <v>2079923194.03</v>
      </c>
      <c r="O10" s="28"/>
      <c r="P10" s="63">
        <v>6696.2742024999998</v>
      </c>
      <c r="Q10" s="63">
        <v>2419605.4826978897</v>
      </c>
      <c r="R10" s="7"/>
      <c r="S10" s="64">
        <v>1</v>
      </c>
      <c r="T10" s="64">
        <v>0.14299999999999999</v>
      </c>
      <c r="U10" s="30"/>
      <c r="BH10" s="14"/>
      <c r="BI10" s="16"/>
      <c r="BJ10" s="14"/>
      <c r="BM10" s="14"/>
    </row>
    <row r="11" spans="1:65">
      <c r="A11" s="67" t="s">
        <v>206</v>
      </c>
      <c r="B11" s="14"/>
      <c r="C11" s="14"/>
      <c r="D11" s="14"/>
      <c r="E11" s="14"/>
      <c r="J11" s="69">
        <v>4.1500000000000004</v>
      </c>
      <c r="M11" s="68">
        <v>1.0699999999999999E-2</v>
      </c>
      <c r="N11" s="69">
        <v>1988918766.03</v>
      </c>
      <c r="P11" s="69">
        <v>5826.69049</v>
      </c>
      <c r="Q11" s="69">
        <v>2089944.5398095301</v>
      </c>
      <c r="S11" s="68">
        <v>0.86370000000000002</v>
      </c>
      <c r="T11" s="68">
        <v>0.1235</v>
      </c>
    </row>
    <row r="12" spans="1:65">
      <c r="A12" s="67" t="s">
        <v>407</v>
      </c>
      <c r="B12" s="14"/>
      <c r="C12" s="14"/>
      <c r="D12" s="14"/>
      <c r="E12" s="14"/>
      <c r="J12" s="69">
        <v>4.53</v>
      </c>
      <c r="M12" s="68">
        <v>-6.1000000000000004E-3</v>
      </c>
      <c r="N12" s="69">
        <v>1115329454.3699999</v>
      </c>
      <c r="P12" s="69">
        <v>4126.23902</v>
      </c>
      <c r="Q12" s="69">
        <v>1208893.8734708133</v>
      </c>
      <c r="S12" s="68">
        <v>0.5</v>
      </c>
      <c r="T12" s="68">
        <v>7.1499999999999994E-2</v>
      </c>
    </row>
    <row r="13" spans="1:65">
      <c r="A13" t="s">
        <v>411</v>
      </c>
      <c r="B13" t="s">
        <v>412</v>
      </c>
      <c r="C13" t="s">
        <v>99</v>
      </c>
      <c r="D13" t="s">
        <v>122</v>
      </c>
      <c r="E13" t="s">
        <v>413</v>
      </c>
      <c r="F13" t="s">
        <v>414</v>
      </c>
      <c r="G13" t="s">
        <v>211</v>
      </c>
      <c r="H13" t="s">
        <v>212</v>
      </c>
      <c r="I13" t="s">
        <v>415</v>
      </c>
      <c r="J13" s="65">
        <v>2.0699999999999998</v>
      </c>
      <c r="K13" t="s">
        <v>101</v>
      </c>
      <c r="L13" s="66">
        <v>6.1999999999999998E-3</v>
      </c>
      <c r="M13" s="66">
        <v>3.0999999999999999E-3</v>
      </c>
      <c r="N13" s="65">
        <v>21663683</v>
      </c>
      <c r="O13" s="65">
        <v>101.21</v>
      </c>
      <c r="P13" s="65">
        <v>0</v>
      </c>
      <c r="Q13" s="65">
        <v>21925.813564299999</v>
      </c>
      <c r="R13" s="66">
        <v>4.4000000000000003E-3</v>
      </c>
      <c r="S13" s="66">
        <v>9.1000000000000004E-3</v>
      </c>
      <c r="T13" s="66">
        <v>1.2999999999999999E-3</v>
      </c>
    </row>
    <row r="14" spans="1:65">
      <c r="A14" t="s">
        <v>416</v>
      </c>
      <c r="B14" t="s">
        <v>417</v>
      </c>
      <c r="C14" t="s">
        <v>99</v>
      </c>
      <c r="D14" t="s">
        <v>122</v>
      </c>
      <c r="E14" t="s">
        <v>413</v>
      </c>
      <c r="F14" t="s">
        <v>414</v>
      </c>
      <c r="G14" t="s">
        <v>211</v>
      </c>
      <c r="H14" t="s">
        <v>212</v>
      </c>
      <c r="I14" t="s">
        <v>418</v>
      </c>
      <c r="J14" s="65">
        <v>5.31</v>
      </c>
      <c r="K14" t="s">
        <v>101</v>
      </c>
      <c r="L14" s="66">
        <v>5.0000000000000001E-4</v>
      </c>
      <c r="M14" s="66">
        <v>5.0000000000000001E-3</v>
      </c>
      <c r="N14" s="65">
        <v>12646950</v>
      </c>
      <c r="O14" s="65">
        <v>97.1</v>
      </c>
      <c r="P14" s="65">
        <v>0</v>
      </c>
      <c r="Q14" s="65">
        <v>12280.18845</v>
      </c>
      <c r="R14" s="66">
        <v>1.5900000000000001E-2</v>
      </c>
      <c r="S14" s="66">
        <v>5.1000000000000004E-3</v>
      </c>
      <c r="T14" s="66">
        <v>6.9999999999999999E-4</v>
      </c>
    </row>
    <row r="15" spans="1:65">
      <c r="A15" t="s">
        <v>419</v>
      </c>
      <c r="B15" t="s">
        <v>420</v>
      </c>
      <c r="C15" t="s">
        <v>99</v>
      </c>
      <c r="D15" t="s">
        <v>122</v>
      </c>
      <c r="E15" t="s">
        <v>421</v>
      </c>
      <c r="F15" t="s">
        <v>422</v>
      </c>
      <c r="G15" t="s">
        <v>211</v>
      </c>
      <c r="H15" t="s">
        <v>212</v>
      </c>
      <c r="I15" t="s">
        <v>268</v>
      </c>
      <c r="J15" s="65">
        <v>4.9400000000000004</v>
      </c>
      <c r="K15" t="s">
        <v>101</v>
      </c>
      <c r="L15" s="66">
        <v>1E-3</v>
      </c>
      <c r="M15" s="66">
        <v>1.6999999999999999E-3</v>
      </c>
      <c r="N15" s="65">
        <v>36246907</v>
      </c>
      <c r="O15" s="65">
        <v>99.06</v>
      </c>
      <c r="P15" s="65">
        <v>0</v>
      </c>
      <c r="Q15" s="65">
        <v>35906.186074199999</v>
      </c>
      <c r="R15" s="66">
        <v>2.4199999999999999E-2</v>
      </c>
      <c r="S15" s="66">
        <v>1.4800000000000001E-2</v>
      </c>
      <c r="T15" s="66">
        <v>2.0999999999999999E-3</v>
      </c>
    </row>
    <row r="16" spans="1:65">
      <c r="A16" t="s">
        <v>423</v>
      </c>
      <c r="B16" t="s">
        <v>424</v>
      </c>
      <c r="C16" t="s">
        <v>99</v>
      </c>
      <c r="D16" t="s">
        <v>122</v>
      </c>
      <c r="E16" t="s">
        <v>421</v>
      </c>
      <c r="F16" t="s">
        <v>422</v>
      </c>
      <c r="G16" t="s">
        <v>211</v>
      </c>
      <c r="H16" t="s">
        <v>212</v>
      </c>
      <c r="I16" t="s">
        <v>425</v>
      </c>
      <c r="J16" s="65">
        <v>2.71</v>
      </c>
      <c r="K16" t="s">
        <v>101</v>
      </c>
      <c r="L16" s="66">
        <v>5.0000000000000001E-3</v>
      </c>
      <c r="M16" s="66">
        <v>3.0999999999999999E-3</v>
      </c>
      <c r="N16" s="65">
        <v>2986000</v>
      </c>
      <c r="O16" s="65">
        <v>100.74</v>
      </c>
      <c r="P16" s="65">
        <v>0</v>
      </c>
      <c r="Q16" s="65">
        <v>3008.0963999999999</v>
      </c>
      <c r="R16" s="66">
        <v>8.8000000000000005E-3</v>
      </c>
      <c r="S16" s="66">
        <v>1.1999999999999999E-3</v>
      </c>
      <c r="T16" s="66">
        <v>2.0000000000000001E-4</v>
      </c>
    </row>
    <row r="17" spans="1:20">
      <c r="A17" t="s">
        <v>426</v>
      </c>
      <c r="B17" t="s">
        <v>427</v>
      </c>
      <c r="C17" t="s">
        <v>99</v>
      </c>
      <c r="D17" t="s">
        <v>122</v>
      </c>
      <c r="E17" t="s">
        <v>421</v>
      </c>
      <c r="F17" t="s">
        <v>422</v>
      </c>
      <c r="G17" t="s">
        <v>211</v>
      </c>
      <c r="H17" t="s">
        <v>212</v>
      </c>
      <c r="I17" t="s">
        <v>428</v>
      </c>
      <c r="J17" s="65">
        <v>0.5</v>
      </c>
      <c r="K17" t="s">
        <v>101</v>
      </c>
      <c r="L17" s="66">
        <v>8.0000000000000002E-3</v>
      </c>
      <c r="M17" s="66">
        <v>1.7299999999999999E-2</v>
      </c>
      <c r="N17" s="65">
        <v>12721756.470000001</v>
      </c>
      <c r="O17" s="65">
        <v>101.56</v>
      </c>
      <c r="P17" s="65">
        <v>0</v>
      </c>
      <c r="Q17" s="65">
        <v>12920.215870931999</v>
      </c>
      <c r="R17" s="66">
        <v>5.9200000000000003E-2</v>
      </c>
      <c r="S17" s="66">
        <v>5.3E-3</v>
      </c>
      <c r="T17" s="66">
        <v>8.0000000000000004E-4</v>
      </c>
    </row>
    <row r="18" spans="1:20">
      <c r="A18" t="s">
        <v>429</v>
      </c>
      <c r="B18" t="s">
        <v>430</v>
      </c>
      <c r="C18" t="s">
        <v>99</v>
      </c>
      <c r="D18" t="s">
        <v>122</v>
      </c>
      <c r="E18" t="s">
        <v>431</v>
      </c>
      <c r="F18" t="s">
        <v>422</v>
      </c>
      <c r="G18" t="s">
        <v>211</v>
      </c>
      <c r="H18" t="s">
        <v>212</v>
      </c>
      <c r="I18" t="s">
        <v>432</v>
      </c>
      <c r="J18" s="65">
        <v>1.81</v>
      </c>
      <c r="K18" t="s">
        <v>101</v>
      </c>
      <c r="L18" s="66">
        <v>3.5499999999999997E-2</v>
      </c>
      <c r="M18" s="66">
        <v>6.1000000000000004E-3</v>
      </c>
      <c r="N18" s="65">
        <v>518530.24</v>
      </c>
      <c r="O18" s="65">
        <v>114.31</v>
      </c>
      <c r="P18" s="65">
        <v>0</v>
      </c>
      <c r="Q18" s="65">
        <v>592.73191734399995</v>
      </c>
      <c r="R18" s="66">
        <v>2.3999999999999998E-3</v>
      </c>
      <c r="S18" s="66">
        <v>2.0000000000000001E-4</v>
      </c>
      <c r="T18" s="66">
        <v>0</v>
      </c>
    </row>
    <row r="19" spans="1:20">
      <c r="A19" t="s">
        <v>433</v>
      </c>
      <c r="B19" t="s">
        <v>434</v>
      </c>
      <c r="C19" t="s">
        <v>99</v>
      </c>
      <c r="D19" t="s">
        <v>122</v>
      </c>
      <c r="E19" t="s">
        <v>431</v>
      </c>
      <c r="F19" t="s">
        <v>422</v>
      </c>
      <c r="G19" t="s">
        <v>211</v>
      </c>
      <c r="H19" t="s">
        <v>212</v>
      </c>
      <c r="I19" t="s">
        <v>435</v>
      </c>
      <c r="J19" s="65">
        <v>4.71</v>
      </c>
      <c r="K19" t="s">
        <v>101</v>
      </c>
      <c r="L19" s="66">
        <v>1.4999999999999999E-2</v>
      </c>
      <c r="M19" s="66">
        <v>2.2000000000000001E-3</v>
      </c>
      <c r="N19" s="65">
        <v>490582</v>
      </c>
      <c r="O19" s="65">
        <v>106.95</v>
      </c>
      <c r="P19" s="65">
        <v>0</v>
      </c>
      <c r="Q19" s="65">
        <v>524.67744900000002</v>
      </c>
      <c r="R19" s="66">
        <v>1.1000000000000001E-3</v>
      </c>
      <c r="S19" s="66">
        <v>2.0000000000000001E-4</v>
      </c>
      <c r="T19" s="66">
        <v>0</v>
      </c>
    </row>
    <row r="20" spans="1:20">
      <c r="A20" t="s">
        <v>436</v>
      </c>
      <c r="B20" t="s">
        <v>437</v>
      </c>
      <c r="C20" t="s">
        <v>99</v>
      </c>
      <c r="D20" t="s">
        <v>122</v>
      </c>
      <c r="E20" t="s">
        <v>431</v>
      </c>
      <c r="F20" t="s">
        <v>422</v>
      </c>
      <c r="G20" t="s">
        <v>211</v>
      </c>
      <c r="H20" t="s">
        <v>212</v>
      </c>
      <c r="I20" t="s">
        <v>428</v>
      </c>
      <c r="J20" s="65">
        <v>0.19</v>
      </c>
      <c r="K20" t="s">
        <v>101</v>
      </c>
      <c r="L20" s="66">
        <v>4.65E-2</v>
      </c>
      <c r="M20" s="66">
        <v>1.3899999999999999E-2</v>
      </c>
      <c r="N20" s="65">
        <v>3459808.55</v>
      </c>
      <c r="O20" s="65">
        <v>125.61</v>
      </c>
      <c r="P20" s="65">
        <v>0</v>
      </c>
      <c r="Q20" s="65">
        <v>4345.8655196549998</v>
      </c>
      <c r="R20" s="66">
        <v>1.7399999999999999E-2</v>
      </c>
      <c r="S20" s="66">
        <v>1.8E-3</v>
      </c>
      <c r="T20" s="66">
        <v>2.9999999999999997E-4</v>
      </c>
    </row>
    <row r="21" spans="1:20">
      <c r="A21" t="s">
        <v>438</v>
      </c>
      <c r="B21" t="s">
        <v>439</v>
      </c>
      <c r="C21" t="s">
        <v>99</v>
      </c>
      <c r="D21" t="s">
        <v>122</v>
      </c>
      <c r="E21" t="s">
        <v>440</v>
      </c>
      <c r="F21" t="s">
        <v>422</v>
      </c>
      <c r="G21" t="s">
        <v>211</v>
      </c>
      <c r="H21" t="s">
        <v>212</v>
      </c>
      <c r="I21" t="s">
        <v>268</v>
      </c>
      <c r="J21" s="65">
        <v>4.67</v>
      </c>
      <c r="K21" t="s">
        <v>101</v>
      </c>
      <c r="L21" s="66">
        <v>8.3000000000000001E-3</v>
      </c>
      <c r="M21" s="66">
        <v>3.0999999999999999E-3</v>
      </c>
      <c r="N21" s="65">
        <v>13194583</v>
      </c>
      <c r="O21" s="65">
        <v>103.67</v>
      </c>
      <c r="P21" s="65">
        <v>0</v>
      </c>
      <c r="Q21" s="65">
        <v>13678.8241961</v>
      </c>
      <c r="R21" s="66">
        <v>1.03E-2</v>
      </c>
      <c r="S21" s="66">
        <v>5.7000000000000002E-3</v>
      </c>
      <c r="T21" s="66">
        <v>8.0000000000000004E-4</v>
      </c>
    </row>
    <row r="22" spans="1:20">
      <c r="A22" t="s">
        <v>441</v>
      </c>
      <c r="B22" t="s">
        <v>442</v>
      </c>
      <c r="C22" t="s">
        <v>99</v>
      </c>
      <c r="D22" t="s">
        <v>122</v>
      </c>
      <c r="E22" t="s">
        <v>440</v>
      </c>
      <c r="F22" t="s">
        <v>422</v>
      </c>
      <c r="G22" t="s">
        <v>443</v>
      </c>
      <c r="H22" t="s">
        <v>149</v>
      </c>
      <c r="I22" t="s">
        <v>444</v>
      </c>
      <c r="J22" s="65">
        <v>2.9</v>
      </c>
      <c r="K22" t="s">
        <v>101</v>
      </c>
      <c r="L22" s="66">
        <v>0.01</v>
      </c>
      <c r="M22" s="66">
        <v>3.5000000000000001E-3</v>
      </c>
      <c r="N22" s="65">
        <v>17588759</v>
      </c>
      <c r="O22" s="65">
        <v>101.76</v>
      </c>
      <c r="P22" s="65">
        <v>0</v>
      </c>
      <c r="Q22" s="65">
        <v>17898.321158399998</v>
      </c>
      <c r="R22" s="66">
        <v>7.6E-3</v>
      </c>
      <c r="S22" s="66">
        <v>7.4000000000000003E-3</v>
      </c>
      <c r="T22" s="66">
        <v>1.1000000000000001E-3</v>
      </c>
    </row>
    <row r="23" spans="1:20">
      <c r="A23" t="s">
        <v>445</v>
      </c>
      <c r="B23" t="s">
        <v>446</v>
      </c>
      <c r="C23" t="s">
        <v>99</v>
      </c>
      <c r="D23" t="s">
        <v>122</v>
      </c>
      <c r="E23" t="s">
        <v>447</v>
      </c>
      <c r="F23" t="s">
        <v>422</v>
      </c>
      <c r="G23" t="s">
        <v>211</v>
      </c>
      <c r="H23" t="s">
        <v>212</v>
      </c>
      <c r="I23" t="s">
        <v>268</v>
      </c>
      <c r="J23" s="65">
        <v>3.95</v>
      </c>
      <c r="K23" t="s">
        <v>101</v>
      </c>
      <c r="L23" s="66">
        <v>8.6E-3</v>
      </c>
      <c r="M23" s="66">
        <v>3.0999999999999999E-3</v>
      </c>
      <c r="N23" s="65">
        <v>49111708</v>
      </c>
      <c r="O23" s="65">
        <v>103.2</v>
      </c>
      <c r="P23" s="65">
        <v>0</v>
      </c>
      <c r="Q23" s="65">
        <v>50683.282656000003</v>
      </c>
      <c r="R23" s="66">
        <v>1.9599999999999999E-2</v>
      </c>
      <c r="S23" s="66">
        <v>2.1000000000000001E-2</v>
      </c>
      <c r="T23" s="66">
        <v>3.0000000000000001E-3</v>
      </c>
    </row>
    <row r="24" spans="1:20">
      <c r="A24" t="s">
        <v>448</v>
      </c>
      <c r="B24" t="s">
        <v>449</v>
      </c>
      <c r="C24" t="s">
        <v>99</v>
      </c>
      <c r="D24" t="s">
        <v>122</v>
      </c>
      <c r="E24" t="s">
        <v>447</v>
      </c>
      <c r="F24" t="s">
        <v>422</v>
      </c>
      <c r="G24" t="s">
        <v>211</v>
      </c>
      <c r="H24" t="s">
        <v>212</v>
      </c>
      <c r="I24" t="s">
        <v>268</v>
      </c>
      <c r="J24" s="65">
        <v>6.76</v>
      </c>
      <c r="K24" t="s">
        <v>101</v>
      </c>
      <c r="L24" s="66">
        <v>1.2200000000000001E-2</v>
      </c>
      <c r="M24" s="66">
        <v>2E-3</v>
      </c>
      <c r="N24" s="65">
        <v>7082710</v>
      </c>
      <c r="O24" s="65">
        <v>108.16</v>
      </c>
      <c r="P24" s="65">
        <v>0</v>
      </c>
      <c r="Q24" s="65">
        <v>7660.6591360000002</v>
      </c>
      <c r="R24" s="66">
        <v>3.5000000000000001E-3</v>
      </c>
      <c r="S24" s="66">
        <v>3.2000000000000002E-3</v>
      </c>
      <c r="T24" s="66">
        <v>5.0000000000000001E-4</v>
      </c>
    </row>
    <row r="25" spans="1:20">
      <c r="A25" t="s">
        <v>450</v>
      </c>
      <c r="B25" t="s">
        <v>451</v>
      </c>
      <c r="C25" t="s">
        <v>99</v>
      </c>
      <c r="D25" t="s">
        <v>122</v>
      </c>
      <c r="E25" t="s">
        <v>447</v>
      </c>
      <c r="F25" t="s">
        <v>422</v>
      </c>
      <c r="G25" t="s">
        <v>211</v>
      </c>
      <c r="H25" t="s">
        <v>212</v>
      </c>
      <c r="I25" t="s">
        <v>452</v>
      </c>
      <c r="J25" s="65">
        <v>3.07</v>
      </c>
      <c r="K25" t="s">
        <v>101</v>
      </c>
      <c r="L25" s="66">
        <v>1E-3</v>
      </c>
      <c r="M25" s="66">
        <v>4.3E-3</v>
      </c>
      <c r="N25" s="65">
        <v>11330849</v>
      </c>
      <c r="O25" s="65">
        <v>98.49</v>
      </c>
      <c r="P25" s="65">
        <v>0</v>
      </c>
      <c r="Q25" s="65">
        <v>11159.7531801</v>
      </c>
      <c r="R25" s="66">
        <v>4.4999999999999997E-3</v>
      </c>
      <c r="S25" s="66">
        <v>4.5999999999999999E-3</v>
      </c>
      <c r="T25" s="66">
        <v>6.9999999999999999E-4</v>
      </c>
    </row>
    <row r="26" spans="1:20">
      <c r="A26" t="s">
        <v>453</v>
      </c>
      <c r="B26" t="s">
        <v>454</v>
      </c>
      <c r="C26" t="s">
        <v>99</v>
      </c>
      <c r="D26" t="s">
        <v>122</v>
      </c>
      <c r="E26" t="s">
        <v>447</v>
      </c>
      <c r="F26" t="s">
        <v>422</v>
      </c>
      <c r="G26" t="s">
        <v>211</v>
      </c>
      <c r="H26" t="s">
        <v>212</v>
      </c>
      <c r="I26" t="s">
        <v>455</v>
      </c>
      <c r="J26" s="65">
        <v>9.67</v>
      </c>
      <c r="K26" t="s">
        <v>101</v>
      </c>
      <c r="L26" s="66">
        <v>2E-3</v>
      </c>
      <c r="M26" s="66">
        <v>2.5000000000000001E-3</v>
      </c>
      <c r="N26" s="65">
        <v>18000000</v>
      </c>
      <c r="O26" s="65">
        <v>99.65</v>
      </c>
      <c r="P26" s="65">
        <v>0</v>
      </c>
      <c r="Q26" s="65">
        <v>17937</v>
      </c>
      <c r="R26" s="66">
        <v>4.36E-2</v>
      </c>
      <c r="S26" s="66">
        <v>7.4000000000000003E-3</v>
      </c>
      <c r="T26" s="66">
        <v>1.1000000000000001E-3</v>
      </c>
    </row>
    <row r="27" spans="1:20">
      <c r="A27" t="s">
        <v>456</v>
      </c>
      <c r="B27" t="s">
        <v>457</v>
      </c>
      <c r="C27" t="s">
        <v>99</v>
      </c>
      <c r="D27" t="s">
        <v>122</v>
      </c>
      <c r="E27" t="s">
        <v>447</v>
      </c>
      <c r="F27" t="s">
        <v>422</v>
      </c>
      <c r="G27" t="s">
        <v>211</v>
      </c>
      <c r="H27" t="s">
        <v>212</v>
      </c>
      <c r="I27" t="s">
        <v>458</v>
      </c>
      <c r="J27" s="65">
        <v>0.95</v>
      </c>
      <c r="K27" t="s">
        <v>101</v>
      </c>
      <c r="L27" s="66">
        <v>4.1000000000000003E-3</v>
      </c>
      <c r="M27" s="66">
        <v>1.1999999999999999E-3</v>
      </c>
      <c r="N27" s="65">
        <v>2044934.2</v>
      </c>
      <c r="O27" s="65">
        <v>99.99</v>
      </c>
      <c r="P27" s="65">
        <v>0</v>
      </c>
      <c r="Q27" s="65">
        <v>2044.7297065800001</v>
      </c>
      <c r="R27" s="66">
        <v>5.0000000000000001E-3</v>
      </c>
      <c r="S27" s="66">
        <v>8.0000000000000004E-4</v>
      </c>
      <c r="T27" s="66">
        <v>1E-4</v>
      </c>
    </row>
    <row r="28" spans="1:20">
      <c r="A28" t="s">
        <v>459</v>
      </c>
      <c r="B28" t="s">
        <v>460</v>
      </c>
      <c r="C28" t="s">
        <v>99</v>
      </c>
      <c r="D28" t="s">
        <v>122</v>
      </c>
      <c r="E28" t="s">
        <v>447</v>
      </c>
      <c r="F28" t="s">
        <v>422</v>
      </c>
      <c r="G28" t="s">
        <v>211</v>
      </c>
      <c r="H28" t="s">
        <v>212</v>
      </c>
      <c r="I28" t="s">
        <v>268</v>
      </c>
      <c r="J28" s="65">
        <v>0.84</v>
      </c>
      <c r="K28" t="s">
        <v>101</v>
      </c>
      <c r="L28" s="66">
        <v>0.04</v>
      </c>
      <c r="M28" s="66">
        <v>1.3599999999999999E-2</v>
      </c>
      <c r="N28" s="65">
        <v>11086447</v>
      </c>
      <c r="O28" s="65">
        <v>104.4</v>
      </c>
      <c r="P28" s="65">
        <v>0</v>
      </c>
      <c r="Q28" s="65">
        <v>11574.250668000001</v>
      </c>
      <c r="R28" s="66">
        <v>5.4000000000000003E-3</v>
      </c>
      <c r="S28" s="66">
        <v>4.7999999999999996E-3</v>
      </c>
      <c r="T28" s="66">
        <v>6.9999999999999999E-4</v>
      </c>
    </row>
    <row r="29" spans="1:20">
      <c r="A29" t="s">
        <v>461</v>
      </c>
      <c r="B29" t="s">
        <v>462</v>
      </c>
      <c r="C29" t="s">
        <v>99</v>
      </c>
      <c r="D29" t="s">
        <v>122</v>
      </c>
      <c r="E29" t="s">
        <v>447</v>
      </c>
      <c r="F29" t="s">
        <v>422</v>
      </c>
      <c r="G29" t="s">
        <v>211</v>
      </c>
      <c r="H29" t="s">
        <v>212</v>
      </c>
      <c r="I29" t="s">
        <v>268</v>
      </c>
      <c r="J29" s="65">
        <v>5.68</v>
      </c>
      <c r="K29" t="s">
        <v>101</v>
      </c>
      <c r="L29" s="66">
        <v>3.8E-3</v>
      </c>
      <c r="M29" s="66">
        <v>2.8E-3</v>
      </c>
      <c r="N29" s="65">
        <v>57607351</v>
      </c>
      <c r="O29" s="65">
        <v>99.16</v>
      </c>
      <c r="P29" s="65">
        <v>0</v>
      </c>
      <c r="Q29" s="65">
        <v>57123.449251600003</v>
      </c>
      <c r="R29" s="66">
        <v>1.9199999999999998E-2</v>
      </c>
      <c r="S29" s="66">
        <v>2.3599999999999999E-2</v>
      </c>
      <c r="T29" s="66">
        <v>3.3999999999999998E-3</v>
      </c>
    </row>
    <row r="30" spans="1:20">
      <c r="A30" t="s">
        <v>463</v>
      </c>
      <c r="B30" t="s">
        <v>464</v>
      </c>
      <c r="C30" t="s">
        <v>99</v>
      </c>
      <c r="D30" t="s">
        <v>122</v>
      </c>
      <c r="E30" t="s">
        <v>447</v>
      </c>
      <c r="F30" t="s">
        <v>422</v>
      </c>
      <c r="G30" t="s">
        <v>211</v>
      </c>
      <c r="H30" t="s">
        <v>212</v>
      </c>
      <c r="I30" t="s">
        <v>268</v>
      </c>
      <c r="J30" s="65">
        <v>1.98</v>
      </c>
      <c r="K30" t="s">
        <v>101</v>
      </c>
      <c r="L30" s="66">
        <v>9.9000000000000008E-3</v>
      </c>
      <c r="M30" s="66">
        <v>7.7000000000000002E-3</v>
      </c>
      <c r="N30" s="65">
        <v>10437935</v>
      </c>
      <c r="O30" s="65">
        <v>101.35</v>
      </c>
      <c r="P30" s="65">
        <v>0</v>
      </c>
      <c r="Q30" s="65">
        <v>10578.847122499999</v>
      </c>
      <c r="R30" s="66">
        <v>3.5000000000000001E-3</v>
      </c>
      <c r="S30" s="66">
        <v>4.4000000000000003E-3</v>
      </c>
      <c r="T30" s="66">
        <v>5.9999999999999995E-4</v>
      </c>
    </row>
    <row r="31" spans="1:20">
      <c r="A31" t="s">
        <v>465</v>
      </c>
      <c r="B31" t="s">
        <v>466</v>
      </c>
      <c r="C31" t="s">
        <v>99</v>
      </c>
      <c r="D31" t="s">
        <v>122</v>
      </c>
      <c r="E31" t="s">
        <v>467</v>
      </c>
      <c r="F31" t="s">
        <v>126</v>
      </c>
      <c r="G31" t="s">
        <v>211</v>
      </c>
      <c r="H31" t="s">
        <v>212</v>
      </c>
      <c r="I31" t="s">
        <v>268</v>
      </c>
      <c r="J31" s="65">
        <v>15.34</v>
      </c>
      <c r="K31" t="s">
        <v>101</v>
      </c>
      <c r="L31" s="66">
        <v>2.07E-2</v>
      </c>
      <c r="M31" s="66">
        <v>5.3E-3</v>
      </c>
      <c r="N31" s="65">
        <v>19131867</v>
      </c>
      <c r="O31" s="65">
        <v>124</v>
      </c>
      <c r="P31" s="65">
        <v>0</v>
      </c>
      <c r="Q31" s="65">
        <v>23723.515080000001</v>
      </c>
      <c r="R31" s="66">
        <v>1.29E-2</v>
      </c>
      <c r="S31" s="66">
        <v>9.7999999999999997E-3</v>
      </c>
      <c r="T31" s="66">
        <v>1.4E-3</v>
      </c>
    </row>
    <row r="32" spans="1:20">
      <c r="A32" t="s">
        <v>468</v>
      </c>
      <c r="B32" t="s">
        <v>469</v>
      </c>
      <c r="C32" t="s">
        <v>99</v>
      </c>
      <c r="D32" t="s">
        <v>122</v>
      </c>
      <c r="E32" t="s">
        <v>467</v>
      </c>
      <c r="F32" t="s">
        <v>126</v>
      </c>
      <c r="G32" t="s">
        <v>211</v>
      </c>
      <c r="H32" t="s">
        <v>212</v>
      </c>
      <c r="I32" t="s">
        <v>470</v>
      </c>
      <c r="J32" s="65">
        <v>5.25</v>
      </c>
      <c r="K32" t="s">
        <v>101</v>
      </c>
      <c r="L32" s="66">
        <v>1E-3</v>
      </c>
      <c r="M32" s="66">
        <v>-1.8E-3</v>
      </c>
      <c r="N32" s="65">
        <v>1337380</v>
      </c>
      <c r="O32" s="65">
        <v>100</v>
      </c>
      <c r="P32" s="65">
        <v>0</v>
      </c>
      <c r="Q32" s="65">
        <v>1337.38</v>
      </c>
      <c r="R32" s="66">
        <v>2.5000000000000001E-3</v>
      </c>
      <c r="S32" s="66">
        <v>5.9999999999999995E-4</v>
      </c>
      <c r="T32" s="66">
        <v>1E-4</v>
      </c>
    </row>
    <row r="33" spans="1:20">
      <c r="A33" t="s">
        <v>471</v>
      </c>
      <c r="B33" t="s">
        <v>472</v>
      </c>
      <c r="C33" t="s">
        <v>99</v>
      </c>
      <c r="D33" t="s">
        <v>122</v>
      </c>
      <c r="E33" t="s">
        <v>473</v>
      </c>
      <c r="F33" t="s">
        <v>422</v>
      </c>
      <c r="G33" t="s">
        <v>211</v>
      </c>
      <c r="H33" t="s">
        <v>212</v>
      </c>
      <c r="I33" t="s">
        <v>268</v>
      </c>
      <c r="J33" s="65">
        <v>1.47</v>
      </c>
      <c r="K33" t="s">
        <v>101</v>
      </c>
      <c r="L33" s="66">
        <v>7.0000000000000001E-3</v>
      </c>
      <c r="M33" s="66">
        <v>1.14E-2</v>
      </c>
      <c r="N33" s="65">
        <v>10345851.02</v>
      </c>
      <c r="O33" s="65">
        <v>101.32</v>
      </c>
      <c r="P33" s="65">
        <v>0</v>
      </c>
      <c r="Q33" s="65">
        <v>10482.416253464</v>
      </c>
      <c r="R33" s="66">
        <v>4.8999999999999998E-3</v>
      </c>
      <c r="S33" s="66">
        <v>4.3E-3</v>
      </c>
      <c r="T33" s="66">
        <v>5.9999999999999995E-4</v>
      </c>
    </row>
    <row r="34" spans="1:20">
      <c r="A34" t="s">
        <v>474</v>
      </c>
      <c r="B34" t="s">
        <v>475</v>
      </c>
      <c r="C34" t="s">
        <v>99</v>
      </c>
      <c r="D34" t="s">
        <v>122</v>
      </c>
      <c r="E34" t="s">
        <v>473</v>
      </c>
      <c r="F34" t="s">
        <v>422</v>
      </c>
      <c r="G34" t="s">
        <v>211</v>
      </c>
      <c r="H34" t="s">
        <v>212</v>
      </c>
      <c r="I34" t="s">
        <v>268</v>
      </c>
      <c r="J34" s="65">
        <v>4.03</v>
      </c>
      <c r="K34" t="s">
        <v>101</v>
      </c>
      <c r="L34" s="66">
        <v>6.0000000000000001E-3</v>
      </c>
      <c r="M34" s="66">
        <v>3.0999999999999999E-3</v>
      </c>
      <c r="N34" s="65">
        <v>8999852.7200000007</v>
      </c>
      <c r="O34" s="65">
        <v>102.35</v>
      </c>
      <c r="P34" s="65">
        <v>0</v>
      </c>
      <c r="Q34" s="65">
        <v>9211.3492589199996</v>
      </c>
      <c r="R34" s="66">
        <v>5.1000000000000004E-3</v>
      </c>
      <c r="S34" s="66">
        <v>3.8E-3</v>
      </c>
      <c r="T34" s="66">
        <v>5.0000000000000001E-4</v>
      </c>
    </row>
    <row r="35" spans="1:20">
      <c r="A35" t="s">
        <v>476</v>
      </c>
      <c r="B35" t="s">
        <v>477</v>
      </c>
      <c r="C35" t="s">
        <v>99</v>
      </c>
      <c r="D35" t="s">
        <v>122</v>
      </c>
      <c r="E35" t="s">
        <v>473</v>
      </c>
      <c r="F35" t="s">
        <v>422</v>
      </c>
      <c r="G35" t="s">
        <v>211</v>
      </c>
      <c r="H35" t="s">
        <v>212</v>
      </c>
      <c r="I35" t="s">
        <v>268</v>
      </c>
      <c r="J35" s="65">
        <v>1.8</v>
      </c>
      <c r="K35" t="s">
        <v>101</v>
      </c>
      <c r="L35" s="66">
        <v>0.05</v>
      </c>
      <c r="M35" s="66">
        <v>8.0999999999999996E-3</v>
      </c>
      <c r="N35" s="65">
        <v>23800547</v>
      </c>
      <c r="O35" s="65">
        <v>111.95</v>
      </c>
      <c r="P35" s="65">
        <v>0</v>
      </c>
      <c r="Q35" s="65">
        <v>26644.7123665</v>
      </c>
      <c r="R35" s="66">
        <v>7.6E-3</v>
      </c>
      <c r="S35" s="66">
        <v>1.0999999999999999E-2</v>
      </c>
      <c r="T35" s="66">
        <v>1.6000000000000001E-3</v>
      </c>
    </row>
    <row r="36" spans="1:20">
      <c r="A36" t="s">
        <v>478</v>
      </c>
      <c r="B36" t="s">
        <v>479</v>
      </c>
      <c r="C36" t="s">
        <v>99</v>
      </c>
      <c r="D36" t="s">
        <v>122</v>
      </c>
      <c r="E36" t="s">
        <v>473</v>
      </c>
      <c r="F36" t="s">
        <v>422</v>
      </c>
      <c r="G36" t="s">
        <v>211</v>
      </c>
      <c r="H36" t="s">
        <v>212</v>
      </c>
      <c r="I36" t="s">
        <v>268</v>
      </c>
      <c r="J36" s="65">
        <v>4.9800000000000004</v>
      </c>
      <c r="K36" t="s">
        <v>101</v>
      </c>
      <c r="L36" s="66">
        <v>1.7500000000000002E-2</v>
      </c>
      <c r="M36" s="66">
        <v>3.7000000000000002E-3</v>
      </c>
      <c r="N36" s="65">
        <v>61554526.299999997</v>
      </c>
      <c r="O36" s="65">
        <v>108.47</v>
      </c>
      <c r="P36" s="65">
        <v>0</v>
      </c>
      <c r="Q36" s="65">
        <v>66768.194677609994</v>
      </c>
      <c r="R36" s="66">
        <v>1.3599999999999999E-2</v>
      </c>
      <c r="S36" s="66">
        <v>2.76E-2</v>
      </c>
      <c r="T36" s="66">
        <v>3.8999999999999998E-3</v>
      </c>
    </row>
    <row r="37" spans="1:20">
      <c r="A37" t="s">
        <v>480</v>
      </c>
      <c r="B37" t="s">
        <v>481</v>
      </c>
      <c r="C37" t="s">
        <v>99</v>
      </c>
      <c r="D37" t="s">
        <v>122</v>
      </c>
      <c r="E37" t="s">
        <v>421</v>
      </c>
      <c r="F37" t="s">
        <v>422</v>
      </c>
      <c r="G37" t="s">
        <v>482</v>
      </c>
      <c r="H37" t="s">
        <v>212</v>
      </c>
      <c r="I37" t="s">
        <v>428</v>
      </c>
      <c r="J37" s="65">
        <v>0.47</v>
      </c>
      <c r="K37" t="s">
        <v>101</v>
      </c>
      <c r="L37" s="66">
        <v>4.2000000000000003E-2</v>
      </c>
      <c r="M37" s="66">
        <v>2.4199999999999999E-2</v>
      </c>
      <c r="N37" s="65">
        <v>47764</v>
      </c>
      <c r="O37" s="65">
        <v>122.49</v>
      </c>
      <c r="P37" s="65">
        <v>0</v>
      </c>
      <c r="Q37" s="65">
        <v>58.506123600000002</v>
      </c>
      <c r="R37" s="66">
        <v>1.8E-3</v>
      </c>
      <c r="S37" s="66">
        <v>0</v>
      </c>
      <c r="T37" s="66">
        <v>0</v>
      </c>
    </row>
    <row r="38" spans="1:20">
      <c r="A38" t="s">
        <v>483</v>
      </c>
      <c r="B38" t="s">
        <v>484</v>
      </c>
      <c r="C38" t="s">
        <v>99</v>
      </c>
      <c r="D38" t="s">
        <v>122</v>
      </c>
      <c r="E38" t="s">
        <v>421</v>
      </c>
      <c r="F38" t="s">
        <v>422</v>
      </c>
      <c r="G38" t="s">
        <v>482</v>
      </c>
      <c r="H38" t="s">
        <v>212</v>
      </c>
      <c r="I38" t="s">
        <v>485</v>
      </c>
      <c r="J38" s="65">
        <v>0.33</v>
      </c>
      <c r="K38" t="s">
        <v>101</v>
      </c>
      <c r="L38" s="66">
        <v>3.1E-2</v>
      </c>
      <c r="M38" s="66">
        <v>1.11E-2</v>
      </c>
      <c r="N38" s="65">
        <v>278678</v>
      </c>
      <c r="O38" s="65">
        <v>108.79</v>
      </c>
      <c r="P38" s="65">
        <v>0</v>
      </c>
      <c r="Q38" s="65">
        <v>303.17379620000003</v>
      </c>
      <c r="R38" s="66">
        <v>1.6000000000000001E-3</v>
      </c>
      <c r="S38" s="66">
        <v>1E-4</v>
      </c>
      <c r="T38" s="66">
        <v>0</v>
      </c>
    </row>
    <row r="39" spans="1:20">
      <c r="A39" t="s">
        <v>486</v>
      </c>
      <c r="B39" t="s">
        <v>487</v>
      </c>
      <c r="C39" t="s">
        <v>99</v>
      </c>
      <c r="D39" t="s">
        <v>122</v>
      </c>
      <c r="E39" t="s">
        <v>488</v>
      </c>
      <c r="F39" t="s">
        <v>422</v>
      </c>
      <c r="G39" t="s">
        <v>482</v>
      </c>
      <c r="H39" t="s">
        <v>212</v>
      </c>
      <c r="I39" t="s">
        <v>396</v>
      </c>
      <c r="J39" s="65">
        <v>1.17</v>
      </c>
      <c r="K39" t="s">
        <v>101</v>
      </c>
      <c r="L39" s="66">
        <v>3.85E-2</v>
      </c>
      <c r="M39" s="66">
        <v>2.5000000000000001E-3</v>
      </c>
      <c r="N39" s="65">
        <v>117324.33</v>
      </c>
      <c r="O39" s="65">
        <v>113.81</v>
      </c>
      <c r="P39" s="65">
        <v>0</v>
      </c>
      <c r="Q39" s="65">
        <v>133.52681997299999</v>
      </c>
      <c r="R39" s="66">
        <v>5.9999999999999995E-4</v>
      </c>
      <c r="S39" s="66">
        <v>1E-4</v>
      </c>
      <c r="T39" s="66">
        <v>0</v>
      </c>
    </row>
    <row r="40" spans="1:20">
      <c r="A40" t="s">
        <v>489</v>
      </c>
      <c r="B40" t="s">
        <v>490</v>
      </c>
      <c r="C40" t="s">
        <v>99</v>
      </c>
      <c r="D40" t="s">
        <v>122</v>
      </c>
      <c r="E40" t="s">
        <v>491</v>
      </c>
      <c r="F40" t="s">
        <v>422</v>
      </c>
      <c r="G40" t="s">
        <v>482</v>
      </c>
      <c r="H40" t="s">
        <v>212</v>
      </c>
      <c r="I40" t="s">
        <v>492</v>
      </c>
      <c r="J40" s="65">
        <v>1.04</v>
      </c>
      <c r="K40" t="s">
        <v>101</v>
      </c>
      <c r="L40" s="66">
        <v>4.7500000000000001E-2</v>
      </c>
      <c r="M40" s="66">
        <v>9.5999999999999992E-3</v>
      </c>
      <c r="N40" s="65">
        <v>3192201.49</v>
      </c>
      <c r="O40" s="65">
        <v>127.41</v>
      </c>
      <c r="P40" s="65">
        <v>0</v>
      </c>
      <c r="Q40" s="65">
        <v>4067.1839184089999</v>
      </c>
      <c r="R40" s="66">
        <v>1.47E-2</v>
      </c>
      <c r="S40" s="66">
        <v>1.6999999999999999E-3</v>
      </c>
      <c r="T40" s="66">
        <v>2.0000000000000001E-4</v>
      </c>
    </row>
    <row r="41" spans="1:20">
      <c r="A41" t="s">
        <v>493</v>
      </c>
      <c r="B41" t="s">
        <v>494</v>
      </c>
      <c r="C41" t="s">
        <v>99</v>
      </c>
      <c r="D41" t="s">
        <v>122</v>
      </c>
      <c r="E41" t="s">
        <v>431</v>
      </c>
      <c r="F41" t="s">
        <v>422</v>
      </c>
      <c r="G41" t="s">
        <v>482</v>
      </c>
      <c r="H41" t="s">
        <v>212</v>
      </c>
      <c r="I41" t="s">
        <v>495</v>
      </c>
      <c r="J41" s="65">
        <v>0</v>
      </c>
      <c r="K41" t="s">
        <v>101</v>
      </c>
      <c r="L41" s="66">
        <v>2.4500000000000001E-2</v>
      </c>
      <c r="M41" s="66">
        <v>0</v>
      </c>
      <c r="N41" s="65">
        <v>3329962</v>
      </c>
      <c r="O41" s="65">
        <v>102.36</v>
      </c>
      <c r="P41" s="65">
        <v>0</v>
      </c>
      <c r="Q41" s="65">
        <v>3408.5491032</v>
      </c>
      <c r="R41" s="66">
        <v>3.1199999999999999E-2</v>
      </c>
      <c r="S41" s="66">
        <v>1.4E-3</v>
      </c>
      <c r="T41" s="66">
        <v>2.0000000000000001E-4</v>
      </c>
    </row>
    <row r="42" spans="1:20">
      <c r="A42" t="s">
        <v>496</v>
      </c>
      <c r="B42" t="s">
        <v>497</v>
      </c>
      <c r="C42" t="s">
        <v>99</v>
      </c>
      <c r="D42" t="s">
        <v>122</v>
      </c>
      <c r="E42" t="s">
        <v>498</v>
      </c>
      <c r="F42" t="s">
        <v>499</v>
      </c>
      <c r="G42" t="s">
        <v>482</v>
      </c>
      <c r="H42" t="s">
        <v>212</v>
      </c>
      <c r="I42" t="s">
        <v>500</v>
      </c>
      <c r="J42" s="65">
        <v>1.4</v>
      </c>
      <c r="K42" t="s">
        <v>101</v>
      </c>
      <c r="L42" s="66">
        <v>3.6400000000000002E-2</v>
      </c>
      <c r="M42" s="66">
        <v>1.0500000000000001E-2</v>
      </c>
      <c r="N42" s="65">
        <v>278237.77</v>
      </c>
      <c r="O42" s="65">
        <v>113.32</v>
      </c>
      <c r="P42" s="65">
        <v>0</v>
      </c>
      <c r="Q42" s="65">
        <v>315.29904096400003</v>
      </c>
      <c r="R42" s="66">
        <v>7.6E-3</v>
      </c>
      <c r="S42" s="66">
        <v>1E-4</v>
      </c>
      <c r="T42" s="66">
        <v>0</v>
      </c>
    </row>
    <row r="43" spans="1:20">
      <c r="A43" t="s">
        <v>501</v>
      </c>
      <c r="B43" t="s">
        <v>502</v>
      </c>
      <c r="C43" t="s">
        <v>99</v>
      </c>
      <c r="D43" t="s">
        <v>122</v>
      </c>
      <c r="E43" t="s">
        <v>440</v>
      </c>
      <c r="F43" t="s">
        <v>422</v>
      </c>
      <c r="G43" t="s">
        <v>482</v>
      </c>
      <c r="H43" t="s">
        <v>212</v>
      </c>
      <c r="I43" t="s">
        <v>503</v>
      </c>
      <c r="J43" s="65">
        <v>0.11</v>
      </c>
      <c r="K43" t="s">
        <v>101</v>
      </c>
      <c r="L43" s="66">
        <v>3.4000000000000002E-2</v>
      </c>
      <c r="M43" s="66">
        <v>5.7599999999999998E-2</v>
      </c>
      <c r="N43" s="65">
        <v>18558477</v>
      </c>
      <c r="O43" s="65">
        <v>106.11</v>
      </c>
      <c r="P43" s="65">
        <v>0</v>
      </c>
      <c r="Q43" s="65">
        <v>19692.399944699999</v>
      </c>
      <c r="R43" s="66">
        <v>2.0799999999999999E-2</v>
      </c>
      <c r="S43" s="66">
        <v>8.0999999999999996E-3</v>
      </c>
      <c r="T43" s="66">
        <v>1.1999999999999999E-3</v>
      </c>
    </row>
    <row r="44" spans="1:20">
      <c r="A44" t="s">
        <v>504</v>
      </c>
      <c r="B44" t="s">
        <v>505</v>
      </c>
      <c r="C44" t="s">
        <v>99</v>
      </c>
      <c r="D44" t="s">
        <v>122</v>
      </c>
      <c r="E44" t="s">
        <v>506</v>
      </c>
      <c r="F44" t="s">
        <v>499</v>
      </c>
      <c r="G44" t="s">
        <v>507</v>
      </c>
      <c r="H44" t="s">
        <v>149</v>
      </c>
      <c r="I44" t="s">
        <v>268</v>
      </c>
      <c r="J44" s="65">
        <v>4.79</v>
      </c>
      <c r="K44" t="s">
        <v>101</v>
      </c>
      <c r="L44" s="66">
        <v>8.3000000000000001E-3</v>
      </c>
      <c r="M44" s="66">
        <v>4.0000000000000002E-4</v>
      </c>
      <c r="N44" s="65">
        <v>33831340</v>
      </c>
      <c r="O44" s="65">
        <v>105</v>
      </c>
      <c r="P44" s="65">
        <v>0</v>
      </c>
      <c r="Q44" s="65">
        <v>35522.906999999999</v>
      </c>
      <c r="R44" s="66">
        <v>2.2100000000000002E-2</v>
      </c>
      <c r="S44" s="66">
        <v>1.47E-2</v>
      </c>
      <c r="T44" s="66">
        <v>2.0999999999999999E-3</v>
      </c>
    </row>
    <row r="45" spans="1:20">
      <c r="A45" t="s">
        <v>508</v>
      </c>
      <c r="B45" t="s">
        <v>509</v>
      </c>
      <c r="C45" t="s">
        <v>99</v>
      </c>
      <c r="D45" t="s">
        <v>122</v>
      </c>
      <c r="E45" t="s">
        <v>506</v>
      </c>
      <c r="F45" t="s">
        <v>499</v>
      </c>
      <c r="G45" t="s">
        <v>507</v>
      </c>
      <c r="H45" t="s">
        <v>149</v>
      </c>
      <c r="I45" t="s">
        <v>268</v>
      </c>
      <c r="J45" s="65">
        <v>8.65</v>
      </c>
      <c r="K45" t="s">
        <v>101</v>
      </c>
      <c r="L45" s="66">
        <v>1.6500000000000001E-2</v>
      </c>
      <c r="M45" s="66">
        <v>2E-3</v>
      </c>
      <c r="N45" s="65">
        <v>8747826</v>
      </c>
      <c r="O45" s="65">
        <v>114.68</v>
      </c>
      <c r="P45" s="65">
        <v>0</v>
      </c>
      <c r="Q45" s="65">
        <v>10032.006856800001</v>
      </c>
      <c r="R45" s="66">
        <v>6.0000000000000001E-3</v>
      </c>
      <c r="S45" s="66">
        <v>4.1000000000000003E-3</v>
      </c>
      <c r="T45" s="66">
        <v>5.9999999999999995E-4</v>
      </c>
    </row>
    <row r="46" spans="1:20">
      <c r="A46" t="s">
        <v>510</v>
      </c>
      <c r="B46" t="s">
        <v>511</v>
      </c>
      <c r="C46" t="s">
        <v>99</v>
      </c>
      <c r="D46" t="s">
        <v>122</v>
      </c>
      <c r="E46" t="s">
        <v>512</v>
      </c>
      <c r="F46" t="s">
        <v>126</v>
      </c>
      <c r="G46" t="s">
        <v>482</v>
      </c>
      <c r="H46" t="s">
        <v>212</v>
      </c>
      <c r="I46" t="s">
        <v>268</v>
      </c>
      <c r="J46" s="65">
        <v>8.6</v>
      </c>
      <c r="K46" t="s">
        <v>101</v>
      </c>
      <c r="L46" s="66">
        <v>2.6499999999999999E-2</v>
      </c>
      <c r="M46" s="66">
        <v>4.4000000000000003E-3</v>
      </c>
      <c r="N46" s="65">
        <v>1931925.25</v>
      </c>
      <c r="O46" s="65">
        <v>123</v>
      </c>
      <c r="P46" s="65">
        <v>0</v>
      </c>
      <c r="Q46" s="65">
        <v>2376.2680574999999</v>
      </c>
      <c r="R46" s="66">
        <v>1.1999999999999999E-3</v>
      </c>
      <c r="S46" s="66">
        <v>1E-3</v>
      </c>
      <c r="T46" s="66">
        <v>1E-4</v>
      </c>
    </row>
    <row r="47" spans="1:20">
      <c r="A47" t="s">
        <v>513</v>
      </c>
      <c r="B47" t="s">
        <v>514</v>
      </c>
      <c r="C47" t="s">
        <v>99</v>
      </c>
      <c r="D47" t="s">
        <v>122</v>
      </c>
      <c r="E47" t="s">
        <v>515</v>
      </c>
      <c r="F47" t="s">
        <v>499</v>
      </c>
      <c r="G47" t="s">
        <v>507</v>
      </c>
      <c r="H47" t="s">
        <v>149</v>
      </c>
      <c r="I47" t="s">
        <v>330</v>
      </c>
      <c r="J47" s="65">
        <v>4.84</v>
      </c>
      <c r="K47" t="s">
        <v>101</v>
      </c>
      <c r="L47" s="66">
        <v>1.34E-2</v>
      </c>
      <c r="M47" s="66">
        <v>8.2000000000000007E-3</v>
      </c>
      <c r="N47" s="65">
        <v>7449145.71</v>
      </c>
      <c r="O47" s="65">
        <v>104.18</v>
      </c>
      <c r="P47" s="65">
        <v>0</v>
      </c>
      <c r="Q47" s="65">
        <v>7760.5200006779996</v>
      </c>
      <c r="R47" s="66">
        <v>2E-3</v>
      </c>
      <c r="S47" s="66">
        <v>3.2000000000000002E-3</v>
      </c>
      <c r="T47" s="66">
        <v>5.0000000000000001E-4</v>
      </c>
    </row>
    <row r="48" spans="1:20">
      <c r="A48" t="s">
        <v>516</v>
      </c>
      <c r="B48" t="s">
        <v>517</v>
      </c>
      <c r="C48" t="s">
        <v>99</v>
      </c>
      <c r="D48" t="s">
        <v>122</v>
      </c>
      <c r="E48" t="s">
        <v>515</v>
      </c>
      <c r="F48" t="s">
        <v>499</v>
      </c>
      <c r="G48" t="s">
        <v>507</v>
      </c>
      <c r="H48" t="s">
        <v>149</v>
      </c>
      <c r="I48" t="s">
        <v>268</v>
      </c>
      <c r="J48" s="65">
        <v>5.55</v>
      </c>
      <c r="K48" t="s">
        <v>101</v>
      </c>
      <c r="L48" s="66">
        <v>1.77E-2</v>
      </c>
      <c r="M48" s="66">
        <v>8.0999999999999996E-3</v>
      </c>
      <c r="N48" s="65">
        <v>73987326</v>
      </c>
      <c r="O48" s="65">
        <v>105.9</v>
      </c>
      <c r="P48" s="65">
        <v>0</v>
      </c>
      <c r="Q48" s="65">
        <v>78352.578234000001</v>
      </c>
      <c r="R48" s="66">
        <v>2.2800000000000001E-2</v>
      </c>
      <c r="S48" s="66">
        <v>3.2399999999999998E-2</v>
      </c>
      <c r="T48" s="66">
        <v>4.5999999999999999E-3</v>
      </c>
    </row>
    <row r="49" spans="1:20">
      <c r="A49" t="s">
        <v>518</v>
      </c>
      <c r="B49" t="s">
        <v>519</v>
      </c>
      <c r="C49" t="s">
        <v>99</v>
      </c>
      <c r="D49" t="s">
        <v>122</v>
      </c>
      <c r="E49" t="s">
        <v>515</v>
      </c>
      <c r="F49" t="s">
        <v>499</v>
      </c>
      <c r="G49" t="s">
        <v>507</v>
      </c>
      <c r="H49" t="s">
        <v>149</v>
      </c>
      <c r="I49" t="s">
        <v>268</v>
      </c>
      <c r="J49" s="65">
        <v>8.91</v>
      </c>
      <c r="K49" t="s">
        <v>101</v>
      </c>
      <c r="L49" s="66">
        <v>2.4799999999999999E-2</v>
      </c>
      <c r="M49" s="66">
        <v>1.1599999999999999E-2</v>
      </c>
      <c r="N49" s="65">
        <v>2166259</v>
      </c>
      <c r="O49" s="65">
        <v>113</v>
      </c>
      <c r="P49" s="65">
        <v>0</v>
      </c>
      <c r="Q49" s="65">
        <v>2447.8726700000002</v>
      </c>
      <c r="R49" s="66">
        <v>1.1000000000000001E-3</v>
      </c>
      <c r="S49" s="66">
        <v>1E-3</v>
      </c>
      <c r="T49" s="66">
        <v>1E-4</v>
      </c>
    </row>
    <row r="50" spans="1:20">
      <c r="A50" t="s">
        <v>520</v>
      </c>
      <c r="B50" t="s">
        <v>521</v>
      </c>
      <c r="C50" t="s">
        <v>99</v>
      </c>
      <c r="D50" t="s">
        <v>122</v>
      </c>
      <c r="E50" t="s">
        <v>515</v>
      </c>
      <c r="F50" t="s">
        <v>499</v>
      </c>
      <c r="G50" t="s">
        <v>482</v>
      </c>
      <c r="H50" t="s">
        <v>212</v>
      </c>
      <c r="I50" t="s">
        <v>268</v>
      </c>
      <c r="J50" s="65">
        <v>2.48</v>
      </c>
      <c r="K50" t="s">
        <v>101</v>
      </c>
      <c r="L50" s="66">
        <v>6.4999999999999997E-3</v>
      </c>
      <c r="M50" s="66">
        <v>4.0000000000000001E-3</v>
      </c>
      <c r="N50" s="65">
        <v>11787785.109999999</v>
      </c>
      <c r="O50" s="65">
        <v>100.6</v>
      </c>
      <c r="P50" s="65">
        <v>38.869549999999997</v>
      </c>
      <c r="Q50" s="65">
        <v>11897.381370659999</v>
      </c>
      <c r="R50" s="66">
        <v>1.5599999999999999E-2</v>
      </c>
      <c r="S50" s="66">
        <v>4.8999999999999998E-3</v>
      </c>
      <c r="T50" s="66">
        <v>6.9999999999999999E-4</v>
      </c>
    </row>
    <row r="51" spans="1:20">
      <c r="A51" t="s">
        <v>522</v>
      </c>
      <c r="B51" t="s">
        <v>523</v>
      </c>
      <c r="C51" t="s">
        <v>99</v>
      </c>
      <c r="D51" t="s">
        <v>122</v>
      </c>
      <c r="E51" t="s">
        <v>473</v>
      </c>
      <c r="F51" t="s">
        <v>422</v>
      </c>
      <c r="G51" t="s">
        <v>482</v>
      </c>
      <c r="H51" t="s">
        <v>212</v>
      </c>
      <c r="I51" t="s">
        <v>425</v>
      </c>
      <c r="J51" s="65">
        <v>0.49</v>
      </c>
      <c r="K51" t="s">
        <v>101</v>
      </c>
      <c r="L51" s="66">
        <v>4.1000000000000002E-2</v>
      </c>
      <c r="M51" s="66">
        <v>2.8299999999999999E-2</v>
      </c>
      <c r="N51" s="65">
        <v>7699314.4000000004</v>
      </c>
      <c r="O51" s="65">
        <v>124.6</v>
      </c>
      <c r="P51" s="65">
        <v>0</v>
      </c>
      <c r="Q51" s="65">
        <v>9593.3457424000007</v>
      </c>
      <c r="R51" s="66">
        <v>9.9000000000000008E-3</v>
      </c>
      <c r="S51" s="66">
        <v>4.0000000000000001E-3</v>
      </c>
      <c r="T51" s="66">
        <v>5.9999999999999995E-4</v>
      </c>
    </row>
    <row r="52" spans="1:20">
      <c r="A52" t="s">
        <v>524</v>
      </c>
      <c r="B52" t="s">
        <v>525</v>
      </c>
      <c r="C52" t="s">
        <v>99</v>
      </c>
      <c r="D52" t="s">
        <v>122</v>
      </c>
      <c r="E52" t="s">
        <v>473</v>
      </c>
      <c r="F52" t="s">
        <v>422</v>
      </c>
      <c r="G52" t="s">
        <v>482</v>
      </c>
      <c r="H52" t="s">
        <v>212</v>
      </c>
      <c r="I52" t="s">
        <v>268</v>
      </c>
      <c r="J52" s="65">
        <v>1.63</v>
      </c>
      <c r="K52" t="s">
        <v>101</v>
      </c>
      <c r="L52" s="66">
        <v>4.2000000000000003E-2</v>
      </c>
      <c r="M52" s="66">
        <v>5.7999999999999996E-3</v>
      </c>
      <c r="N52" s="65">
        <v>4396056</v>
      </c>
      <c r="O52" s="65">
        <v>109.52</v>
      </c>
      <c r="P52" s="65">
        <v>0</v>
      </c>
      <c r="Q52" s="65">
        <v>4814.5605311999998</v>
      </c>
      <c r="R52" s="66">
        <v>4.4000000000000003E-3</v>
      </c>
      <c r="S52" s="66">
        <v>2E-3</v>
      </c>
      <c r="T52" s="66">
        <v>2.9999999999999997E-4</v>
      </c>
    </row>
    <row r="53" spans="1:20">
      <c r="A53" t="s">
        <v>526</v>
      </c>
      <c r="B53" t="s">
        <v>527</v>
      </c>
      <c r="C53" t="s">
        <v>99</v>
      </c>
      <c r="D53" t="s">
        <v>122</v>
      </c>
      <c r="E53" t="s">
        <v>473</v>
      </c>
      <c r="F53" t="s">
        <v>422</v>
      </c>
      <c r="G53" t="s">
        <v>482</v>
      </c>
      <c r="H53" t="s">
        <v>212</v>
      </c>
      <c r="I53" t="s">
        <v>268</v>
      </c>
      <c r="J53" s="65">
        <v>1.1599999999999999</v>
      </c>
      <c r="K53" t="s">
        <v>101</v>
      </c>
      <c r="L53" s="66">
        <v>0.04</v>
      </c>
      <c r="M53" s="66">
        <v>1.04E-2</v>
      </c>
      <c r="N53" s="65">
        <v>12463264</v>
      </c>
      <c r="O53" s="65">
        <v>111</v>
      </c>
      <c r="P53" s="65">
        <v>0</v>
      </c>
      <c r="Q53" s="65">
        <v>13834.223040000001</v>
      </c>
      <c r="R53" s="66">
        <v>5.7000000000000002E-3</v>
      </c>
      <c r="S53" s="66">
        <v>5.7000000000000002E-3</v>
      </c>
      <c r="T53" s="66">
        <v>8.0000000000000004E-4</v>
      </c>
    </row>
    <row r="54" spans="1:20">
      <c r="A54" t="s">
        <v>528</v>
      </c>
      <c r="B54" t="s">
        <v>529</v>
      </c>
      <c r="C54" t="s">
        <v>99</v>
      </c>
      <c r="D54" t="s">
        <v>122</v>
      </c>
      <c r="E54" t="s">
        <v>530</v>
      </c>
      <c r="F54" t="s">
        <v>126</v>
      </c>
      <c r="G54" t="s">
        <v>482</v>
      </c>
      <c r="H54" t="s">
        <v>212</v>
      </c>
      <c r="I54" t="s">
        <v>531</v>
      </c>
      <c r="J54" s="65">
        <v>0</v>
      </c>
      <c r="K54" t="s">
        <v>101</v>
      </c>
      <c r="L54" s="66">
        <v>5.8999999999999999E-3</v>
      </c>
      <c r="M54" s="66">
        <v>-3.75</v>
      </c>
      <c r="N54" s="65">
        <v>989578.2</v>
      </c>
      <c r="O54" s="65">
        <v>101.53</v>
      </c>
      <c r="P54" s="65">
        <v>0</v>
      </c>
      <c r="Q54" s="65">
        <v>1004.71874646</v>
      </c>
      <c r="R54" s="66">
        <v>1.9800000000000002E-2</v>
      </c>
      <c r="S54" s="66">
        <v>4.0000000000000002E-4</v>
      </c>
      <c r="T54" s="66">
        <v>1E-4</v>
      </c>
    </row>
    <row r="55" spans="1:20">
      <c r="A55" t="s">
        <v>532</v>
      </c>
      <c r="B55" t="s">
        <v>533</v>
      </c>
      <c r="C55" t="s">
        <v>99</v>
      </c>
      <c r="D55" t="s">
        <v>122</v>
      </c>
      <c r="E55" t="s">
        <v>534</v>
      </c>
      <c r="F55" t="s">
        <v>499</v>
      </c>
      <c r="G55" t="s">
        <v>535</v>
      </c>
      <c r="H55" t="s">
        <v>212</v>
      </c>
      <c r="I55" t="s">
        <v>268</v>
      </c>
      <c r="J55" s="65">
        <v>7.15</v>
      </c>
      <c r="K55" t="s">
        <v>101</v>
      </c>
      <c r="L55" s="66">
        <v>1.14E-2</v>
      </c>
      <c r="M55" s="66">
        <v>1.06E-2</v>
      </c>
      <c r="N55" s="65">
        <v>5923254</v>
      </c>
      <c r="O55" s="65">
        <v>99.05</v>
      </c>
      <c r="P55" s="65">
        <v>67.509649999999993</v>
      </c>
      <c r="Q55" s="65">
        <v>5934.4927369999996</v>
      </c>
      <c r="R55" s="66">
        <v>2.8999999999999998E-3</v>
      </c>
      <c r="S55" s="66">
        <v>2.5000000000000001E-3</v>
      </c>
      <c r="T55" s="66">
        <v>4.0000000000000002E-4</v>
      </c>
    </row>
    <row r="56" spans="1:20">
      <c r="A56" t="s">
        <v>536</v>
      </c>
      <c r="B56" t="s">
        <v>537</v>
      </c>
      <c r="C56" t="s">
        <v>99</v>
      </c>
      <c r="D56" t="s">
        <v>122</v>
      </c>
      <c r="E56" t="s">
        <v>534</v>
      </c>
      <c r="F56" t="s">
        <v>499</v>
      </c>
      <c r="G56" t="s">
        <v>535</v>
      </c>
      <c r="H56" t="s">
        <v>212</v>
      </c>
      <c r="I56" t="s">
        <v>268</v>
      </c>
      <c r="J56" s="65">
        <v>1.24</v>
      </c>
      <c r="K56" t="s">
        <v>101</v>
      </c>
      <c r="L56" s="66">
        <v>4.8000000000000001E-2</v>
      </c>
      <c r="M56" s="66">
        <v>7.7999999999999996E-3</v>
      </c>
      <c r="N56" s="65">
        <v>5160491.2699999996</v>
      </c>
      <c r="O56" s="65">
        <v>108.29</v>
      </c>
      <c r="P56" s="65">
        <v>0</v>
      </c>
      <c r="Q56" s="65">
        <v>5588.295996283</v>
      </c>
      <c r="R56" s="66">
        <v>6.3E-3</v>
      </c>
      <c r="S56" s="66">
        <v>2.3E-3</v>
      </c>
      <c r="T56" s="66">
        <v>2.9999999999999997E-4</v>
      </c>
    </row>
    <row r="57" spans="1:20">
      <c r="A57" t="s">
        <v>538</v>
      </c>
      <c r="B57" t="s">
        <v>539</v>
      </c>
      <c r="C57" t="s">
        <v>99</v>
      </c>
      <c r="D57" t="s">
        <v>122</v>
      </c>
      <c r="E57" t="s">
        <v>534</v>
      </c>
      <c r="F57" t="s">
        <v>499</v>
      </c>
      <c r="G57" t="s">
        <v>535</v>
      </c>
      <c r="H57" t="s">
        <v>212</v>
      </c>
      <c r="I57" t="s">
        <v>540</v>
      </c>
      <c r="J57" s="65">
        <v>0.25</v>
      </c>
      <c r="K57" t="s">
        <v>101</v>
      </c>
      <c r="L57" s="66">
        <v>4.9000000000000002E-2</v>
      </c>
      <c r="M57" s="66">
        <v>2.24E-2</v>
      </c>
      <c r="N57" s="65">
        <v>2814145.98</v>
      </c>
      <c r="O57" s="65">
        <v>113</v>
      </c>
      <c r="P57" s="65">
        <v>0</v>
      </c>
      <c r="Q57" s="65">
        <v>3179.9849574</v>
      </c>
      <c r="R57" s="66">
        <v>2.8400000000000002E-2</v>
      </c>
      <c r="S57" s="66">
        <v>1.2999999999999999E-3</v>
      </c>
      <c r="T57" s="66">
        <v>2.0000000000000001E-4</v>
      </c>
    </row>
    <row r="58" spans="1:20">
      <c r="A58" t="s">
        <v>541</v>
      </c>
      <c r="B58" t="s">
        <v>542</v>
      </c>
      <c r="C58" t="s">
        <v>99</v>
      </c>
      <c r="D58" t="s">
        <v>122</v>
      </c>
      <c r="E58" t="s">
        <v>534</v>
      </c>
      <c r="F58" t="s">
        <v>499</v>
      </c>
      <c r="G58" t="s">
        <v>535</v>
      </c>
      <c r="H58" t="s">
        <v>212</v>
      </c>
      <c r="I58" t="s">
        <v>268</v>
      </c>
      <c r="J58" s="65">
        <v>4.7699999999999996</v>
      </c>
      <c r="K58" t="s">
        <v>101</v>
      </c>
      <c r="L58" s="66">
        <v>3.2000000000000001E-2</v>
      </c>
      <c r="M58" s="66">
        <v>4.7999999999999996E-3</v>
      </c>
      <c r="N58" s="65">
        <v>559353</v>
      </c>
      <c r="O58" s="65">
        <v>112.8</v>
      </c>
      <c r="P58" s="65">
        <v>0</v>
      </c>
      <c r="Q58" s="65">
        <v>630.95018400000004</v>
      </c>
      <c r="R58" s="66">
        <v>2.9999999999999997E-4</v>
      </c>
      <c r="S58" s="66">
        <v>2.9999999999999997E-4</v>
      </c>
      <c r="T58" s="66">
        <v>0</v>
      </c>
    </row>
    <row r="59" spans="1:20">
      <c r="A59" t="s">
        <v>543</v>
      </c>
      <c r="B59" t="s">
        <v>544</v>
      </c>
      <c r="C59" t="s">
        <v>99</v>
      </c>
      <c r="D59" t="s">
        <v>122</v>
      </c>
      <c r="E59" t="s">
        <v>545</v>
      </c>
      <c r="F59" t="s">
        <v>499</v>
      </c>
      <c r="G59" t="s">
        <v>535</v>
      </c>
      <c r="H59" t="s">
        <v>212</v>
      </c>
      <c r="I59" t="s">
        <v>268</v>
      </c>
      <c r="J59" s="65">
        <v>3.97</v>
      </c>
      <c r="K59" t="s">
        <v>101</v>
      </c>
      <c r="L59" s="66">
        <v>2.3400000000000001E-2</v>
      </c>
      <c r="M59" s="66">
        <v>1.03E-2</v>
      </c>
      <c r="N59" s="65">
        <v>917035.46</v>
      </c>
      <c r="O59" s="65">
        <v>106.4</v>
      </c>
      <c r="P59" s="65">
        <v>0</v>
      </c>
      <c r="Q59" s="65">
        <v>975.72572944000001</v>
      </c>
      <c r="R59" s="66">
        <v>2.9999999999999997E-4</v>
      </c>
      <c r="S59" s="66">
        <v>4.0000000000000002E-4</v>
      </c>
      <c r="T59" s="66">
        <v>1E-4</v>
      </c>
    </row>
    <row r="60" spans="1:20">
      <c r="A60" t="s">
        <v>546</v>
      </c>
      <c r="B60" t="s">
        <v>547</v>
      </c>
      <c r="C60" t="s">
        <v>99</v>
      </c>
      <c r="D60" t="s">
        <v>122</v>
      </c>
      <c r="E60" t="s">
        <v>548</v>
      </c>
      <c r="F60" t="s">
        <v>499</v>
      </c>
      <c r="G60" t="s">
        <v>535</v>
      </c>
      <c r="H60" t="s">
        <v>212</v>
      </c>
      <c r="I60" t="s">
        <v>318</v>
      </c>
      <c r="J60" s="65">
        <v>6.67</v>
      </c>
      <c r="K60" t="s">
        <v>101</v>
      </c>
      <c r="L60" s="66">
        <v>7.7999999999999996E-3</v>
      </c>
      <c r="M60" s="66">
        <v>9.1999999999999998E-3</v>
      </c>
      <c r="N60" s="65">
        <v>2779965.61</v>
      </c>
      <c r="O60" s="65">
        <v>98.23</v>
      </c>
      <c r="P60" s="65">
        <v>0</v>
      </c>
      <c r="Q60" s="65">
        <v>2730.7602187030002</v>
      </c>
      <c r="R60" s="66">
        <v>6.1000000000000004E-3</v>
      </c>
      <c r="S60" s="66">
        <v>1.1000000000000001E-3</v>
      </c>
      <c r="T60" s="66">
        <v>2.0000000000000001E-4</v>
      </c>
    </row>
    <row r="61" spans="1:20">
      <c r="A61" t="s">
        <v>549</v>
      </c>
      <c r="B61" t="s">
        <v>550</v>
      </c>
      <c r="C61" t="s">
        <v>99</v>
      </c>
      <c r="D61" t="s">
        <v>122</v>
      </c>
      <c r="E61" t="s">
        <v>548</v>
      </c>
      <c r="F61" t="s">
        <v>499</v>
      </c>
      <c r="G61" t="s">
        <v>535</v>
      </c>
      <c r="H61" t="s">
        <v>212</v>
      </c>
      <c r="I61" t="s">
        <v>551</v>
      </c>
      <c r="J61" s="65">
        <v>5.55</v>
      </c>
      <c r="K61" t="s">
        <v>101</v>
      </c>
      <c r="L61" s="66">
        <v>1.8200000000000001E-2</v>
      </c>
      <c r="M61" s="66">
        <v>8.0000000000000002E-3</v>
      </c>
      <c r="N61" s="65">
        <v>1310007</v>
      </c>
      <c r="O61" s="65">
        <v>106.5</v>
      </c>
      <c r="P61" s="65">
        <v>0</v>
      </c>
      <c r="Q61" s="65">
        <v>1395.157455</v>
      </c>
      <c r="R61" s="66">
        <v>2.8999999999999998E-3</v>
      </c>
      <c r="S61" s="66">
        <v>5.9999999999999995E-4</v>
      </c>
      <c r="T61" s="66">
        <v>1E-4</v>
      </c>
    </row>
    <row r="62" spans="1:20">
      <c r="A62" t="s">
        <v>552</v>
      </c>
      <c r="B62" t="s">
        <v>553</v>
      </c>
      <c r="C62" t="s">
        <v>99</v>
      </c>
      <c r="D62" t="s">
        <v>122</v>
      </c>
      <c r="E62" t="s">
        <v>548</v>
      </c>
      <c r="F62" t="s">
        <v>499</v>
      </c>
      <c r="G62" t="s">
        <v>535</v>
      </c>
      <c r="H62" t="s">
        <v>212</v>
      </c>
      <c r="I62" t="s">
        <v>554</v>
      </c>
      <c r="J62" s="65">
        <v>6.61</v>
      </c>
      <c r="K62" t="s">
        <v>101</v>
      </c>
      <c r="L62" s="66">
        <v>6.8999999999999999E-3</v>
      </c>
      <c r="M62" s="66">
        <v>8.3999999999999995E-3</v>
      </c>
      <c r="N62" s="65">
        <v>5713000</v>
      </c>
      <c r="O62" s="65">
        <v>99.02</v>
      </c>
      <c r="P62" s="65">
        <v>0</v>
      </c>
      <c r="Q62" s="65">
        <v>5657.0126</v>
      </c>
      <c r="R62" s="66">
        <v>2.9100000000000001E-2</v>
      </c>
      <c r="S62" s="66">
        <v>2.3E-3</v>
      </c>
      <c r="T62" s="66">
        <v>2.9999999999999997E-4</v>
      </c>
    </row>
    <row r="63" spans="1:20">
      <c r="A63" t="s">
        <v>555</v>
      </c>
      <c r="B63" t="s">
        <v>556</v>
      </c>
      <c r="C63" t="s">
        <v>99</v>
      </c>
      <c r="D63" t="s">
        <v>122</v>
      </c>
      <c r="E63" t="s">
        <v>548</v>
      </c>
      <c r="F63" t="s">
        <v>499</v>
      </c>
      <c r="G63" t="s">
        <v>535</v>
      </c>
      <c r="H63" t="s">
        <v>212</v>
      </c>
      <c r="I63" t="s">
        <v>557</v>
      </c>
      <c r="J63" s="65">
        <v>4.54</v>
      </c>
      <c r="K63" t="s">
        <v>101</v>
      </c>
      <c r="L63" s="66">
        <v>2E-3</v>
      </c>
      <c r="M63" s="66">
        <v>7.4000000000000003E-3</v>
      </c>
      <c r="N63" s="65">
        <v>5916743</v>
      </c>
      <c r="O63" s="65">
        <v>96.69</v>
      </c>
      <c r="P63" s="65">
        <v>0</v>
      </c>
      <c r="Q63" s="65">
        <v>5720.8988067</v>
      </c>
      <c r="R63" s="66">
        <v>1.5800000000000002E-2</v>
      </c>
      <c r="S63" s="66">
        <v>2.3999999999999998E-3</v>
      </c>
      <c r="T63" s="66">
        <v>2.9999999999999997E-4</v>
      </c>
    </row>
    <row r="64" spans="1:20">
      <c r="A64" t="s">
        <v>558</v>
      </c>
      <c r="B64" t="s">
        <v>559</v>
      </c>
      <c r="C64" t="s">
        <v>99</v>
      </c>
      <c r="D64" t="s">
        <v>122</v>
      </c>
      <c r="E64" t="s">
        <v>548</v>
      </c>
      <c r="F64" t="s">
        <v>499</v>
      </c>
      <c r="G64" t="s">
        <v>535</v>
      </c>
      <c r="H64" t="s">
        <v>212</v>
      </c>
      <c r="I64" t="s">
        <v>554</v>
      </c>
      <c r="J64" s="65">
        <v>6.48</v>
      </c>
      <c r="K64" t="s">
        <v>101</v>
      </c>
      <c r="L64" s="66">
        <v>6.8999999999999999E-3</v>
      </c>
      <c r="M64" s="66">
        <v>9.7000000000000003E-3</v>
      </c>
      <c r="N64" s="65">
        <v>5667000</v>
      </c>
      <c r="O64" s="65">
        <v>98.22</v>
      </c>
      <c r="P64" s="65">
        <v>0</v>
      </c>
      <c r="Q64" s="65">
        <v>5566.1274000000003</v>
      </c>
      <c r="R64" s="66">
        <v>2.58E-2</v>
      </c>
      <c r="S64" s="66">
        <v>2.3E-3</v>
      </c>
      <c r="T64" s="66">
        <v>2.9999999999999997E-4</v>
      </c>
    </row>
    <row r="65" spans="1:20">
      <c r="A65" t="s">
        <v>560</v>
      </c>
      <c r="B65" t="s">
        <v>561</v>
      </c>
      <c r="C65" t="s">
        <v>99</v>
      </c>
      <c r="D65" t="s">
        <v>122</v>
      </c>
      <c r="E65" t="s">
        <v>440</v>
      </c>
      <c r="F65" t="s">
        <v>422</v>
      </c>
      <c r="G65" t="s">
        <v>535</v>
      </c>
      <c r="H65" t="s">
        <v>212</v>
      </c>
      <c r="I65" t="s">
        <v>268</v>
      </c>
      <c r="J65" s="65">
        <v>0.35</v>
      </c>
      <c r="K65" t="s">
        <v>101</v>
      </c>
      <c r="L65" s="66">
        <v>0.04</v>
      </c>
      <c r="M65" s="66">
        <v>1.4E-2</v>
      </c>
      <c r="N65" s="65">
        <v>1477988</v>
      </c>
      <c r="O65" s="65">
        <v>109.95</v>
      </c>
      <c r="P65" s="65">
        <v>0</v>
      </c>
      <c r="Q65" s="65">
        <v>1625.047806</v>
      </c>
      <c r="R65" s="66">
        <v>1.1000000000000001E-3</v>
      </c>
      <c r="S65" s="66">
        <v>6.9999999999999999E-4</v>
      </c>
      <c r="T65" s="66">
        <v>1E-4</v>
      </c>
    </row>
    <row r="66" spans="1:20">
      <c r="A66" t="s">
        <v>562</v>
      </c>
      <c r="B66" t="s">
        <v>563</v>
      </c>
      <c r="C66" t="s">
        <v>99</v>
      </c>
      <c r="D66" t="s">
        <v>122</v>
      </c>
      <c r="E66" t="s">
        <v>564</v>
      </c>
      <c r="F66" t="s">
        <v>499</v>
      </c>
      <c r="G66" t="s">
        <v>535</v>
      </c>
      <c r="H66" t="s">
        <v>212</v>
      </c>
      <c r="I66" t="s">
        <v>268</v>
      </c>
      <c r="J66" s="65">
        <v>2.88</v>
      </c>
      <c r="K66" t="s">
        <v>101</v>
      </c>
      <c r="L66" s="66">
        <v>4.7500000000000001E-2</v>
      </c>
      <c r="M66" s="66">
        <v>9.1000000000000004E-3</v>
      </c>
      <c r="N66" s="65">
        <v>4601731</v>
      </c>
      <c r="O66" s="65">
        <v>135.05000000000001</v>
      </c>
      <c r="P66" s="65">
        <v>0</v>
      </c>
      <c r="Q66" s="65">
        <v>6214.6377155</v>
      </c>
      <c r="R66" s="66">
        <v>2.3999999999999998E-3</v>
      </c>
      <c r="S66" s="66">
        <v>2.5999999999999999E-3</v>
      </c>
      <c r="T66" s="66">
        <v>4.0000000000000002E-4</v>
      </c>
    </row>
    <row r="67" spans="1:20">
      <c r="A67" t="s">
        <v>565</v>
      </c>
      <c r="B67" t="s">
        <v>566</v>
      </c>
      <c r="C67" t="s">
        <v>99</v>
      </c>
      <c r="D67" t="s">
        <v>122</v>
      </c>
      <c r="E67" t="s">
        <v>567</v>
      </c>
      <c r="F67" t="s">
        <v>568</v>
      </c>
      <c r="G67" t="s">
        <v>535</v>
      </c>
      <c r="H67" t="s">
        <v>212</v>
      </c>
      <c r="I67" t="s">
        <v>500</v>
      </c>
      <c r="J67" s="65">
        <v>0.74</v>
      </c>
      <c r="K67" t="s">
        <v>101</v>
      </c>
      <c r="L67" s="66">
        <v>4.65E-2</v>
      </c>
      <c r="M67" s="66">
        <v>2.0500000000000001E-2</v>
      </c>
      <c r="N67" s="65">
        <v>447175.58</v>
      </c>
      <c r="O67" s="65">
        <v>127.2</v>
      </c>
      <c r="P67" s="65">
        <v>0</v>
      </c>
      <c r="Q67" s="65">
        <v>568.80733776</v>
      </c>
      <c r="R67" s="66">
        <v>8.8000000000000005E-3</v>
      </c>
      <c r="S67" s="66">
        <v>2.0000000000000001E-4</v>
      </c>
      <c r="T67" s="66">
        <v>0</v>
      </c>
    </row>
    <row r="68" spans="1:20">
      <c r="A68" t="s">
        <v>569</v>
      </c>
      <c r="B68" t="s">
        <v>570</v>
      </c>
      <c r="C68" t="s">
        <v>99</v>
      </c>
      <c r="D68" t="s">
        <v>122</v>
      </c>
      <c r="E68" t="s">
        <v>571</v>
      </c>
      <c r="F68" t="s">
        <v>572</v>
      </c>
      <c r="G68" t="s">
        <v>573</v>
      </c>
      <c r="H68" t="s">
        <v>149</v>
      </c>
      <c r="I68" t="s">
        <v>268</v>
      </c>
      <c r="J68" s="65">
        <v>4.5</v>
      </c>
      <c r="K68" t="s">
        <v>101</v>
      </c>
      <c r="L68" s="66">
        <v>4.4999999999999998E-2</v>
      </c>
      <c r="M68" s="66">
        <v>3.2000000000000002E-3</v>
      </c>
      <c r="N68" s="65">
        <v>2980976</v>
      </c>
      <c r="O68" s="65">
        <v>122.45</v>
      </c>
      <c r="P68" s="65">
        <v>0</v>
      </c>
      <c r="Q68" s="65">
        <v>3650.2051120000001</v>
      </c>
      <c r="R68" s="66">
        <v>1E-3</v>
      </c>
      <c r="S68" s="66">
        <v>1.5E-3</v>
      </c>
      <c r="T68" s="66">
        <v>2.0000000000000001E-4</v>
      </c>
    </row>
    <row r="69" spans="1:20">
      <c r="A69" t="s">
        <v>574</v>
      </c>
      <c r="B69" t="s">
        <v>575</v>
      </c>
      <c r="C69" t="s">
        <v>99</v>
      </c>
      <c r="D69" t="s">
        <v>122</v>
      </c>
      <c r="E69" t="s">
        <v>571</v>
      </c>
      <c r="F69" t="s">
        <v>572</v>
      </c>
      <c r="G69" t="s">
        <v>573</v>
      </c>
      <c r="H69" t="s">
        <v>149</v>
      </c>
      <c r="I69" t="s">
        <v>268</v>
      </c>
      <c r="J69" s="65">
        <v>9.23</v>
      </c>
      <c r="K69" t="s">
        <v>101</v>
      </c>
      <c r="L69" s="66">
        <v>2.3900000000000001E-2</v>
      </c>
      <c r="M69" s="66">
        <v>6.7000000000000002E-3</v>
      </c>
      <c r="N69" s="65">
        <v>13457253</v>
      </c>
      <c r="O69" s="65">
        <v>117</v>
      </c>
      <c r="P69" s="65">
        <v>0</v>
      </c>
      <c r="Q69" s="65">
        <v>15744.986010000001</v>
      </c>
      <c r="R69" s="66">
        <v>6.7999999999999996E-3</v>
      </c>
      <c r="S69" s="66">
        <v>6.4999999999999997E-3</v>
      </c>
      <c r="T69" s="66">
        <v>8.9999999999999998E-4</v>
      </c>
    </row>
    <row r="70" spans="1:20">
      <c r="A70" t="s">
        <v>576</v>
      </c>
      <c r="B70" t="s">
        <v>577</v>
      </c>
      <c r="C70" t="s">
        <v>99</v>
      </c>
      <c r="D70" t="s">
        <v>122</v>
      </c>
      <c r="E70" t="s">
        <v>571</v>
      </c>
      <c r="F70" t="s">
        <v>572</v>
      </c>
      <c r="G70" t="s">
        <v>573</v>
      </c>
      <c r="H70" t="s">
        <v>149</v>
      </c>
      <c r="I70" t="s">
        <v>268</v>
      </c>
      <c r="J70" s="65">
        <v>6.66</v>
      </c>
      <c r="K70" t="s">
        <v>101</v>
      </c>
      <c r="L70" s="66">
        <v>3.85E-2</v>
      </c>
      <c r="M70" s="66">
        <v>4.1000000000000003E-3</v>
      </c>
      <c r="N70" s="65">
        <v>43317922.600000001</v>
      </c>
      <c r="O70" s="65">
        <v>125.8</v>
      </c>
      <c r="P70" s="65">
        <v>839.62612999999999</v>
      </c>
      <c r="Q70" s="65">
        <v>55333.572760800002</v>
      </c>
      <c r="R70" s="66">
        <v>1.6199999999999999E-2</v>
      </c>
      <c r="S70" s="66">
        <v>2.29E-2</v>
      </c>
      <c r="T70" s="66">
        <v>3.3E-3</v>
      </c>
    </row>
    <row r="71" spans="1:20">
      <c r="A71" t="s">
        <v>578</v>
      </c>
      <c r="B71" t="s">
        <v>579</v>
      </c>
      <c r="C71" t="s">
        <v>99</v>
      </c>
      <c r="D71" t="s">
        <v>122</v>
      </c>
      <c r="E71" t="s">
        <v>580</v>
      </c>
      <c r="F71" t="s">
        <v>499</v>
      </c>
      <c r="G71" t="s">
        <v>535</v>
      </c>
      <c r="H71" t="s">
        <v>212</v>
      </c>
      <c r="I71" t="s">
        <v>581</v>
      </c>
      <c r="J71" s="65">
        <v>7.72</v>
      </c>
      <c r="K71" t="s">
        <v>101</v>
      </c>
      <c r="L71" s="66">
        <v>8.3999999999999995E-3</v>
      </c>
      <c r="M71" s="66">
        <v>8.5000000000000006E-3</v>
      </c>
      <c r="N71" s="65">
        <v>3832000</v>
      </c>
      <c r="O71" s="65">
        <v>99.5</v>
      </c>
      <c r="P71" s="65">
        <v>0</v>
      </c>
      <c r="Q71" s="65">
        <v>3812.84</v>
      </c>
      <c r="R71" s="66">
        <v>7.7999999999999996E-3</v>
      </c>
      <c r="S71" s="66">
        <v>1.6000000000000001E-3</v>
      </c>
      <c r="T71" s="66">
        <v>2.0000000000000001E-4</v>
      </c>
    </row>
    <row r="72" spans="1:20">
      <c r="A72" t="s">
        <v>582</v>
      </c>
      <c r="B72" t="s">
        <v>583</v>
      </c>
      <c r="C72" t="s">
        <v>99</v>
      </c>
      <c r="D72" t="s">
        <v>122</v>
      </c>
      <c r="E72" t="s">
        <v>584</v>
      </c>
      <c r="F72" t="s">
        <v>499</v>
      </c>
      <c r="G72" t="s">
        <v>535</v>
      </c>
      <c r="H72" t="s">
        <v>212</v>
      </c>
      <c r="I72" t="s">
        <v>268</v>
      </c>
      <c r="J72" s="65">
        <v>3.11</v>
      </c>
      <c r="K72" t="s">
        <v>101</v>
      </c>
      <c r="L72" s="66">
        <v>2.8500000000000001E-2</v>
      </c>
      <c r="M72" s="66">
        <v>4.5999999999999999E-3</v>
      </c>
      <c r="N72" s="65">
        <v>3282882</v>
      </c>
      <c r="O72" s="65">
        <v>110.7</v>
      </c>
      <c r="P72" s="65">
        <v>0</v>
      </c>
      <c r="Q72" s="65">
        <v>3634.1503739999998</v>
      </c>
      <c r="R72" s="66">
        <v>4.1999999999999997E-3</v>
      </c>
      <c r="S72" s="66">
        <v>1.5E-3</v>
      </c>
      <c r="T72" s="66">
        <v>2.0000000000000001E-4</v>
      </c>
    </row>
    <row r="73" spans="1:20">
      <c r="A73" t="s">
        <v>585</v>
      </c>
      <c r="B73" t="s">
        <v>586</v>
      </c>
      <c r="C73" t="s">
        <v>99</v>
      </c>
      <c r="D73" t="s">
        <v>122</v>
      </c>
      <c r="E73" t="s">
        <v>584</v>
      </c>
      <c r="F73" t="s">
        <v>499</v>
      </c>
      <c r="G73" t="s">
        <v>535</v>
      </c>
      <c r="H73" t="s">
        <v>212</v>
      </c>
      <c r="I73" t="s">
        <v>321</v>
      </c>
      <c r="J73" s="65">
        <v>5.23</v>
      </c>
      <c r="K73" t="s">
        <v>101</v>
      </c>
      <c r="L73" s="66">
        <v>2.5999999999999999E-2</v>
      </c>
      <c r="M73" s="66">
        <v>8.6999999999999994E-3</v>
      </c>
      <c r="N73" s="65">
        <v>6467376.8200000003</v>
      </c>
      <c r="O73" s="65">
        <v>110.29</v>
      </c>
      <c r="P73" s="65">
        <v>0</v>
      </c>
      <c r="Q73" s="65">
        <v>7132.8698947780003</v>
      </c>
      <c r="R73" s="66">
        <v>1.5100000000000001E-2</v>
      </c>
      <c r="S73" s="66">
        <v>2.8999999999999998E-3</v>
      </c>
      <c r="T73" s="66">
        <v>4.0000000000000002E-4</v>
      </c>
    </row>
    <row r="74" spans="1:20">
      <c r="A74" t="s">
        <v>587</v>
      </c>
      <c r="B74" t="s">
        <v>588</v>
      </c>
      <c r="C74" t="s">
        <v>99</v>
      </c>
      <c r="D74" t="s">
        <v>122</v>
      </c>
      <c r="E74" t="s">
        <v>584</v>
      </c>
      <c r="F74" t="s">
        <v>499</v>
      </c>
      <c r="G74" t="s">
        <v>535</v>
      </c>
      <c r="H74" t="s">
        <v>212</v>
      </c>
      <c r="I74" t="s">
        <v>589</v>
      </c>
      <c r="J74" s="65">
        <v>4.8899999999999997</v>
      </c>
      <c r="K74" t="s">
        <v>101</v>
      </c>
      <c r="L74" s="66">
        <v>2.4E-2</v>
      </c>
      <c r="M74" s="66">
        <v>1.0999999999999999E-2</v>
      </c>
      <c r="N74" s="65">
        <v>3993644.46</v>
      </c>
      <c r="O74" s="65">
        <v>107</v>
      </c>
      <c r="P74" s="65">
        <v>0</v>
      </c>
      <c r="Q74" s="65">
        <v>4273.1995722000001</v>
      </c>
      <c r="R74" s="66">
        <v>7.0000000000000001E-3</v>
      </c>
      <c r="S74" s="66">
        <v>1.8E-3</v>
      </c>
      <c r="T74" s="66">
        <v>2.9999999999999997E-4</v>
      </c>
    </row>
    <row r="75" spans="1:20">
      <c r="A75" t="s">
        <v>590</v>
      </c>
      <c r="B75" t="s">
        <v>591</v>
      </c>
      <c r="C75" t="s">
        <v>99</v>
      </c>
      <c r="D75" t="s">
        <v>122</v>
      </c>
      <c r="E75" t="s">
        <v>592</v>
      </c>
      <c r="F75" t="s">
        <v>499</v>
      </c>
      <c r="G75" t="s">
        <v>535</v>
      </c>
      <c r="H75" t="s">
        <v>212</v>
      </c>
      <c r="I75" t="s">
        <v>268</v>
      </c>
      <c r="J75" s="65">
        <v>4.93</v>
      </c>
      <c r="K75" t="s">
        <v>101</v>
      </c>
      <c r="L75" s="66">
        <v>2.1499999999999998E-2</v>
      </c>
      <c r="M75" s="66">
        <v>1.1900000000000001E-2</v>
      </c>
      <c r="N75" s="65">
        <f>4642356.37-N76</f>
        <v>3493969.37</v>
      </c>
      <c r="O75" s="65">
        <f>Q75/N75*100*1000</f>
        <v>107.70013735094651</v>
      </c>
      <c r="P75" s="65">
        <v>0</v>
      </c>
      <c r="Q75" s="65">
        <f>4999.81781049-2.19-Q76</f>
        <v>3763.0098104900003</v>
      </c>
      <c r="R75" s="66">
        <v>3.5999999999999999E-3</v>
      </c>
      <c r="S75" s="66">
        <v>2.0999999999999999E-3</v>
      </c>
      <c r="T75" s="66">
        <v>2.9999999999999997E-4</v>
      </c>
    </row>
    <row r="76" spans="1:20">
      <c r="A76" s="87" t="s">
        <v>590</v>
      </c>
      <c r="B76" s="87">
        <v>32302320</v>
      </c>
      <c r="C76" s="87" t="s">
        <v>99</v>
      </c>
      <c r="D76" s="87" t="s">
        <v>122</v>
      </c>
      <c r="E76" s="87" t="s">
        <v>592</v>
      </c>
      <c r="F76" s="87" t="s">
        <v>499</v>
      </c>
      <c r="G76" s="87" t="s">
        <v>535</v>
      </c>
      <c r="H76" s="87" t="s">
        <v>212</v>
      </c>
      <c r="I76" s="87" t="s">
        <v>593</v>
      </c>
      <c r="J76" s="65">
        <v>4.93</v>
      </c>
      <c r="K76" s="87" t="s">
        <v>101</v>
      </c>
      <c r="L76" s="89">
        <v>2.1499999999999998E-2</v>
      </c>
      <c r="M76" s="89">
        <v>0</v>
      </c>
      <c r="N76" s="88">
        <v>1148387</v>
      </c>
      <c r="O76" s="65">
        <f>Q76/N76*100*1000</f>
        <v>107.50887984625393</v>
      </c>
      <c r="P76" s="65">
        <v>0</v>
      </c>
      <c r="Q76" s="65">
        <v>1234.6179999999999</v>
      </c>
      <c r="R76" s="66">
        <v>0</v>
      </c>
      <c r="S76" s="66">
        <v>0</v>
      </c>
      <c r="T76" s="66">
        <v>0</v>
      </c>
    </row>
    <row r="77" spans="1:20">
      <c r="A77" t="s">
        <v>594</v>
      </c>
      <c r="B77" t="s">
        <v>595</v>
      </c>
      <c r="C77" t="s">
        <v>99</v>
      </c>
      <c r="D77" t="s">
        <v>122</v>
      </c>
      <c r="E77" t="s">
        <v>592</v>
      </c>
      <c r="F77" t="s">
        <v>499</v>
      </c>
      <c r="G77" t="s">
        <v>535</v>
      </c>
      <c r="H77" t="s">
        <v>212</v>
      </c>
      <c r="I77" t="s">
        <v>596</v>
      </c>
      <c r="J77" s="65">
        <v>7.54</v>
      </c>
      <c r="K77" t="s">
        <v>101</v>
      </c>
      <c r="L77" s="66">
        <v>1.43E-2</v>
      </c>
      <c r="M77" s="66">
        <v>1.43E-2</v>
      </c>
      <c r="N77" s="65">
        <v>5194000</v>
      </c>
      <c r="O77" s="65">
        <v>100.2</v>
      </c>
      <c r="P77" s="65">
        <v>0</v>
      </c>
      <c r="Q77" s="65">
        <v>5204.3879999999999</v>
      </c>
      <c r="R77" s="66">
        <v>1.21E-2</v>
      </c>
      <c r="S77" s="66">
        <v>2.2000000000000001E-3</v>
      </c>
      <c r="T77" s="66">
        <v>2.9999999999999997E-4</v>
      </c>
    </row>
    <row r="78" spans="1:20">
      <c r="A78" t="s">
        <v>597</v>
      </c>
      <c r="B78" t="s">
        <v>598</v>
      </c>
      <c r="C78" t="s">
        <v>99</v>
      </c>
      <c r="D78" t="s">
        <v>122</v>
      </c>
      <c r="E78" t="s">
        <v>592</v>
      </c>
      <c r="F78" t="s">
        <v>499</v>
      </c>
      <c r="G78" t="s">
        <v>535</v>
      </c>
      <c r="H78" t="s">
        <v>212</v>
      </c>
      <c r="I78" t="s">
        <v>599</v>
      </c>
      <c r="J78" s="65">
        <v>5.59</v>
      </c>
      <c r="K78" t="s">
        <v>101</v>
      </c>
      <c r="L78" s="66">
        <v>2.35E-2</v>
      </c>
      <c r="M78" s="66">
        <v>1.46E-2</v>
      </c>
      <c r="N78" s="65">
        <v>24043556.050000001</v>
      </c>
      <c r="O78" s="65">
        <v>107.54</v>
      </c>
      <c r="P78" s="65">
        <v>553.49959000000001</v>
      </c>
      <c r="Q78" s="65">
        <v>26409.939766169999</v>
      </c>
      <c r="R78" s="66">
        <v>3.1E-2</v>
      </c>
      <c r="S78" s="66">
        <v>1.09E-2</v>
      </c>
      <c r="T78" s="66">
        <v>1.6000000000000001E-3</v>
      </c>
    </row>
    <row r="79" spans="1:20">
      <c r="A79" t="s">
        <v>600</v>
      </c>
      <c r="B79" t="s">
        <v>601</v>
      </c>
      <c r="C79" t="s">
        <v>99</v>
      </c>
      <c r="D79" t="s">
        <v>122</v>
      </c>
      <c r="E79" t="s">
        <v>592</v>
      </c>
      <c r="F79" t="s">
        <v>499</v>
      </c>
      <c r="G79" t="s">
        <v>535</v>
      </c>
      <c r="H79" t="s">
        <v>212</v>
      </c>
      <c r="I79" t="s">
        <v>268</v>
      </c>
      <c r="J79" s="65">
        <v>4.3600000000000003</v>
      </c>
      <c r="K79" t="s">
        <v>101</v>
      </c>
      <c r="L79" s="66">
        <v>1.7600000000000001E-2</v>
      </c>
      <c r="M79" s="66">
        <v>1.1299999999999999E-2</v>
      </c>
      <c r="N79" s="65">
        <v>2928977.9199999999</v>
      </c>
      <c r="O79" s="65">
        <v>104.83</v>
      </c>
      <c r="P79" s="65">
        <v>0</v>
      </c>
      <c r="Q79" s="65">
        <v>3070.4475535360002</v>
      </c>
      <c r="R79" s="66">
        <v>2E-3</v>
      </c>
      <c r="S79" s="66">
        <v>1.2999999999999999E-3</v>
      </c>
      <c r="T79" s="66">
        <v>2.0000000000000001E-4</v>
      </c>
    </row>
    <row r="80" spans="1:20">
      <c r="A80" t="s">
        <v>602</v>
      </c>
      <c r="B80" t="s">
        <v>603</v>
      </c>
      <c r="C80" t="s">
        <v>99</v>
      </c>
      <c r="D80" t="s">
        <v>122</v>
      </c>
      <c r="E80" t="s">
        <v>592</v>
      </c>
      <c r="F80" t="s">
        <v>499</v>
      </c>
      <c r="G80" t="s">
        <v>535</v>
      </c>
      <c r="H80" t="s">
        <v>212</v>
      </c>
      <c r="I80" t="s">
        <v>268</v>
      </c>
      <c r="J80" s="65">
        <v>1.22</v>
      </c>
      <c r="K80" t="s">
        <v>101</v>
      </c>
      <c r="L80" s="66">
        <v>2.5499999999999998E-2</v>
      </c>
      <c r="M80" s="66">
        <v>1.8800000000000001E-2</v>
      </c>
      <c r="N80" s="65">
        <v>8259250.5199999996</v>
      </c>
      <c r="O80" s="65">
        <v>102.65</v>
      </c>
      <c r="P80" s="65">
        <v>0</v>
      </c>
      <c r="Q80" s="65">
        <v>8478.1206587800007</v>
      </c>
      <c r="R80" s="66">
        <v>7.6E-3</v>
      </c>
      <c r="S80" s="66">
        <v>3.5000000000000001E-3</v>
      </c>
      <c r="T80" s="66">
        <v>5.0000000000000001E-4</v>
      </c>
    </row>
    <row r="81" spans="1:20">
      <c r="A81" t="s">
        <v>604</v>
      </c>
      <c r="B81" t="s">
        <v>605</v>
      </c>
      <c r="C81" t="s">
        <v>99</v>
      </c>
      <c r="D81" t="s">
        <v>122</v>
      </c>
      <c r="E81" t="s">
        <v>592</v>
      </c>
      <c r="F81" t="s">
        <v>499</v>
      </c>
      <c r="G81" t="s">
        <v>535</v>
      </c>
      <c r="H81" t="s">
        <v>212</v>
      </c>
      <c r="I81" t="s">
        <v>606</v>
      </c>
      <c r="J81" s="65">
        <v>6.96</v>
      </c>
      <c r="K81" t="s">
        <v>101</v>
      </c>
      <c r="L81" s="66">
        <v>6.4999999999999997E-3</v>
      </c>
      <c r="M81" s="66">
        <v>1.2500000000000001E-2</v>
      </c>
      <c r="N81" s="65">
        <v>4806240</v>
      </c>
      <c r="O81" s="65">
        <v>95.9</v>
      </c>
      <c r="P81" s="65">
        <v>0</v>
      </c>
      <c r="Q81" s="65">
        <v>4609.1841599999998</v>
      </c>
      <c r="R81" s="66">
        <v>1.21E-2</v>
      </c>
      <c r="S81" s="66">
        <v>1.9E-3</v>
      </c>
      <c r="T81" s="66">
        <v>2.9999999999999997E-4</v>
      </c>
    </row>
    <row r="82" spans="1:20">
      <c r="A82" t="s">
        <v>607</v>
      </c>
      <c r="B82" t="s">
        <v>608</v>
      </c>
      <c r="C82" t="s">
        <v>99</v>
      </c>
      <c r="D82" t="s">
        <v>122</v>
      </c>
      <c r="E82" t="s">
        <v>473</v>
      </c>
      <c r="F82" t="s">
        <v>422</v>
      </c>
      <c r="G82" t="s">
        <v>535</v>
      </c>
      <c r="H82" t="s">
        <v>212</v>
      </c>
      <c r="I82" t="s">
        <v>503</v>
      </c>
      <c r="J82" s="65">
        <v>0.74</v>
      </c>
      <c r="K82" t="s">
        <v>101</v>
      </c>
      <c r="L82" s="66">
        <v>3.9300000000000002E-2</v>
      </c>
      <c r="M82" s="66">
        <v>0.2082</v>
      </c>
      <c r="N82" s="65">
        <v>9409078.25</v>
      </c>
      <c r="O82" s="65">
        <v>112.97</v>
      </c>
      <c r="P82" s="65">
        <v>101.72544000000001</v>
      </c>
      <c r="Q82" s="65">
        <v>10731.161139025</v>
      </c>
      <c r="R82" s="66">
        <v>9.1000000000000004E-3</v>
      </c>
      <c r="S82" s="66">
        <v>4.4000000000000003E-3</v>
      </c>
      <c r="T82" s="66">
        <v>5.9999999999999995E-4</v>
      </c>
    </row>
    <row r="83" spans="1:20">
      <c r="A83" t="s">
        <v>609</v>
      </c>
      <c r="B83" t="s">
        <v>610</v>
      </c>
      <c r="C83" t="s">
        <v>99</v>
      </c>
      <c r="D83" t="s">
        <v>122</v>
      </c>
      <c r="E83" t="s">
        <v>611</v>
      </c>
      <c r="F83" t="s">
        <v>499</v>
      </c>
      <c r="G83" t="s">
        <v>535</v>
      </c>
      <c r="H83" t="s">
        <v>212</v>
      </c>
      <c r="I83" t="s">
        <v>268</v>
      </c>
      <c r="J83" s="65">
        <v>6.69</v>
      </c>
      <c r="K83" t="s">
        <v>101</v>
      </c>
      <c r="L83" s="66">
        <v>3.5000000000000003E-2</v>
      </c>
      <c r="M83" s="66">
        <v>8.3999999999999995E-3</v>
      </c>
      <c r="N83" s="65">
        <v>8701149.4399999995</v>
      </c>
      <c r="O83" s="65">
        <v>121</v>
      </c>
      <c r="P83" s="65">
        <v>0</v>
      </c>
      <c r="Q83" s="65">
        <v>10528.390822400001</v>
      </c>
      <c r="R83" s="66">
        <v>1.11E-2</v>
      </c>
      <c r="S83" s="66">
        <v>4.4000000000000003E-3</v>
      </c>
      <c r="T83" s="66">
        <v>5.9999999999999995E-4</v>
      </c>
    </row>
    <row r="84" spans="1:20">
      <c r="A84" t="s">
        <v>612</v>
      </c>
      <c r="B84" t="s">
        <v>613</v>
      </c>
      <c r="C84" t="s">
        <v>99</v>
      </c>
      <c r="D84" t="s">
        <v>122</v>
      </c>
      <c r="E84" t="s">
        <v>611</v>
      </c>
      <c r="F84" t="s">
        <v>499</v>
      </c>
      <c r="G84" t="s">
        <v>535</v>
      </c>
      <c r="H84" t="s">
        <v>212</v>
      </c>
      <c r="I84" t="s">
        <v>268</v>
      </c>
      <c r="J84" s="65">
        <v>5.23</v>
      </c>
      <c r="K84" t="s">
        <v>101</v>
      </c>
      <c r="L84" s="66">
        <v>0.04</v>
      </c>
      <c r="M84" s="66">
        <v>5.7000000000000002E-3</v>
      </c>
      <c r="N84" s="65">
        <v>1077338.78</v>
      </c>
      <c r="O84" s="65">
        <v>119.97</v>
      </c>
      <c r="P84" s="65">
        <v>0</v>
      </c>
      <c r="Q84" s="65">
        <v>1292.483334366</v>
      </c>
      <c r="R84" s="66">
        <v>1.1000000000000001E-3</v>
      </c>
      <c r="S84" s="66">
        <v>5.0000000000000001E-4</v>
      </c>
      <c r="T84" s="66">
        <v>1E-4</v>
      </c>
    </row>
    <row r="85" spans="1:20">
      <c r="A85" t="s">
        <v>614</v>
      </c>
      <c r="B85" t="s">
        <v>615</v>
      </c>
      <c r="C85" t="s">
        <v>99</v>
      </c>
      <c r="D85" t="s">
        <v>122</v>
      </c>
      <c r="E85" t="s">
        <v>611</v>
      </c>
      <c r="F85" t="s">
        <v>499</v>
      </c>
      <c r="G85" t="s">
        <v>535</v>
      </c>
      <c r="H85" t="s">
        <v>212</v>
      </c>
      <c r="I85" t="s">
        <v>388</v>
      </c>
      <c r="J85" s="65">
        <v>2.4900000000000002</v>
      </c>
      <c r="K85" t="s">
        <v>101</v>
      </c>
      <c r="L85" s="66">
        <v>0.04</v>
      </c>
      <c r="M85" s="66">
        <v>3.8E-3</v>
      </c>
      <c r="N85" s="65">
        <v>3920432.94</v>
      </c>
      <c r="O85" s="65">
        <v>109.14</v>
      </c>
      <c r="P85" s="65">
        <v>0</v>
      </c>
      <c r="Q85" s="65">
        <v>4278.7605107159998</v>
      </c>
      <c r="R85" s="66">
        <v>1.2800000000000001E-2</v>
      </c>
      <c r="S85" s="66">
        <v>1.8E-3</v>
      </c>
      <c r="T85" s="66">
        <v>2.9999999999999997E-4</v>
      </c>
    </row>
    <row r="86" spans="1:20">
      <c r="A86" t="s">
        <v>616</v>
      </c>
      <c r="B86" t="s">
        <v>617</v>
      </c>
      <c r="C86" t="s">
        <v>99</v>
      </c>
      <c r="D86" t="s">
        <v>122</v>
      </c>
      <c r="E86" t="s">
        <v>611</v>
      </c>
      <c r="F86" t="s">
        <v>499</v>
      </c>
      <c r="G86" t="s">
        <v>535</v>
      </c>
      <c r="H86" t="s">
        <v>212</v>
      </c>
      <c r="I86" t="s">
        <v>618</v>
      </c>
      <c r="J86" s="65">
        <v>0.47</v>
      </c>
      <c r="K86" t="s">
        <v>101</v>
      </c>
      <c r="L86" s="66">
        <v>3.9E-2</v>
      </c>
      <c r="M86" s="66">
        <v>2.3599999999999999E-2</v>
      </c>
      <c r="N86" s="65">
        <v>537238.24</v>
      </c>
      <c r="O86" s="65">
        <v>108.5</v>
      </c>
      <c r="P86" s="65">
        <v>0</v>
      </c>
      <c r="Q86" s="65">
        <v>582.90349040000001</v>
      </c>
      <c r="R86" s="66">
        <v>2.4799999999999999E-2</v>
      </c>
      <c r="S86" s="66">
        <v>2.0000000000000001E-4</v>
      </c>
      <c r="T86" s="66">
        <v>0</v>
      </c>
    </row>
    <row r="87" spans="1:20">
      <c r="A87" t="s">
        <v>619</v>
      </c>
      <c r="B87" t="s">
        <v>620</v>
      </c>
      <c r="C87" t="s">
        <v>99</v>
      </c>
      <c r="D87" t="s">
        <v>122</v>
      </c>
      <c r="E87" t="s">
        <v>621</v>
      </c>
      <c r="F87" t="s">
        <v>622</v>
      </c>
      <c r="G87" t="s">
        <v>535</v>
      </c>
      <c r="H87" t="s">
        <v>212</v>
      </c>
      <c r="I87" t="s">
        <v>330</v>
      </c>
      <c r="J87" s="65">
        <v>4.32</v>
      </c>
      <c r="K87" t="s">
        <v>101</v>
      </c>
      <c r="L87" s="66">
        <v>4.2999999999999997E-2</v>
      </c>
      <c r="M87" s="66">
        <v>3.2000000000000002E-3</v>
      </c>
      <c r="N87" s="65">
        <v>1322341.02</v>
      </c>
      <c r="O87" s="65">
        <v>117.68</v>
      </c>
      <c r="P87" s="65">
        <v>229.26138</v>
      </c>
      <c r="Q87" s="65">
        <v>1785.3922923360001</v>
      </c>
      <c r="R87" s="66">
        <v>1.6000000000000001E-3</v>
      </c>
      <c r="S87" s="66">
        <v>6.9999999999999999E-4</v>
      </c>
      <c r="T87" s="66">
        <v>1E-4</v>
      </c>
    </row>
    <row r="88" spans="1:20">
      <c r="A88" t="s">
        <v>623</v>
      </c>
      <c r="B88" t="s">
        <v>624</v>
      </c>
      <c r="C88" t="s">
        <v>99</v>
      </c>
      <c r="D88" t="s">
        <v>122</v>
      </c>
      <c r="E88" t="s">
        <v>621</v>
      </c>
      <c r="F88" t="s">
        <v>622</v>
      </c>
      <c r="G88" t="s">
        <v>535</v>
      </c>
      <c r="H88" t="s">
        <v>212</v>
      </c>
      <c r="I88" t="s">
        <v>625</v>
      </c>
      <c r="J88" s="65">
        <v>4.82</v>
      </c>
      <c r="K88" t="s">
        <v>101</v>
      </c>
      <c r="L88" s="66">
        <v>2.9899999999999999E-2</v>
      </c>
      <c r="M88" s="66">
        <v>5.4999999999999997E-3</v>
      </c>
      <c r="N88" s="65">
        <v>6543.82</v>
      </c>
      <c r="O88" s="65">
        <v>112.61</v>
      </c>
      <c r="P88" s="65">
        <v>0.94449000000000005</v>
      </c>
      <c r="Q88" s="65">
        <v>8.3134857019999995</v>
      </c>
      <c r="R88" s="66">
        <v>0</v>
      </c>
      <c r="S88" s="66">
        <v>0</v>
      </c>
      <c r="T88" s="66">
        <v>0</v>
      </c>
    </row>
    <row r="89" spans="1:20">
      <c r="A89" t="s">
        <v>626</v>
      </c>
      <c r="B89" t="s">
        <v>627</v>
      </c>
      <c r="C89" t="s">
        <v>99</v>
      </c>
      <c r="D89" t="s">
        <v>122</v>
      </c>
      <c r="E89" t="s">
        <v>628</v>
      </c>
      <c r="F89" t="s">
        <v>422</v>
      </c>
      <c r="G89" t="s">
        <v>629</v>
      </c>
      <c r="H89" t="s">
        <v>149</v>
      </c>
      <c r="I89" t="s">
        <v>330</v>
      </c>
      <c r="J89" s="65">
        <v>2.39</v>
      </c>
      <c r="K89" t="s">
        <v>101</v>
      </c>
      <c r="L89" s="66">
        <v>9.4999999999999998E-3</v>
      </c>
      <c r="M89" s="66">
        <v>5.1999999999999998E-3</v>
      </c>
      <c r="N89" s="65">
        <v>24432983.859999999</v>
      </c>
      <c r="O89" s="65">
        <v>102.38</v>
      </c>
      <c r="P89" s="65">
        <v>0</v>
      </c>
      <c r="Q89" s="65">
        <v>25014.488875867999</v>
      </c>
      <c r="R89" s="66">
        <v>3.04E-2</v>
      </c>
      <c r="S89" s="66">
        <v>1.03E-2</v>
      </c>
      <c r="T89" s="66">
        <v>1.5E-3</v>
      </c>
    </row>
    <row r="90" spans="1:20">
      <c r="A90" t="s">
        <v>630</v>
      </c>
      <c r="B90" t="s">
        <v>631</v>
      </c>
      <c r="C90" t="s">
        <v>99</v>
      </c>
      <c r="D90" t="s">
        <v>122</v>
      </c>
      <c r="E90" t="s">
        <v>628</v>
      </c>
      <c r="F90" t="s">
        <v>422</v>
      </c>
      <c r="G90" t="s">
        <v>629</v>
      </c>
      <c r="H90" t="s">
        <v>149</v>
      </c>
      <c r="I90" t="s">
        <v>632</v>
      </c>
      <c r="J90" s="65">
        <v>3.45</v>
      </c>
      <c r="K90" t="s">
        <v>101</v>
      </c>
      <c r="L90" s="66">
        <v>0.01</v>
      </c>
      <c r="M90" s="66">
        <v>2.8999999999999998E-3</v>
      </c>
      <c r="N90" s="65">
        <v>6149248</v>
      </c>
      <c r="O90" s="65">
        <v>102.97</v>
      </c>
      <c r="P90" s="65">
        <v>0</v>
      </c>
      <c r="Q90" s="65">
        <v>6331.8806655999997</v>
      </c>
      <c r="R90" s="66">
        <v>1.5299999999999999E-2</v>
      </c>
      <c r="S90" s="66">
        <v>2.5999999999999999E-3</v>
      </c>
      <c r="T90" s="66">
        <v>4.0000000000000002E-4</v>
      </c>
    </row>
    <row r="91" spans="1:20">
      <c r="A91" t="s">
        <v>633</v>
      </c>
      <c r="B91" t="s">
        <v>634</v>
      </c>
      <c r="C91" t="s">
        <v>99</v>
      </c>
      <c r="D91" t="s">
        <v>122</v>
      </c>
      <c r="E91" t="s">
        <v>628</v>
      </c>
      <c r="F91" t="s">
        <v>422</v>
      </c>
      <c r="G91" t="s">
        <v>629</v>
      </c>
      <c r="H91" t="s">
        <v>149</v>
      </c>
      <c r="I91" t="s">
        <v>635</v>
      </c>
      <c r="J91" s="65">
        <v>6.08</v>
      </c>
      <c r="K91" t="s">
        <v>101</v>
      </c>
      <c r="L91" s="66">
        <v>5.0000000000000001E-3</v>
      </c>
      <c r="M91" s="66">
        <v>2.0999999999999999E-3</v>
      </c>
      <c r="N91" s="65">
        <v>40943120</v>
      </c>
      <c r="O91" s="65">
        <v>101.21</v>
      </c>
      <c r="P91" s="65">
        <v>0</v>
      </c>
      <c r="Q91" s="65">
        <v>41438.531752000003</v>
      </c>
      <c r="R91" s="66">
        <v>5.3600000000000002E-2</v>
      </c>
      <c r="S91" s="66">
        <v>1.7100000000000001E-2</v>
      </c>
      <c r="T91" s="66">
        <v>2.5000000000000001E-3</v>
      </c>
    </row>
    <row r="92" spans="1:20">
      <c r="A92" t="s">
        <v>636</v>
      </c>
      <c r="B92" t="s">
        <v>637</v>
      </c>
      <c r="C92" t="s">
        <v>99</v>
      </c>
      <c r="D92" t="s">
        <v>122</v>
      </c>
      <c r="E92" t="s">
        <v>628</v>
      </c>
      <c r="F92" t="s">
        <v>422</v>
      </c>
      <c r="G92" t="s">
        <v>629</v>
      </c>
      <c r="H92" t="s">
        <v>149</v>
      </c>
      <c r="I92" t="s">
        <v>638</v>
      </c>
      <c r="J92" s="65">
        <v>1.96</v>
      </c>
      <c r="K92" t="s">
        <v>101</v>
      </c>
      <c r="L92" s="66">
        <v>2.8E-3</v>
      </c>
      <c r="M92" s="66">
        <v>6.6E-3</v>
      </c>
      <c r="N92" s="65">
        <v>4523475</v>
      </c>
      <c r="O92" s="65">
        <v>99.17</v>
      </c>
      <c r="P92" s="65">
        <v>0</v>
      </c>
      <c r="Q92" s="65">
        <v>4485.9301575</v>
      </c>
      <c r="R92" s="66">
        <v>1.06E-2</v>
      </c>
      <c r="S92" s="66">
        <v>1.9E-3</v>
      </c>
      <c r="T92" s="66">
        <v>2.9999999999999997E-4</v>
      </c>
    </row>
    <row r="93" spans="1:20" s="95" customFormat="1">
      <c r="A93" s="92" t="s">
        <v>639</v>
      </c>
      <c r="B93" s="92" t="s">
        <v>640</v>
      </c>
      <c r="C93" s="92" t="s">
        <v>99</v>
      </c>
      <c r="D93" s="92" t="s">
        <v>122</v>
      </c>
      <c r="E93" s="92" t="s">
        <v>641</v>
      </c>
      <c r="F93" s="92" t="s">
        <v>642</v>
      </c>
      <c r="G93" s="92" t="s">
        <v>643</v>
      </c>
      <c r="H93" s="92" t="s">
        <v>212</v>
      </c>
      <c r="I93" s="92" t="s">
        <v>330</v>
      </c>
      <c r="J93" s="93">
        <v>6.99</v>
      </c>
      <c r="K93" s="92" t="s">
        <v>101</v>
      </c>
      <c r="L93" s="94">
        <v>5.1499999999999997E-2</v>
      </c>
      <c r="M93" s="94">
        <v>1.7500000000000002E-2</v>
      </c>
      <c r="N93" s="93">
        <f>6953484-N94</f>
        <v>5703484</v>
      </c>
      <c r="O93" s="93">
        <f>Q93/N93*100*1000</f>
        <v>153.04999999999998</v>
      </c>
      <c r="P93" s="93">
        <v>0</v>
      </c>
      <c r="Q93" s="93">
        <f>10642.307262-15.86-Q94</f>
        <v>8729.1822620000003</v>
      </c>
      <c r="R93" s="94">
        <v>1.8E-3</v>
      </c>
      <c r="S93" s="94">
        <v>4.4000000000000003E-3</v>
      </c>
      <c r="T93" s="94">
        <v>5.9999999999999995E-4</v>
      </c>
    </row>
    <row r="94" spans="1:20" s="95" customFormat="1">
      <c r="A94" s="92" t="s">
        <v>639</v>
      </c>
      <c r="B94" s="92">
        <v>11109150</v>
      </c>
      <c r="C94" s="92" t="s">
        <v>99</v>
      </c>
      <c r="D94" s="92" t="s">
        <v>122</v>
      </c>
      <c r="E94" s="92" t="s">
        <v>641</v>
      </c>
      <c r="F94" s="92" t="s">
        <v>642</v>
      </c>
      <c r="G94" s="92" t="s">
        <v>643</v>
      </c>
      <c r="H94" s="92" t="s">
        <v>212</v>
      </c>
      <c r="I94" s="92" t="s">
        <v>644</v>
      </c>
      <c r="J94" s="93">
        <v>1.08</v>
      </c>
      <c r="K94" s="92" t="s">
        <v>101</v>
      </c>
      <c r="L94" s="94">
        <v>5.1499999999999997E-2</v>
      </c>
      <c r="M94" s="94">
        <v>1.1449</v>
      </c>
      <c r="N94" s="93">
        <v>1250000</v>
      </c>
      <c r="O94" s="93">
        <f>Q94/N94*100*1000</f>
        <v>151.78120000000001</v>
      </c>
      <c r="P94" s="93">
        <v>0</v>
      </c>
      <c r="Q94" s="93">
        <v>1897.2650000000001</v>
      </c>
      <c r="R94" s="94">
        <v>0</v>
      </c>
      <c r="S94" s="94">
        <v>0</v>
      </c>
      <c r="T94" s="94">
        <v>0</v>
      </c>
    </row>
    <row r="95" spans="1:20" s="99" customFormat="1">
      <c r="A95" s="96" t="s">
        <v>645</v>
      </c>
      <c r="B95" s="96" t="s">
        <v>646</v>
      </c>
      <c r="C95" s="96" t="s">
        <v>99</v>
      </c>
      <c r="D95" s="96" t="s">
        <v>122</v>
      </c>
      <c r="E95" s="96" t="s">
        <v>647</v>
      </c>
      <c r="F95" s="96" t="s">
        <v>499</v>
      </c>
      <c r="G95" s="96" t="s">
        <v>643</v>
      </c>
      <c r="H95" s="96" t="s">
        <v>212</v>
      </c>
      <c r="I95" s="96" t="s">
        <v>648</v>
      </c>
      <c r="J95" s="97">
        <v>3.71</v>
      </c>
      <c r="K95" s="96" t="s">
        <v>101</v>
      </c>
      <c r="L95" s="98">
        <v>1.6E-2</v>
      </c>
      <c r="M95" s="98">
        <v>1.09E-2</v>
      </c>
      <c r="N95" s="97">
        <f>3774723-N96</f>
        <v>1574723</v>
      </c>
      <c r="O95" s="97">
        <f>Q95/N95*100*1000</f>
        <v>103.9236567129584</v>
      </c>
      <c r="P95" s="97">
        <v>0</v>
      </c>
      <c r="Q95" s="97">
        <f>3921.5597247-13.52-Q96</f>
        <v>1636.5097246999999</v>
      </c>
      <c r="R95" s="98">
        <v>6.4999999999999997E-3</v>
      </c>
      <c r="S95" s="98">
        <v>1.6000000000000001E-3</v>
      </c>
      <c r="T95" s="98">
        <v>2.0000000000000001E-4</v>
      </c>
    </row>
    <row r="96" spans="1:20" s="99" customFormat="1">
      <c r="A96" s="96" t="s">
        <v>645</v>
      </c>
      <c r="B96" s="96">
        <v>11406150</v>
      </c>
      <c r="C96" s="96" t="s">
        <v>99</v>
      </c>
      <c r="D96" s="96" t="s">
        <v>122</v>
      </c>
      <c r="E96" s="96" t="s">
        <v>647</v>
      </c>
      <c r="F96" s="96" t="s">
        <v>499</v>
      </c>
      <c r="G96" s="96" t="s">
        <v>643</v>
      </c>
      <c r="H96" s="96" t="s">
        <v>212</v>
      </c>
      <c r="I96" s="96" t="s">
        <v>649</v>
      </c>
      <c r="J96" s="97">
        <v>1.3</v>
      </c>
      <c r="K96" s="96" t="s">
        <v>101</v>
      </c>
      <c r="L96" s="98">
        <v>1.6E-2</v>
      </c>
      <c r="M96" s="98">
        <v>1.3024</v>
      </c>
      <c r="N96" s="97">
        <f>2200000</f>
        <v>2200000</v>
      </c>
      <c r="O96" s="97">
        <f>Q96/N96*100*1000</f>
        <v>103.25136363636364</v>
      </c>
      <c r="P96" s="97">
        <v>0</v>
      </c>
      <c r="Q96" s="97">
        <f>2271.53</f>
        <v>2271.5300000000002</v>
      </c>
      <c r="R96" s="98">
        <v>0</v>
      </c>
      <c r="S96" s="98">
        <v>0</v>
      </c>
      <c r="T96" s="98">
        <v>0</v>
      </c>
    </row>
    <row r="97" spans="1:20">
      <c r="A97" t="s">
        <v>650</v>
      </c>
      <c r="B97" t="s">
        <v>651</v>
      </c>
      <c r="C97" t="s">
        <v>99</v>
      </c>
      <c r="D97" t="s">
        <v>122</v>
      </c>
      <c r="E97" t="s">
        <v>652</v>
      </c>
      <c r="F97" t="s">
        <v>499</v>
      </c>
      <c r="G97" t="s">
        <v>643</v>
      </c>
      <c r="H97" t="s">
        <v>212</v>
      </c>
      <c r="I97" t="s">
        <v>268</v>
      </c>
      <c r="J97" s="65">
        <v>1.37</v>
      </c>
      <c r="K97" t="s">
        <v>101</v>
      </c>
      <c r="L97" s="66">
        <v>4.4499999999999998E-2</v>
      </c>
      <c r="M97" s="66">
        <v>1.43E-2</v>
      </c>
      <c r="N97" s="65">
        <v>8618655.5</v>
      </c>
      <c r="O97" s="65">
        <v>110.29</v>
      </c>
      <c r="P97" s="65">
        <v>0</v>
      </c>
      <c r="Q97" s="65">
        <v>9505.5151509499992</v>
      </c>
      <c r="R97" s="66">
        <v>1.38E-2</v>
      </c>
      <c r="S97" s="66">
        <v>3.8999999999999998E-3</v>
      </c>
      <c r="T97" s="66">
        <v>5.9999999999999995E-4</v>
      </c>
    </row>
    <row r="98" spans="1:20">
      <c r="A98" t="s">
        <v>653</v>
      </c>
      <c r="B98" t="s">
        <v>654</v>
      </c>
      <c r="C98" t="s">
        <v>99</v>
      </c>
      <c r="D98" t="s">
        <v>122</v>
      </c>
      <c r="E98" t="s">
        <v>655</v>
      </c>
      <c r="F98" t="s">
        <v>131</v>
      </c>
      <c r="G98" t="s">
        <v>643</v>
      </c>
      <c r="H98" t="s">
        <v>212</v>
      </c>
      <c r="I98" t="s">
        <v>268</v>
      </c>
      <c r="J98" s="65">
        <v>3.81</v>
      </c>
      <c r="K98" t="s">
        <v>101</v>
      </c>
      <c r="L98" s="66">
        <v>2.1999999999999999E-2</v>
      </c>
      <c r="M98" s="66">
        <v>3.5999999999999999E-3</v>
      </c>
      <c r="N98" s="65">
        <v>1804045</v>
      </c>
      <c r="O98" s="65">
        <v>108.17</v>
      </c>
      <c r="P98" s="65">
        <v>0</v>
      </c>
      <c r="Q98" s="65">
        <v>1951.4354765</v>
      </c>
      <c r="R98" s="66">
        <v>2E-3</v>
      </c>
      <c r="S98" s="66">
        <v>8.0000000000000004E-4</v>
      </c>
      <c r="T98" s="66">
        <v>1E-4</v>
      </c>
    </row>
    <row r="99" spans="1:20">
      <c r="A99" t="s">
        <v>656</v>
      </c>
      <c r="B99" t="s">
        <v>657</v>
      </c>
      <c r="C99" t="s">
        <v>99</v>
      </c>
      <c r="D99" t="s">
        <v>122</v>
      </c>
      <c r="E99" t="s">
        <v>655</v>
      </c>
      <c r="F99" t="s">
        <v>131</v>
      </c>
      <c r="G99" t="s">
        <v>643</v>
      </c>
      <c r="H99" t="s">
        <v>212</v>
      </c>
      <c r="I99" t="s">
        <v>268</v>
      </c>
      <c r="J99" s="65">
        <v>7.21</v>
      </c>
      <c r="K99" t="s">
        <v>101</v>
      </c>
      <c r="L99" s="66">
        <v>1.7000000000000001E-2</v>
      </c>
      <c r="M99" s="66">
        <v>8.0000000000000002E-3</v>
      </c>
      <c r="N99" s="65">
        <v>11846762</v>
      </c>
      <c r="O99" s="65">
        <v>105.63</v>
      </c>
      <c r="P99" s="65">
        <v>0</v>
      </c>
      <c r="Q99" s="65">
        <v>12513.7347006</v>
      </c>
      <c r="R99" s="66">
        <v>9.2999999999999992E-3</v>
      </c>
      <c r="S99" s="66">
        <v>5.1999999999999998E-3</v>
      </c>
      <c r="T99" s="66">
        <v>6.9999999999999999E-4</v>
      </c>
    </row>
    <row r="100" spans="1:20">
      <c r="A100" t="s">
        <v>658</v>
      </c>
      <c r="B100" t="s">
        <v>659</v>
      </c>
      <c r="C100" t="s">
        <v>99</v>
      </c>
      <c r="D100" t="s">
        <v>122</v>
      </c>
      <c r="E100" t="s">
        <v>655</v>
      </c>
      <c r="F100" t="s">
        <v>131</v>
      </c>
      <c r="G100" t="s">
        <v>643</v>
      </c>
      <c r="H100" t="s">
        <v>212</v>
      </c>
      <c r="I100" t="s">
        <v>268</v>
      </c>
      <c r="J100" s="65">
        <v>1.1499999999999999</v>
      </c>
      <c r="K100" t="s">
        <v>101</v>
      </c>
      <c r="L100" s="66">
        <v>3.6999999999999998E-2</v>
      </c>
      <c r="M100" s="66">
        <v>9.1000000000000004E-3</v>
      </c>
      <c r="N100" s="65">
        <v>5408210.3499999996</v>
      </c>
      <c r="O100" s="65">
        <v>108.29</v>
      </c>
      <c r="P100" s="65">
        <v>0</v>
      </c>
      <c r="Q100" s="65">
        <v>5856.5509880150003</v>
      </c>
      <c r="R100" s="66">
        <v>3.5999999999999999E-3</v>
      </c>
      <c r="S100" s="66">
        <v>2.3999999999999998E-3</v>
      </c>
      <c r="T100" s="66">
        <v>2.9999999999999997E-4</v>
      </c>
    </row>
    <row r="101" spans="1:20">
      <c r="A101" t="s">
        <v>660</v>
      </c>
      <c r="B101" t="s">
        <v>661</v>
      </c>
      <c r="C101" t="s">
        <v>99</v>
      </c>
      <c r="D101" t="s">
        <v>122</v>
      </c>
      <c r="E101" t="s">
        <v>548</v>
      </c>
      <c r="F101" t="s">
        <v>499</v>
      </c>
      <c r="G101" t="s">
        <v>643</v>
      </c>
      <c r="H101" t="s">
        <v>212</v>
      </c>
      <c r="I101" t="s">
        <v>312</v>
      </c>
      <c r="J101" s="65">
        <v>5.54</v>
      </c>
      <c r="K101" t="s">
        <v>101</v>
      </c>
      <c r="L101" s="66">
        <v>3.3500000000000002E-2</v>
      </c>
      <c r="M101" s="66">
        <v>1.72E-2</v>
      </c>
      <c r="N101" s="65">
        <v>2969853</v>
      </c>
      <c r="O101" s="65">
        <v>109.32</v>
      </c>
      <c r="P101" s="65">
        <v>0</v>
      </c>
      <c r="Q101" s="65">
        <v>3246.6432995999999</v>
      </c>
      <c r="R101" s="66">
        <v>6.1999999999999998E-3</v>
      </c>
      <c r="S101" s="66">
        <v>1.2999999999999999E-3</v>
      </c>
      <c r="T101" s="66">
        <v>2.0000000000000001E-4</v>
      </c>
    </row>
    <row r="102" spans="1:20">
      <c r="A102" t="s">
        <v>662</v>
      </c>
      <c r="B102" t="s">
        <v>663</v>
      </c>
      <c r="C102" t="s">
        <v>99</v>
      </c>
      <c r="D102" t="s">
        <v>122</v>
      </c>
      <c r="E102" t="s">
        <v>548</v>
      </c>
      <c r="F102" t="s">
        <v>499</v>
      </c>
      <c r="G102" t="s">
        <v>643</v>
      </c>
      <c r="H102" t="s">
        <v>212</v>
      </c>
      <c r="I102" t="s">
        <v>664</v>
      </c>
      <c r="J102" s="65">
        <v>1.34</v>
      </c>
      <c r="K102" t="s">
        <v>101</v>
      </c>
      <c r="L102" s="66">
        <v>2.8500000000000001E-2</v>
      </c>
      <c r="M102" s="66">
        <v>1.54E-2</v>
      </c>
      <c r="N102" s="65">
        <v>1300756.79</v>
      </c>
      <c r="O102" s="65">
        <v>103.26</v>
      </c>
      <c r="P102" s="65">
        <v>0</v>
      </c>
      <c r="Q102" s="65">
        <v>1343.161461354</v>
      </c>
      <c r="R102" s="66">
        <v>3.3E-3</v>
      </c>
      <c r="S102" s="66">
        <v>5.9999999999999995E-4</v>
      </c>
      <c r="T102" s="66">
        <v>1E-4</v>
      </c>
    </row>
    <row r="103" spans="1:20">
      <c r="A103" t="s">
        <v>665</v>
      </c>
      <c r="B103" t="s">
        <v>666</v>
      </c>
      <c r="C103" t="s">
        <v>99</v>
      </c>
      <c r="D103" t="s">
        <v>122</v>
      </c>
      <c r="E103" t="s">
        <v>548</v>
      </c>
      <c r="F103" t="s">
        <v>499</v>
      </c>
      <c r="G103" t="s">
        <v>643</v>
      </c>
      <c r="H103" t="s">
        <v>212</v>
      </c>
      <c r="I103" t="s">
        <v>300</v>
      </c>
      <c r="J103" s="65">
        <v>3.29</v>
      </c>
      <c r="K103" t="s">
        <v>101</v>
      </c>
      <c r="L103" s="66">
        <v>2.5000000000000001E-2</v>
      </c>
      <c r="M103" s="66">
        <v>1.09E-2</v>
      </c>
      <c r="N103" s="65">
        <v>743164</v>
      </c>
      <c r="O103" s="65">
        <v>105.9</v>
      </c>
      <c r="P103" s="65">
        <v>0</v>
      </c>
      <c r="Q103" s="65">
        <v>787.01067599999999</v>
      </c>
      <c r="R103" s="66">
        <v>1.6999999999999999E-3</v>
      </c>
      <c r="S103" s="66">
        <v>2.9999999999999997E-4</v>
      </c>
      <c r="T103" s="66">
        <v>0</v>
      </c>
    </row>
    <row r="104" spans="1:20">
      <c r="A104" t="s">
        <v>667</v>
      </c>
      <c r="B104" t="s">
        <v>668</v>
      </c>
      <c r="C104" t="s">
        <v>99</v>
      </c>
      <c r="D104" t="s">
        <v>122</v>
      </c>
      <c r="E104" t="s">
        <v>548</v>
      </c>
      <c r="F104" t="s">
        <v>499</v>
      </c>
      <c r="G104" t="s">
        <v>643</v>
      </c>
      <c r="H104" t="s">
        <v>212</v>
      </c>
      <c r="I104" t="s">
        <v>669</v>
      </c>
      <c r="J104" s="65">
        <v>4.3099999999999996</v>
      </c>
      <c r="K104" t="s">
        <v>101</v>
      </c>
      <c r="L104" s="66">
        <v>1.95E-2</v>
      </c>
      <c r="M104" s="66">
        <v>1.37E-2</v>
      </c>
      <c r="N104" s="65">
        <v>1108620</v>
      </c>
      <c r="O104" s="65">
        <v>104.02</v>
      </c>
      <c r="P104" s="65">
        <v>0</v>
      </c>
      <c r="Q104" s="65">
        <v>1153.186524</v>
      </c>
      <c r="R104" s="66">
        <v>1.6999999999999999E-3</v>
      </c>
      <c r="S104" s="66">
        <v>5.0000000000000001E-4</v>
      </c>
      <c r="T104" s="66">
        <v>1E-4</v>
      </c>
    </row>
    <row r="105" spans="1:20">
      <c r="A105" t="s">
        <v>670</v>
      </c>
      <c r="B105" t="s">
        <v>671</v>
      </c>
      <c r="C105" t="s">
        <v>99</v>
      </c>
      <c r="D105" t="s">
        <v>122</v>
      </c>
      <c r="E105" t="s">
        <v>672</v>
      </c>
      <c r="F105" t="s">
        <v>673</v>
      </c>
      <c r="G105" t="s">
        <v>643</v>
      </c>
      <c r="H105" t="s">
        <v>212</v>
      </c>
      <c r="I105" t="s">
        <v>268</v>
      </c>
      <c r="J105" s="65">
        <v>2.8</v>
      </c>
      <c r="K105" t="s">
        <v>101</v>
      </c>
      <c r="L105" s="66">
        <v>5.3499999999999999E-2</v>
      </c>
      <c r="M105" s="66">
        <v>4.9000000000000002E-2</v>
      </c>
      <c r="N105" s="65">
        <v>590054.32999999996</v>
      </c>
      <c r="O105" s="65">
        <v>105.01</v>
      </c>
      <c r="P105" s="65">
        <v>0</v>
      </c>
      <c r="Q105" s="65">
        <v>619.61605193299999</v>
      </c>
      <c r="R105" s="66">
        <v>5.0000000000000001E-4</v>
      </c>
      <c r="S105" s="66">
        <v>2.9999999999999997E-4</v>
      </c>
      <c r="T105" s="66">
        <v>0</v>
      </c>
    </row>
    <row r="106" spans="1:20">
      <c r="A106" t="s">
        <v>674</v>
      </c>
      <c r="B106" t="s">
        <v>675</v>
      </c>
      <c r="C106" t="s">
        <v>99</v>
      </c>
      <c r="D106" t="s">
        <v>122</v>
      </c>
      <c r="E106" t="s">
        <v>672</v>
      </c>
      <c r="F106" t="s">
        <v>673</v>
      </c>
      <c r="G106" t="s">
        <v>643</v>
      </c>
      <c r="H106" t="s">
        <v>212</v>
      </c>
      <c r="I106" t="s">
        <v>268</v>
      </c>
      <c r="J106" s="65">
        <v>4.91</v>
      </c>
      <c r="K106" t="s">
        <v>101</v>
      </c>
      <c r="L106" s="66">
        <v>2.7799999999999998E-2</v>
      </c>
      <c r="M106" s="66">
        <v>4.3700000000000003E-2</v>
      </c>
      <c r="N106" s="65">
        <v>17400449</v>
      </c>
      <c r="O106" s="65">
        <v>93.3</v>
      </c>
      <c r="P106" s="65">
        <v>0</v>
      </c>
      <c r="Q106" s="65">
        <v>16234.618917</v>
      </c>
      <c r="R106" s="66">
        <v>9.7999999999999997E-3</v>
      </c>
      <c r="S106" s="66">
        <v>6.7000000000000002E-3</v>
      </c>
      <c r="T106" s="66">
        <v>1E-3</v>
      </c>
    </row>
    <row r="107" spans="1:20">
      <c r="A107" t="s">
        <v>676</v>
      </c>
      <c r="B107" t="s">
        <v>677</v>
      </c>
      <c r="C107" t="s">
        <v>99</v>
      </c>
      <c r="D107" t="s">
        <v>122</v>
      </c>
      <c r="E107" t="s">
        <v>672</v>
      </c>
      <c r="F107" t="s">
        <v>673</v>
      </c>
      <c r="G107" t="s">
        <v>643</v>
      </c>
      <c r="H107" t="s">
        <v>212</v>
      </c>
      <c r="I107" t="s">
        <v>268</v>
      </c>
      <c r="J107" s="65">
        <v>5.93</v>
      </c>
      <c r="K107" t="s">
        <v>101</v>
      </c>
      <c r="L107" s="66">
        <v>1.29E-2</v>
      </c>
      <c r="M107" s="66">
        <v>4.19E-2</v>
      </c>
      <c r="N107" s="65">
        <v>6183284</v>
      </c>
      <c r="O107" s="65">
        <v>83.65</v>
      </c>
      <c r="P107" s="65">
        <v>0</v>
      </c>
      <c r="Q107" s="65">
        <v>5172.3170659999996</v>
      </c>
      <c r="R107" s="66">
        <v>6.3E-3</v>
      </c>
      <c r="S107" s="66">
        <v>2.0999999999999999E-3</v>
      </c>
      <c r="T107" s="66">
        <v>2.9999999999999997E-4</v>
      </c>
    </row>
    <row r="108" spans="1:20">
      <c r="A108" t="s">
        <v>678</v>
      </c>
      <c r="B108" t="s">
        <v>679</v>
      </c>
      <c r="C108" t="s">
        <v>99</v>
      </c>
      <c r="D108" t="s">
        <v>122</v>
      </c>
      <c r="E108" t="s">
        <v>672</v>
      </c>
      <c r="F108" t="s">
        <v>673</v>
      </c>
      <c r="G108" t="s">
        <v>643</v>
      </c>
      <c r="H108" t="s">
        <v>212</v>
      </c>
      <c r="I108" t="s">
        <v>268</v>
      </c>
      <c r="J108" s="65">
        <v>4.74</v>
      </c>
      <c r="K108" t="s">
        <v>101</v>
      </c>
      <c r="L108" s="66">
        <v>0.04</v>
      </c>
      <c r="M108" s="66">
        <v>4.4999999999999998E-2</v>
      </c>
      <c r="N108" s="65">
        <v>23712</v>
      </c>
      <c r="O108" s="65">
        <v>98.7</v>
      </c>
      <c r="P108" s="65">
        <v>0</v>
      </c>
      <c r="Q108" s="65">
        <v>23.403744</v>
      </c>
      <c r="R108" s="66">
        <v>0</v>
      </c>
      <c r="S108" s="66">
        <v>0</v>
      </c>
      <c r="T108" s="66">
        <v>0</v>
      </c>
    </row>
    <row r="109" spans="1:20">
      <c r="A109" t="s">
        <v>680</v>
      </c>
      <c r="B109" t="s">
        <v>681</v>
      </c>
      <c r="C109" t="s">
        <v>99</v>
      </c>
      <c r="D109" t="s">
        <v>122</v>
      </c>
      <c r="E109" t="s">
        <v>567</v>
      </c>
      <c r="F109" t="s">
        <v>568</v>
      </c>
      <c r="G109" t="s">
        <v>643</v>
      </c>
      <c r="H109" t="s">
        <v>212</v>
      </c>
      <c r="I109" t="s">
        <v>315</v>
      </c>
      <c r="J109" s="65">
        <v>3.43</v>
      </c>
      <c r="K109" t="s">
        <v>101</v>
      </c>
      <c r="L109" s="66">
        <v>3.85E-2</v>
      </c>
      <c r="M109" s="66">
        <v>2.2000000000000001E-3</v>
      </c>
      <c r="N109" s="65">
        <v>982906</v>
      </c>
      <c r="O109" s="65">
        <v>118.29</v>
      </c>
      <c r="P109" s="65">
        <v>0</v>
      </c>
      <c r="Q109" s="65">
        <v>1162.6795073999999</v>
      </c>
      <c r="R109" s="66">
        <v>3.8999999999999998E-3</v>
      </c>
      <c r="S109" s="66">
        <v>5.0000000000000001E-4</v>
      </c>
      <c r="T109" s="66">
        <v>1E-4</v>
      </c>
    </row>
    <row r="110" spans="1:20">
      <c r="A110" t="s">
        <v>682</v>
      </c>
      <c r="B110" t="s">
        <v>683</v>
      </c>
      <c r="C110" t="s">
        <v>99</v>
      </c>
      <c r="D110" t="s">
        <v>122</v>
      </c>
      <c r="E110" t="s">
        <v>567</v>
      </c>
      <c r="F110" t="s">
        <v>568</v>
      </c>
      <c r="G110" t="s">
        <v>643</v>
      </c>
      <c r="H110" t="s">
        <v>212</v>
      </c>
      <c r="I110" t="s">
        <v>684</v>
      </c>
      <c r="J110" s="65">
        <v>0.66</v>
      </c>
      <c r="K110" t="s">
        <v>101</v>
      </c>
      <c r="L110" s="66">
        <v>3.9E-2</v>
      </c>
      <c r="M110" s="66">
        <v>0.23089999999999999</v>
      </c>
      <c r="N110" s="65">
        <v>328537</v>
      </c>
      <c r="O110" s="65">
        <v>111.67</v>
      </c>
      <c r="P110" s="65">
        <v>0</v>
      </c>
      <c r="Q110" s="65">
        <v>366.87726789999999</v>
      </c>
      <c r="R110" s="66">
        <v>8.0000000000000004E-4</v>
      </c>
      <c r="S110" s="66">
        <v>2.0000000000000001E-4</v>
      </c>
      <c r="T110" s="66">
        <v>0</v>
      </c>
    </row>
    <row r="111" spans="1:20" s="86" customFormat="1">
      <c r="A111" s="83" t="s">
        <v>685</v>
      </c>
      <c r="B111" s="83" t="s">
        <v>686</v>
      </c>
      <c r="C111" s="83" t="s">
        <v>99</v>
      </c>
      <c r="D111" s="83" t="s">
        <v>122</v>
      </c>
      <c r="E111" s="83" t="s">
        <v>687</v>
      </c>
      <c r="F111" s="83" t="s">
        <v>422</v>
      </c>
      <c r="G111" s="83" t="s">
        <v>643</v>
      </c>
      <c r="H111" s="83" t="s">
        <v>212</v>
      </c>
      <c r="I111" s="83" t="s">
        <v>688</v>
      </c>
      <c r="J111" s="84">
        <v>4.72</v>
      </c>
      <c r="K111" s="83" t="s">
        <v>101</v>
      </c>
      <c r="L111" s="85">
        <v>2E-3</v>
      </c>
      <c r="M111" s="85">
        <v>5.4999999999999997E-3</v>
      </c>
      <c r="N111" s="84">
        <f>2888127-N178</f>
        <v>1888127</v>
      </c>
      <c r="O111" s="84">
        <f>Q111/N111*100*1000</f>
        <v>97.942648126953344</v>
      </c>
      <c r="P111" s="84">
        <v>0</v>
      </c>
      <c r="Q111" s="84">
        <f>2828.6315838-1.31-Q178</f>
        <v>1849.2815838000001</v>
      </c>
      <c r="R111" s="85">
        <v>5.1999999999999998E-3</v>
      </c>
      <c r="S111" s="85">
        <v>1.1999999999999999E-3</v>
      </c>
      <c r="T111" s="85">
        <v>2.0000000000000001E-4</v>
      </c>
    </row>
    <row r="112" spans="1:20">
      <c r="A112" t="s">
        <v>689</v>
      </c>
      <c r="B112" t="s">
        <v>690</v>
      </c>
      <c r="C112" t="s">
        <v>99</v>
      </c>
      <c r="D112" t="s">
        <v>122</v>
      </c>
      <c r="E112" t="s">
        <v>687</v>
      </c>
      <c r="F112" t="s">
        <v>422</v>
      </c>
      <c r="G112" t="s">
        <v>643</v>
      </c>
      <c r="H112" t="s">
        <v>212</v>
      </c>
      <c r="I112" t="s">
        <v>691</v>
      </c>
      <c r="J112" s="65">
        <v>2.65</v>
      </c>
      <c r="K112" t="s">
        <v>101</v>
      </c>
      <c r="L112" s="66">
        <v>6.7999999999999996E-3</v>
      </c>
      <c r="M112" s="66">
        <v>3.3E-3</v>
      </c>
      <c r="N112" s="65">
        <v>3954102</v>
      </c>
      <c r="O112" s="65">
        <v>101.77</v>
      </c>
      <c r="P112" s="65">
        <v>0</v>
      </c>
      <c r="Q112" s="65">
        <v>4024.0896054</v>
      </c>
      <c r="R112" s="66">
        <v>7.6E-3</v>
      </c>
      <c r="S112" s="66">
        <v>1.6999999999999999E-3</v>
      </c>
      <c r="T112" s="66">
        <v>2.0000000000000001E-4</v>
      </c>
    </row>
    <row r="113" spans="1:20">
      <c r="A113" t="s">
        <v>692</v>
      </c>
      <c r="B113" t="s">
        <v>693</v>
      </c>
      <c r="C113" t="s">
        <v>99</v>
      </c>
      <c r="D113" t="s">
        <v>122</v>
      </c>
      <c r="E113" t="s">
        <v>687</v>
      </c>
      <c r="F113" t="s">
        <v>422</v>
      </c>
      <c r="G113" t="s">
        <v>643</v>
      </c>
      <c r="H113" t="s">
        <v>212</v>
      </c>
      <c r="I113" t="s">
        <v>644</v>
      </c>
      <c r="J113" s="65">
        <v>0.75</v>
      </c>
      <c r="K113" t="s">
        <v>101</v>
      </c>
      <c r="L113" s="66">
        <v>0.02</v>
      </c>
      <c r="M113" s="66">
        <v>-1.78E-2</v>
      </c>
      <c r="N113" s="65">
        <v>3415092.7</v>
      </c>
      <c r="O113" s="65">
        <v>106.28</v>
      </c>
      <c r="P113" s="65">
        <v>0</v>
      </c>
      <c r="Q113" s="65">
        <v>3629.5605215599999</v>
      </c>
      <c r="R113" s="66">
        <v>1.2E-2</v>
      </c>
      <c r="S113" s="66">
        <v>1.5E-3</v>
      </c>
      <c r="T113" s="66">
        <v>2.0000000000000001E-4</v>
      </c>
    </row>
    <row r="114" spans="1:20">
      <c r="A114" t="s">
        <v>694</v>
      </c>
      <c r="B114" t="s">
        <v>695</v>
      </c>
      <c r="C114" t="s">
        <v>99</v>
      </c>
      <c r="D114" t="s">
        <v>122</v>
      </c>
      <c r="E114" t="s">
        <v>580</v>
      </c>
      <c r="F114" t="s">
        <v>499</v>
      </c>
      <c r="G114" t="s">
        <v>643</v>
      </c>
      <c r="H114" t="s">
        <v>212</v>
      </c>
      <c r="I114" t="s">
        <v>696</v>
      </c>
      <c r="J114" s="65">
        <v>1.96</v>
      </c>
      <c r="K114" t="s">
        <v>101</v>
      </c>
      <c r="L114" s="66">
        <v>3.4799999999999998E-2</v>
      </c>
      <c r="M114" s="66">
        <v>1.2500000000000001E-2</v>
      </c>
      <c r="N114" s="65">
        <v>350000</v>
      </c>
      <c r="O114" s="65">
        <v>104.78</v>
      </c>
      <c r="P114" s="65">
        <v>0</v>
      </c>
      <c r="Q114" s="65">
        <v>366.73</v>
      </c>
      <c r="R114" s="66">
        <v>8.9999999999999998E-4</v>
      </c>
      <c r="S114" s="66">
        <v>2.0000000000000001E-4</v>
      </c>
      <c r="T114" s="66">
        <v>0</v>
      </c>
    </row>
    <row r="115" spans="1:20">
      <c r="A115" t="s">
        <v>697</v>
      </c>
      <c r="B115" t="s">
        <v>698</v>
      </c>
      <c r="C115" t="s">
        <v>99</v>
      </c>
      <c r="D115" t="s">
        <v>122</v>
      </c>
      <c r="E115" t="s">
        <v>580</v>
      </c>
      <c r="F115" t="s">
        <v>499</v>
      </c>
      <c r="G115" t="s">
        <v>643</v>
      </c>
      <c r="H115" t="s">
        <v>212</v>
      </c>
      <c r="I115" t="s">
        <v>315</v>
      </c>
      <c r="J115" s="65">
        <v>6.14</v>
      </c>
      <c r="K115" t="s">
        <v>101</v>
      </c>
      <c r="L115" s="66">
        <v>2.4E-2</v>
      </c>
      <c r="M115" s="66">
        <v>1.23E-2</v>
      </c>
      <c r="N115" s="65">
        <v>1035104</v>
      </c>
      <c r="O115" s="65">
        <v>109.8</v>
      </c>
      <c r="P115" s="65">
        <v>0</v>
      </c>
      <c r="Q115" s="65">
        <v>1136.5441920000001</v>
      </c>
      <c r="R115" s="66">
        <v>2E-3</v>
      </c>
      <c r="S115" s="66">
        <v>5.0000000000000001E-4</v>
      </c>
      <c r="T115" s="66">
        <v>1E-4</v>
      </c>
    </row>
    <row r="116" spans="1:20">
      <c r="A116" t="s">
        <v>699</v>
      </c>
      <c r="B116" t="s">
        <v>700</v>
      </c>
      <c r="C116" t="s">
        <v>99</v>
      </c>
      <c r="D116" t="s">
        <v>122</v>
      </c>
      <c r="E116" t="s">
        <v>701</v>
      </c>
      <c r="F116" t="s">
        <v>568</v>
      </c>
      <c r="G116" t="s">
        <v>643</v>
      </c>
      <c r="H116" t="s">
        <v>212</v>
      </c>
      <c r="I116" t="s">
        <v>503</v>
      </c>
      <c r="J116" s="65">
        <v>0.83</v>
      </c>
      <c r="K116" t="s">
        <v>101</v>
      </c>
      <c r="L116" s="66">
        <v>3.7499999999999999E-2</v>
      </c>
      <c r="M116" s="66">
        <v>1.54E-2</v>
      </c>
      <c r="N116" s="65">
        <v>310000</v>
      </c>
      <c r="O116" s="65">
        <v>110.01</v>
      </c>
      <c r="P116" s="65">
        <v>0</v>
      </c>
      <c r="Q116" s="65">
        <v>341.03100000000001</v>
      </c>
      <c r="R116" s="66">
        <v>4.0000000000000001E-3</v>
      </c>
      <c r="S116" s="66">
        <v>1E-4</v>
      </c>
      <c r="T116" s="66">
        <v>0</v>
      </c>
    </row>
    <row r="117" spans="1:20">
      <c r="A117" t="s">
        <v>702</v>
      </c>
      <c r="B117" t="s">
        <v>703</v>
      </c>
      <c r="C117" t="s">
        <v>99</v>
      </c>
      <c r="D117" t="s">
        <v>122</v>
      </c>
      <c r="E117" t="s">
        <v>701</v>
      </c>
      <c r="F117" t="s">
        <v>568</v>
      </c>
      <c r="G117" t="s">
        <v>643</v>
      </c>
      <c r="H117" t="s">
        <v>212</v>
      </c>
      <c r="I117" t="s">
        <v>704</v>
      </c>
      <c r="J117" s="65">
        <v>3.14</v>
      </c>
      <c r="K117" t="s">
        <v>101</v>
      </c>
      <c r="L117" s="66">
        <v>2.3199999999999998E-2</v>
      </c>
      <c r="M117" s="66">
        <v>1.0200000000000001E-2</v>
      </c>
      <c r="N117" s="65">
        <v>122042</v>
      </c>
      <c r="O117" s="65">
        <v>104.82</v>
      </c>
      <c r="P117" s="65">
        <v>0</v>
      </c>
      <c r="Q117" s="65">
        <v>127.92442440000001</v>
      </c>
      <c r="R117" s="66">
        <v>2.9999999999999997E-4</v>
      </c>
      <c r="S117" s="66">
        <v>1E-4</v>
      </c>
      <c r="T117" s="66">
        <v>0</v>
      </c>
    </row>
    <row r="118" spans="1:20">
      <c r="A118" t="s">
        <v>705</v>
      </c>
      <c r="B118" t="s">
        <v>706</v>
      </c>
      <c r="C118" t="s">
        <v>99</v>
      </c>
      <c r="D118" t="s">
        <v>122</v>
      </c>
      <c r="E118" t="s">
        <v>584</v>
      </c>
      <c r="F118" t="s">
        <v>499</v>
      </c>
      <c r="G118" t="s">
        <v>643</v>
      </c>
      <c r="H118" t="s">
        <v>212</v>
      </c>
      <c r="I118" t="s">
        <v>707</v>
      </c>
      <c r="J118" s="65">
        <v>5.83</v>
      </c>
      <c r="K118" t="s">
        <v>101</v>
      </c>
      <c r="L118" s="66">
        <v>2.81E-2</v>
      </c>
      <c r="M118" s="66">
        <v>1.2800000000000001E-2</v>
      </c>
      <c r="N118" s="65">
        <v>303094.65000000002</v>
      </c>
      <c r="O118" s="65">
        <v>110.98</v>
      </c>
      <c r="P118" s="65">
        <v>0</v>
      </c>
      <c r="Q118" s="65">
        <v>336.37444256999999</v>
      </c>
      <c r="R118" s="66">
        <v>5.9999999999999995E-4</v>
      </c>
      <c r="S118" s="66">
        <v>1E-4</v>
      </c>
      <c r="T118" s="66">
        <v>0</v>
      </c>
    </row>
    <row r="119" spans="1:20">
      <c r="A119" t="s">
        <v>708</v>
      </c>
      <c r="B119" t="s">
        <v>709</v>
      </c>
      <c r="C119" t="s">
        <v>99</v>
      </c>
      <c r="D119" t="s">
        <v>122</v>
      </c>
      <c r="E119" t="s">
        <v>584</v>
      </c>
      <c r="F119" t="s">
        <v>499</v>
      </c>
      <c r="G119" t="s">
        <v>643</v>
      </c>
      <c r="H119" t="s">
        <v>212</v>
      </c>
      <c r="I119" t="s">
        <v>268</v>
      </c>
      <c r="J119" s="65">
        <v>3.99</v>
      </c>
      <c r="K119" t="s">
        <v>101</v>
      </c>
      <c r="L119" s="66">
        <v>3.6999999999999998E-2</v>
      </c>
      <c r="M119" s="66">
        <v>1.01E-2</v>
      </c>
      <c r="N119" s="65">
        <v>14798.19</v>
      </c>
      <c r="O119" s="65">
        <v>110.89</v>
      </c>
      <c r="P119" s="65">
        <v>0</v>
      </c>
      <c r="Q119" s="65">
        <v>16.409712891000002</v>
      </c>
      <c r="R119" s="66">
        <v>0</v>
      </c>
      <c r="S119" s="66">
        <v>0</v>
      </c>
      <c r="T119" s="66">
        <v>0</v>
      </c>
    </row>
    <row r="120" spans="1:20">
      <c r="A120" t="s">
        <v>710</v>
      </c>
      <c r="B120" t="s">
        <v>711</v>
      </c>
      <c r="C120" t="s">
        <v>99</v>
      </c>
      <c r="D120" t="s">
        <v>122</v>
      </c>
      <c r="E120" t="s">
        <v>712</v>
      </c>
      <c r="F120" t="s">
        <v>422</v>
      </c>
      <c r="G120" t="s">
        <v>643</v>
      </c>
      <c r="H120" t="s">
        <v>212</v>
      </c>
      <c r="I120" t="s">
        <v>713</v>
      </c>
      <c r="J120" s="65">
        <v>1.23</v>
      </c>
      <c r="K120" t="s">
        <v>101</v>
      </c>
      <c r="L120" s="66">
        <v>4.4999999999999998E-2</v>
      </c>
      <c r="M120" s="66">
        <v>1.8700000000000001E-2</v>
      </c>
      <c r="N120" s="65">
        <v>5183773</v>
      </c>
      <c r="O120" s="65">
        <v>124.49</v>
      </c>
      <c r="P120" s="65">
        <v>70.316400000000002</v>
      </c>
      <c r="Q120" s="65">
        <v>6523.5954076999997</v>
      </c>
      <c r="R120" s="66">
        <v>3.0000000000000001E-3</v>
      </c>
      <c r="S120" s="66">
        <v>2.7000000000000001E-3</v>
      </c>
      <c r="T120" s="66">
        <v>4.0000000000000002E-4</v>
      </c>
    </row>
    <row r="121" spans="1:20">
      <c r="A121" t="s">
        <v>714</v>
      </c>
      <c r="B121" t="s">
        <v>715</v>
      </c>
      <c r="C121" t="s">
        <v>99</v>
      </c>
      <c r="D121" t="s">
        <v>122</v>
      </c>
      <c r="E121" t="s">
        <v>592</v>
      </c>
      <c r="F121" t="s">
        <v>499</v>
      </c>
      <c r="G121" t="s">
        <v>643</v>
      </c>
      <c r="H121" t="s">
        <v>212</v>
      </c>
      <c r="I121" t="s">
        <v>716</v>
      </c>
      <c r="J121" s="65">
        <v>1.96</v>
      </c>
      <c r="K121" t="s">
        <v>101</v>
      </c>
      <c r="L121" s="66">
        <v>4.9000000000000002E-2</v>
      </c>
      <c r="M121" s="66">
        <v>1.6299999999999999E-2</v>
      </c>
      <c r="N121" s="65">
        <v>5185650.3099999996</v>
      </c>
      <c r="O121" s="65">
        <v>109.61</v>
      </c>
      <c r="P121" s="65">
        <v>1956.2207699999999</v>
      </c>
      <c r="Q121" s="65">
        <v>7640.2120747910003</v>
      </c>
      <c r="R121" s="66">
        <v>1.2999999999999999E-2</v>
      </c>
      <c r="S121" s="66">
        <v>3.2000000000000002E-3</v>
      </c>
      <c r="T121" s="66">
        <v>5.0000000000000001E-4</v>
      </c>
    </row>
    <row r="122" spans="1:20">
      <c r="A122" t="s">
        <v>717</v>
      </c>
      <c r="B122" t="s">
        <v>718</v>
      </c>
      <c r="C122" t="s">
        <v>99</v>
      </c>
      <c r="D122" t="s">
        <v>122</v>
      </c>
      <c r="E122" t="s">
        <v>592</v>
      </c>
      <c r="F122" t="s">
        <v>499</v>
      </c>
      <c r="G122" t="s">
        <v>643</v>
      </c>
      <c r="H122" t="s">
        <v>212</v>
      </c>
      <c r="I122" t="s">
        <v>719</v>
      </c>
      <c r="J122" s="65">
        <v>1.36</v>
      </c>
      <c r="K122" t="s">
        <v>101</v>
      </c>
      <c r="L122" s="66">
        <v>5.8500000000000003E-2</v>
      </c>
      <c r="M122" s="66">
        <v>2.0799999999999999E-2</v>
      </c>
      <c r="N122" s="65">
        <v>4218421.49</v>
      </c>
      <c r="O122" s="65">
        <v>116.09</v>
      </c>
      <c r="P122" s="65">
        <v>0</v>
      </c>
      <c r="Q122" s="65">
        <v>4897.1655077409996</v>
      </c>
      <c r="R122" s="66">
        <v>6.0000000000000001E-3</v>
      </c>
      <c r="S122" s="66">
        <v>2E-3</v>
      </c>
      <c r="T122" s="66">
        <v>2.9999999999999997E-4</v>
      </c>
    </row>
    <row r="123" spans="1:20">
      <c r="A123" t="s">
        <v>720</v>
      </c>
      <c r="B123" t="s">
        <v>721</v>
      </c>
      <c r="C123" t="s">
        <v>99</v>
      </c>
      <c r="D123" t="s">
        <v>122</v>
      </c>
      <c r="E123" t="s">
        <v>592</v>
      </c>
      <c r="F123" t="s">
        <v>499</v>
      </c>
      <c r="G123" t="s">
        <v>643</v>
      </c>
      <c r="H123" t="s">
        <v>212</v>
      </c>
      <c r="I123" t="s">
        <v>268</v>
      </c>
      <c r="J123" s="65">
        <v>4.3099999999999996</v>
      </c>
      <c r="K123" t="s">
        <v>101</v>
      </c>
      <c r="L123" s="66">
        <v>2.3E-2</v>
      </c>
      <c r="M123" s="66">
        <v>1.5599999999999999E-2</v>
      </c>
      <c r="N123" s="65">
        <v>1362960.26</v>
      </c>
      <c r="O123" s="65">
        <v>105.42</v>
      </c>
      <c r="P123" s="65">
        <v>0</v>
      </c>
      <c r="Q123" s="65">
        <v>1436.8327060920001</v>
      </c>
      <c r="R123" s="66">
        <v>1E-3</v>
      </c>
      <c r="S123" s="66">
        <v>5.9999999999999995E-4</v>
      </c>
      <c r="T123" s="66">
        <v>1E-4</v>
      </c>
    </row>
    <row r="124" spans="1:20">
      <c r="A124" t="s">
        <v>722</v>
      </c>
      <c r="B124" t="s">
        <v>723</v>
      </c>
      <c r="C124" t="s">
        <v>99</v>
      </c>
      <c r="D124" t="s">
        <v>122</v>
      </c>
      <c r="E124" t="s">
        <v>724</v>
      </c>
      <c r="F124" t="s">
        <v>568</v>
      </c>
      <c r="G124" t="s">
        <v>629</v>
      </c>
      <c r="H124" t="s">
        <v>149</v>
      </c>
      <c r="I124" t="s">
        <v>725</v>
      </c>
      <c r="J124" s="65">
        <v>1.24</v>
      </c>
      <c r="K124" t="s">
        <v>101</v>
      </c>
      <c r="L124" s="66">
        <v>4.0500000000000001E-2</v>
      </c>
      <c r="M124" s="66">
        <v>9.9000000000000008E-3</v>
      </c>
      <c r="N124" s="65">
        <v>272142.58</v>
      </c>
      <c r="O124" s="65">
        <v>126.25</v>
      </c>
      <c r="P124" s="65">
        <v>0</v>
      </c>
      <c r="Q124" s="65">
        <v>343.58000724999999</v>
      </c>
      <c r="R124" s="66">
        <v>3.7000000000000002E-3</v>
      </c>
      <c r="S124" s="66">
        <v>1E-4</v>
      </c>
      <c r="T124" s="66">
        <v>0</v>
      </c>
    </row>
    <row r="125" spans="1:20">
      <c r="A125" t="s">
        <v>726</v>
      </c>
      <c r="B125" t="s">
        <v>727</v>
      </c>
      <c r="C125" t="s">
        <v>99</v>
      </c>
      <c r="D125" t="s">
        <v>122</v>
      </c>
      <c r="E125" t="s">
        <v>728</v>
      </c>
      <c r="F125" t="s">
        <v>499</v>
      </c>
      <c r="G125" t="s">
        <v>629</v>
      </c>
      <c r="H125" t="s">
        <v>149</v>
      </c>
      <c r="I125" t="s">
        <v>729</v>
      </c>
      <c r="J125" s="65">
        <v>2.6</v>
      </c>
      <c r="K125" t="s">
        <v>101</v>
      </c>
      <c r="L125" s="66">
        <v>2.75E-2</v>
      </c>
      <c r="M125" s="66">
        <v>7.4000000000000003E-3</v>
      </c>
      <c r="N125" s="65">
        <v>2597710.06</v>
      </c>
      <c r="O125" s="65">
        <v>105.9</v>
      </c>
      <c r="P125" s="65">
        <v>0</v>
      </c>
      <c r="Q125" s="65">
        <v>2750.9749535400001</v>
      </c>
      <c r="R125" s="66">
        <v>6.1999999999999998E-3</v>
      </c>
      <c r="S125" s="66">
        <v>1.1000000000000001E-3</v>
      </c>
      <c r="T125" s="66">
        <v>2.0000000000000001E-4</v>
      </c>
    </row>
    <row r="126" spans="1:20">
      <c r="A126" t="s">
        <v>730</v>
      </c>
      <c r="B126" t="s">
        <v>731</v>
      </c>
      <c r="C126" t="s">
        <v>99</v>
      </c>
      <c r="D126" t="s">
        <v>122</v>
      </c>
      <c r="E126" t="s">
        <v>728</v>
      </c>
      <c r="F126" t="s">
        <v>499</v>
      </c>
      <c r="G126" t="s">
        <v>629</v>
      </c>
      <c r="H126" t="s">
        <v>149</v>
      </c>
      <c r="I126" t="s">
        <v>268</v>
      </c>
      <c r="J126" s="65">
        <v>6.57</v>
      </c>
      <c r="K126" t="s">
        <v>101</v>
      </c>
      <c r="L126" s="66">
        <v>1.9599999999999999E-2</v>
      </c>
      <c r="M126" s="66">
        <v>9.1999999999999998E-3</v>
      </c>
      <c r="N126" s="65">
        <v>11832166.82</v>
      </c>
      <c r="O126" s="65">
        <v>108.6</v>
      </c>
      <c r="P126" s="65">
        <v>0</v>
      </c>
      <c r="Q126" s="65">
        <v>12849.73316652</v>
      </c>
      <c r="R126" s="66">
        <v>1.2E-2</v>
      </c>
      <c r="S126" s="66">
        <v>5.3E-3</v>
      </c>
      <c r="T126" s="66">
        <v>8.0000000000000004E-4</v>
      </c>
    </row>
    <row r="127" spans="1:20">
      <c r="A127" t="s">
        <v>732</v>
      </c>
      <c r="B127" t="s">
        <v>733</v>
      </c>
      <c r="C127" t="s">
        <v>99</v>
      </c>
      <c r="D127" t="s">
        <v>122</v>
      </c>
      <c r="E127" t="s">
        <v>728</v>
      </c>
      <c r="F127" t="s">
        <v>499</v>
      </c>
      <c r="G127" t="s">
        <v>629</v>
      </c>
      <c r="H127" t="s">
        <v>149</v>
      </c>
      <c r="I127" t="s">
        <v>554</v>
      </c>
      <c r="J127" s="65">
        <v>7.82</v>
      </c>
      <c r="K127" t="s">
        <v>101</v>
      </c>
      <c r="L127" s="66">
        <v>1.5800000000000002E-2</v>
      </c>
      <c r="M127" s="66">
        <v>1.03E-2</v>
      </c>
      <c r="N127" s="65">
        <v>6930210</v>
      </c>
      <c r="O127" s="65">
        <v>104.49</v>
      </c>
      <c r="P127" s="65">
        <v>0</v>
      </c>
      <c r="Q127" s="65">
        <v>7241.3764289999999</v>
      </c>
      <c r="R127" s="66">
        <v>2.46E-2</v>
      </c>
      <c r="S127" s="66">
        <v>3.0000000000000001E-3</v>
      </c>
      <c r="T127" s="66">
        <v>4.0000000000000002E-4</v>
      </c>
    </row>
    <row r="128" spans="1:20">
      <c r="A128" t="s">
        <v>734</v>
      </c>
      <c r="B128" t="s">
        <v>735</v>
      </c>
      <c r="C128" t="s">
        <v>99</v>
      </c>
      <c r="D128" t="s">
        <v>122</v>
      </c>
      <c r="E128" t="s">
        <v>473</v>
      </c>
      <c r="F128" t="s">
        <v>422</v>
      </c>
      <c r="G128" t="s">
        <v>629</v>
      </c>
      <c r="H128" t="s">
        <v>149</v>
      </c>
      <c r="I128" t="s">
        <v>736</v>
      </c>
      <c r="J128" s="65">
        <v>2.58</v>
      </c>
      <c r="K128" t="s">
        <v>101</v>
      </c>
      <c r="L128" s="66">
        <v>1.4200000000000001E-2</v>
      </c>
      <c r="M128" s="66">
        <v>-0.98470000000000002</v>
      </c>
      <c r="N128" s="65">
        <v>401</v>
      </c>
      <c r="O128" s="65">
        <v>4972000</v>
      </c>
      <c r="P128" s="65">
        <v>0</v>
      </c>
      <c r="Q128" s="65">
        <v>19937.72</v>
      </c>
      <c r="R128" s="66">
        <v>0</v>
      </c>
      <c r="S128" s="66">
        <v>8.2000000000000007E-3</v>
      </c>
      <c r="T128" s="66">
        <v>1.1999999999999999E-3</v>
      </c>
    </row>
    <row r="129" spans="1:20">
      <c r="A129" t="s">
        <v>737</v>
      </c>
      <c r="B129" t="s">
        <v>738</v>
      </c>
      <c r="C129" t="s">
        <v>99</v>
      </c>
      <c r="D129" t="s">
        <v>122</v>
      </c>
      <c r="E129" t="s">
        <v>739</v>
      </c>
      <c r="F129" t="s">
        <v>572</v>
      </c>
      <c r="G129" t="s">
        <v>643</v>
      </c>
      <c r="H129" t="s">
        <v>212</v>
      </c>
      <c r="I129" t="s">
        <v>268</v>
      </c>
      <c r="J129" s="65">
        <v>5.04</v>
      </c>
      <c r="K129" t="s">
        <v>101</v>
      </c>
      <c r="L129" s="66">
        <v>1.23E-2</v>
      </c>
      <c r="M129" s="66">
        <v>7.7999999999999996E-3</v>
      </c>
      <c r="N129" s="65">
        <v>5053714</v>
      </c>
      <c r="O129" s="65">
        <v>103.25</v>
      </c>
      <c r="P129" s="65">
        <v>0</v>
      </c>
      <c r="Q129" s="65">
        <v>5217.9597050000002</v>
      </c>
      <c r="R129" s="66">
        <v>2.8999999999999998E-3</v>
      </c>
      <c r="S129" s="66">
        <v>2.2000000000000001E-3</v>
      </c>
      <c r="T129" s="66">
        <v>2.9999999999999997E-4</v>
      </c>
    </row>
    <row r="130" spans="1:20">
      <c r="A130" t="s">
        <v>740</v>
      </c>
      <c r="B130" t="s">
        <v>741</v>
      </c>
      <c r="C130" t="s">
        <v>99</v>
      </c>
      <c r="D130" t="s">
        <v>122</v>
      </c>
      <c r="E130" t="s">
        <v>742</v>
      </c>
      <c r="F130" t="s">
        <v>568</v>
      </c>
      <c r="G130" t="s">
        <v>643</v>
      </c>
      <c r="H130" t="s">
        <v>212</v>
      </c>
      <c r="I130" t="s">
        <v>315</v>
      </c>
      <c r="J130" s="65">
        <v>5.7</v>
      </c>
      <c r="K130" t="s">
        <v>101</v>
      </c>
      <c r="L130" s="66">
        <v>2.2499999999999999E-2</v>
      </c>
      <c r="M130" s="66">
        <v>3.3E-3</v>
      </c>
      <c r="N130" s="65">
        <v>32211</v>
      </c>
      <c r="O130" s="65">
        <v>113.83</v>
      </c>
      <c r="P130" s="65">
        <v>0</v>
      </c>
      <c r="Q130" s="65">
        <v>36.665781299999999</v>
      </c>
      <c r="R130" s="66">
        <v>1E-4</v>
      </c>
      <c r="S130" s="66">
        <v>0</v>
      </c>
      <c r="T130" s="66">
        <v>0</v>
      </c>
    </row>
    <row r="131" spans="1:20" s="77" customFormat="1">
      <c r="A131" s="78" t="s">
        <v>743</v>
      </c>
      <c r="B131" s="78" t="s">
        <v>744</v>
      </c>
      <c r="C131" s="78" t="s">
        <v>99</v>
      </c>
      <c r="D131" s="78" t="s">
        <v>122</v>
      </c>
      <c r="E131" s="78" t="s">
        <v>647</v>
      </c>
      <c r="F131" s="78" t="s">
        <v>499</v>
      </c>
      <c r="G131" s="78" t="s">
        <v>643</v>
      </c>
      <c r="H131" s="78" t="s">
        <v>212</v>
      </c>
      <c r="I131" s="78" t="s">
        <v>415</v>
      </c>
      <c r="J131" s="81">
        <v>5.42</v>
      </c>
      <c r="K131" s="78" t="s">
        <v>101</v>
      </c>
      <c r="L131" s="91">
        <v>1.4200000000000001E-2</v>
      </c>
      <c r="M131" s="91">
        <v>1.04E-2</v>
      </c>
      <c r="N131" s="81">
        <f>5035000-N132</f>
        <v>2385000</v>
      </c>
      <c r="O131" s="81">
        <f>Q131/N131*100*1000</f>
        <v>102.12815513626832</v>
      </c>
      <c r="P131" s="81">
        <v>0</v>
      </c>
      <c r="Q131" s="81">
        <f>5143.2525-32.42-Q132</f>
        <v>2435.7564999999995</v>
      </c>
      <c r="R131" s="91">
        <v>7.9000000000000008E-3</v>
      </c>
      <c r="S131" s="91">
        <v>2.0999999999999999E-3</v>
      </c>
      <c r="T131" s="91">
        <v>2.9999999999999997E-4</v>
      </c>
    </row>
    <row r="132" spans="1:20" s="77" customFormat="1">
      <c r="A132" s="78" t="s">
        <v>745</v>
      </c>
      <c r="B132" s="78">
        <v>11575690</v>
      </c>
      <c r="C132" s="78" t="s">
        <v>99</v>
      </c>
      <c r="D132" s="78" t="s">
        <v>122</v>
      </c>
      <c r="E132" s="78" t="s">
        <v>647</v>
      </c>
      <c r="F132" s="78" t="s">
        <v>499</v>
      </c>
      <c r="G132" s="78" t="s">
        <v>643</v>
      </c>
      <c r="H132" s="78" t="s">
        <v>212</v>
      </c>
      <c r="I132" s="78" t="s">
        <v>415</v>
      </c>
      <c r="J132" s="81">
        <v>0</v>
      </c>
      <c r="K132" s="78" t="s">
        <v>101</v>
      </c>
      <c r="L132" s="91">
        <v>1.4200000000000001E-2</v>
      </c>
      <c r="M132" s="91">
        <v>0</v>
      </c>
      <c r="N132" s="81">
        <v>2650000</v>
      </c>
      <c r="O132" s="81">
        <f>Q132/N132*100*1000</f>
        <v>100.94626415094339</v>
      </c>
      <c r="P132" s="81">
        <v>0</v>
      </c>
      <c r="Q132" s="81">
        <f>2675.076</f>
        <v>2675.076</v>
      </c>
      <c r="R132" s="91">
        <v>0</v>
      </c>
      <c r="S132" s="91">
        <v>0</v>
      </c>
      <c r="T132" s="91">
        <v>0</v>
      </c>
    </row>
    <row r="133" spans="1:20">
      <c r="A133" t="s">
        <v>746</v>
      </c>
      <c r="B133" t="s">
        <v>747</v>
      </c>
      <c r="C133" t="s">
        <v>99</v>
      </c>
      <c r="D133" t="s">
        <v>122</v>
      </c>
      <c r="E133" t="s">
        <v>748</v>
      </c>
      <c r="F133" t="s">
        <v>126</v>
      </c>
      <c r="G133" t="s">
        <v>643</v>
      </c>
      <c r="H133" t="s">
        <v>212</v>
      </c>
      <c r="I133" t="s">
        <v>749</v>
      </c>
      <c r="J133" s="65">
        <v>1.39</v>
      </c>
      <c r="K133" t="s">
        <v>101</v>
      </c>
      <c r="L133" s="66">
        <v>2.1499999999999998E-2</v>
      </c>
      <c r="M133" s="66">
        <v>1.32E-2</v>
      </c>
      <c r="N133" s="65">
        <v>879720</v>
      </c>
      <c r="O133" s="65">
        <v>101.7</v>
      </c>
      <c r="P133" s="65">
        <v>93.724649999999997</v>
      </c>
      <c r="Q133" s="65">
        <v>988.39989000000003</v>
      </c>
      <c r="R133" s="66">
        <v>1.5E-3</v>
      </c>
      <c r="S133" s="66">
        <v>4.0000000000000002E-4</v>
      </c>
      <c r="T133" s="66">
        <v>1E-4</v>
      </c>
    </row>
    <row r="134" spans="1:20">
      <c r="A134" t="s">
        <v>750</v>
      </c>
      <c r="B134" t="s">
        <v>751</v>
      </c>
      <c r="C134" t="s">
        <v>99</v>
      </c>
      <c r="D134" t="s">
        <v>122</v>
      </c>
      <c r="E134" t="s">
        <v>748</v>
      </c>
      <c r="F134" t="s">
        <v>126</v>
      </c>
      <c r="G134" t="s">
        <v>643</v>
      </c>
      <c r="H134" t="s">
        <v>212</v>
      </c>
      <c r="I134" t="s">
        <v>268</v>
      </c>
      <c r="J134" s="65">
        <v>2.87</v>
      </c>
      <c r="K134" t="s">
        <v>101</v>
      </c>
      <c r="L134" s="66">
        <v>1.7999999999999999E-2</v>
      </c>
      <c r="M134" s="66">
        <v>2.0400000000000001E-2</v>
      </c>
      <c r="N134" s="65">
        <v>1070816.71</v>
      </c>
      <c r="O134" s="65">
        <v>99.9</v>
      </c>
      <c r="P134" s="65">
        <v>0</v>
      </c>
      <c r="Q134" s="65">
        <v>1069.7458932899999</v>
      </c>
      <c r="R134" s="66">
        <v>1.2999999999999999E-3</v>
      </c>
      <c r="S134" s="66">
        <v>4.0000000000000002E-4</v>
      </c>
      <c r="T134" s="66">
        <v>1E-4</v>
      </c>
    </row>
    <row r="135" spans="1:20">
      <c r="A135" t="s">
        <v>752</v>
      </c>
      <c r="B135" t="s">
        <v>753</v>
      </c>
      <c r="C135" t="s">
        <v>99</v>
      </c>
      <c r="D135" t="s">
        <v>122</v>
      </c>
      <c r="E135" t="s">
        <v>628</v>
      </c>
      <c r="F135" t="s">
        <v>422</v>
      </c>
      <c r="G135" t="s">
        <v>754</v>
      </c>
      <c r="H135" t="s">
        <v>149</v>
      </c>
      <c r="I135" t="s">
        <v>755</v>
      </c>
      <c r="J135" s="65">
        <v>0.76</v>
      </c>
      <c r="K135" t="s">
        <v>101</v>
      </c>
      <c r="L135" s="66">
        <v>4.1500000000000002E-2</v>
      </c>
      <c r="M135" s="66">
        <v>1.6400000000000001E-2</v>
      </c>
      <c r="N135" s="65">
        <v>1142094.02</v>
      </c>
      <c r="O135" s="65">
        <v>106.63</v>
      </c>
      <c r="P135" s="65">
        <v>0</v>
      </c>
      <c r="Q135" s="65">
        <v>1217.814853526</v>
      </c>
      <c r="R135" s="66">
        <v>1.14E-2</v>
      </c>
      <c r="S135" s="66">
        <v>5.0000000000000001E-4</v>
      </c>
      <c r="T135" s="66">
        <v>1E-4</v>
      </c>
    </row>
    <row r="136" spans="1:20">
      <c r="A136" t="s">
        <v>756</v>
      </c>
      <c r="B136" t="s">
        <v>757</v>
      </c>
      <c r="C136" t="s">
        <v>99</v>
      </c>
      <c r="D136" t="s">
        <v>122</v>
      </c>
      <c r="E136" t="s">
        <v>758</v>
      </c>
      <c r="F136" t="s">
        <v>499</v>
      </c>
      <c r="G136" t="s">
        <v>759</v>
      </c>
      <c r="H136" t="s">
        <v>212</v>
      </c>
      <c r="I136" t="s">
        <v>455</v>
      </c>
      <c r="J136" s="65">
        <v>7.03</v>
      </c>
      <c r="K136" t="s">
        <v>101</v>
      </c>
      <c r="L136" s="66">
        <v>1.5299999999999999E-2</v>
      </c>
      <c r="M136" s="66">
        <v>1.11E-2</v>
      </c>
      <c r="N136" s="65">
        <v>3570000</v>
      </c>
      <c r="O136" s="65">
        <v>103.5</v>
      </c>
      <c r="P136" s="65">
        <v>0</v>
      </c>
      <c r="Q136" s="65">
        <v>3694.95</v>
      </c>
      <c r="R136" s="66">
        <v>1.0200000000000001E-2</v>
      </c>
      <c r="S136" s="66">
        <v>1.5E-3</v>
      </c>
      <c r="T136" s="66">
        <v>2.0000000000000001E-4</v>
      </c>
    </row>
    <row r="137" spans="1:20">
      <c r="A137" t="s">
        <v>760</v>
      </c>
      <c r="B137" t="s">
        <v>761</v>
      </c>
      <c r="C137" t="s">
        <v>99</v>
      </c>
      <c r="D137" t="s">
        <v>122</v>
      </c>
      <c r="E137" t="s">
        <v>758</v>
      </c>
      <c r="F137" t="s">
        <v>499</v>
      </c>
      <c r="G137" t="s">
        <v>759</v>
      </c>
      <c r="H137" t="s">
        <v>212</v>
      </c>
      <c r="I137" t="s">
        <v>762</v>
      </c>
      <c r="J137" s="65">
        <v>6.02</v>
      </c>
      <c r="K137" t="s">
        <v>101</v>
      </c>
      <c r="L137" s="66">
        <v>1.9400000000000001E-2</v>
      </c>
      <c r="M137" s="66">
        <v>1.34E-2</v>
      </c>
      <c r="N137" s="65">
        <v>4721569.8499999996</v>
      </c>
      <c r="O137" s="65">
        <v>104.5</v>
      </c>
      <c r="P137" s="65">
        <v>0</v>
      </c>
      <c r="Q137" s="65">
        <v>4934.0404932499996</v>
      </c>
      <c r="R137" s="66">
        <v>1.9099999999999999E-2</v>
      </c>
      <c r="S137" s="66">
        <v>2E-3</v>
      </c>
      <c r="T137" s="66">
        <v>2.9999999999999997E-4</v>
      </c>
    </row>
    <row r="138" spans="1:20">
      <c r="A138" t="s">
        <v>763</v>
      </c>
      <c r="B138" t="s">
        <v>764</v>
      </c>
      <c r="C138" t="s">
        <v>99</v>
      </c>
      <c r="D138" t="s">
        <v>122</v>
      </c>
      <c r="E138" t="s">
        <v>765</v>
      </c>
      <c r="F138" t="s">
        <v>499</v>
      </c>
      <c r="G138" t="s">
        <v>754</v>
      </c>
      <c r="H138" t="s">
        <v>149</v>
      </c>
      <c r="I138" t="s">
        <v>300</v>
      </c>
      <c r="J138" s="65">
        <v>4.13</v>
      </c>
      <c r="K138" t="s">
        <v>101</v>
      </c>
      <c r="L138" s="66">
        <v>2.5000000000000001E-2</v>
      </c>
      <c r="M138" s="66">
        <v>2.06E-2</v>
      </c>
      <c r="N138" s="65">
        <v>2575301</v>
      </c>
      <c r="O138" s="65">
        <v>103.59</v>
      </c>
      <c r="P138" s="65">
        <v>0</v>
      </c>
      <c r="Q138" s="65">
        <v>2667.7543059</v>
      </c>
      <c r="R138" s="66">
        <v>7.9000000000000008E-3</v>
      </c>
      <c r="S138" s="66">
        <v>1.1000000000000001E-3</v>
      </c>
      <c r="T138" s="66">
        <v>2.0000000000000001E-4</v>
      </c>
    </row>
    <row r="139" spans="1:20">
      <c r="A139" t="s">
        <v>766</v>
      </c>
      <c r="B139" t="s">
        <v>767</v>
      </c>
      <c r="C139" t="s">
        <v>99</v>
      </c>
      <c r="D139" t="s">
        <v>122</v>
      </c>
      <c r="E139" t="s">
        <v>765</v>
      </c>
      <c r="F139" t="s">
        <v>499</v>
      </c>
      <c r="G139" t="s">
        <v>754</v>
      </c>
      <c r="H139" t="s">
        <v>149</v>
      </c>
      <c r="I139" t="s">
        <v>768</v>
      </c>
      <c r="J139" s="65">
        <v>6.38</v>
      </c>
      <c r="K139" t="s">
        <v>101</v>
      </c>
      <c r="L139" s="66">
        <v>1.9E-2</v>
      </c>
      <c r="M139" s="66">
        <v>2.4E-2</v>
      </c>
      <c r="N139" s="65">
        <v>1108467.8700000001</v>
      </c>
      <c r="O139" s="65">
        <v>98</v>
      </c>
      <c r="P139" s="65">
        <v>0</v>
      </c>
      <c r="Q139" s="65">
        <v>1086.2985126000001</v>
      </c>
      <c r="R139" s="66">
        <v>4.7999999999999996E-3</v>
      </c>
      <c r="S139" s="66">
        <v>4.0000000000000002E-4</v>
      </c>
      <c r="T139" s="66">
        <v>1E-4</v>
      </c>
    </row>
    <row r="140" spans="1:20">
      <c r="A140" t="s">
        <v>769</v>
      </c>
      <c r="B140" t="s">
        <v>770</v>
      </c>
      <c r="C140" t="s">
        <v>99</v>
      </c>
      <c r="D140" t="s">
        <v>122</v>
      </c>
      <c r="E140" t="s">
        <v>771</v>
      </c>
      <c r="F140" t="s">
        <v>622</v>
      </c>
      <c r="G140" t="s">
        <v>759</v>
      </c>
      <c r="H140" t="s">
        <v>212</v>
      </c>
      <c r="I140" t="s">
        <v>772</v>
      </c>
      <c r="J140" s="65">
        <v>1.44</v>
      </c>
      <c r="K140" t="s">
        <v>101</v>
      </c>
      <c r="L140" s="66">
        <v>2.6499999999999999E-2</v>
      </c>
      <c r="M140" s="66">
        <v>3.0700000000000002E-2</v>
      </c>
      <c r="N140" s="65">
        <v>1407889.79</v>
      </c>
      <c r="O140" s="65">
        <v>100</v>
      </c>
      <c r="P140" s="65">
        <v>0</v>
      </c>
      <c r="Q140" s="65">
        <v>1407.8897899999999</v>
      </c>
      <c r="R140" s="66">
        <v>3.2000000000000002E-3</v>
      </c>
      <c r="S140" s="66">
        <v>5.9999999999999995E-4</v>
      </c>
      <c r="T140" s="66">
        <v>1E-4</v>
      </c>
    </row>
    <row r="141" spans="1:20">
      <c r="A141" t="s">
        <v>773</v>
      </c>
      <c r="B141" t="s">
        <v>774</v>
      </c>
      <c r="C141" t="s">
        <v>99</v>
      </c>
      <c r="D141" t="s">
        <v>122</v>
      </c>
      <c r="E141" t="s">
        <v>771</v>
      </c>
      <c r="F141" t="s">
        <v>622</v>
      </c>
      <c r="G141" t="s">
        <v>759</v>
      </c>
      <c r="H141" t="s">
        <v>212</v>
      </c>
      <c r="I141" t="s">
        <v>775</v>
      </c>
      <c r="J141" s="65">
        <v>3.35</v>
      </c>
      <c r="K141" t="s">
        <v>101</v>
      </c>
      <c r="L141" s="66">
        <v>1.0500000000000001E-2</v>
      </c>
      <c r="M141" s="66">
        <v>2.3900000000000001E-2</v>
      </c>
      <c r="N141" s="65">
        <v>4021542.21</v>
      </c>
      <c r="O141" s="65">
        <v>95.1</v>
      </c>
      <c r="P141" s="65">
        <v>0</v>
      </c>
      <c r="Q141" s="65">
        <v>3824.4866417100002</v>
      </c>
      <c r="R141" s="66">
        <v>1.8599999999999998E-2</v>
      </c>
      <c r="S141" s="66">
        <v>1.6000000000000001E-3</v>
      </c>
      <c r="T141" s="66">
        <v>2.0000000000000001E-4</v>
      </c>
    </row>
    <row r="142" spans="1:20">
      <c r="A142" t="s">
        <v>776</v>
      </c>
      <c r="B142" t="s">
        <v>777</v>
      </c>
      <c r="C142" t="s">
        <v>99</v>
      </c>
      <c r="D142" t="s">
        <v>122</v>
      </c>
      <c r="E142" t="s">
        <v>778</v>
      </c>
      <c r="F142" t="s">
        <v>499</v>
      </c>
      <c r="G142" t="s">
        <v>759</v>
      </c>
      <c r="H142" t="s">
        <v>212</v>
      </c>
      <c r="I142" t="s">
        <v>696</v>
      </c>
      <c r="J142" s="65">
        <v>3.57</v>
      </c>
      <c r="K142" t="s">
        <v>101</v>
      </c>
      <c r="L142" s="66">
        <v>2.3E-2</v>
      </c>
      <c r="M142" s="66">
        <v>1.7299999999999999E-2</v>
      </c>
      <c r="N142" s="65">
        <v>2357807.7999999998</v>
      </c>
      <c r="O142" s="65">
        <v>103.88</v>
      </c>
      <c r="P142" s="65">
        <v>0</v>
      </c>
      <c r="Q142" s="65">
        <v>2449.2907426400002</v>
      </c>
      <c r="R142" s="66">
        <v>1.5699999999999999E-2</v>
      </c>
      <c r="S142" s="66">
        <v>1E-3</v>
      </c>
      <c r="T142" s="66">
        <v>1E-4</v>
      </c>
    </row>
    <row r="143" spans="1:20">
      <c r="A143" t="s">
        <v>779</v>
      </c>
      <c r="B143" t="s">
        <v>780</v>
      </c>
      <c r="C143" t="s">
        <v>99</v>
      </c>
      <c r="D143" t="s">
        <v>122</v>
      </c>
      <c r="E143" t="s">
        <v>647</v>
      </c>
      <c r="F143" t="s">
        <v>499</v>
      </c>
      <c r="G143" t="s">
        <v>759</v>
      </c>
      <c r="H143" t="s">
        <v>212</v>
      </c>
      <c r="I143" t="s">
        <v>781</v>
      </c>
      <c r="J143" s="65">
        <v>1.95</v>
      </c>
      <c r="K143" t="s">
        <v>101</v>
      </c>
      <c r="L143" s="66">
        <v>3.3000000000000002E-2</v>
      </c>
      <c r="M143" s="66">
        <v>2.1899999999999999E-2</v>
      </c>
      <c r="N143" s="65">
        <v>236474.88</v>
      </c>
      <c r="O143" s="65">
        <v>103.31</v>
      </c>
      <c r="P143" s="65">
        <v>0</v>
      </c>
      <c r="Q143" s="65">
        <v>244.30219852799999</v>
      </c>
      <c r="R143" s="66">
        <v>5.0000000000000001E-4</v>
      </c>
      <c r="S143" s="66">
        <v>1E-4</v>
      </c>
      <c r="T143" s="66">
        <v>0</v>
      </c>
    </row>
    <row r="144" spans="1:20">
      <c r="A144" t="s">
        <v>782</v>
      </c>
      <c r="B144" t="s">
        <v>783</v>
      </c>
      <c r="C144" t="s">
        <v>99</v>
      </c>
      <c r="D144" t="s">
        <v>122</v>
      </c>
      <c r="E144" t="s">
        <v>647</v>
      </c>
      <c r="F144" t="s">
        <v>499</v>
      </c>
      <c r="G144" t="s">
        <v>759</v>
      </c>
      <c r="H144" t="s">
        <v>212</v>
      </c>
      <c r="I144" t="s">
        <v>749</v>
      </c>
      <c r="J144" s="65">
        <v>3.82</v>
      </c>
      <c r="K144" t="s">
        <v>101</v>
      </c>
      <c r="L144" s="66">
        <v>2.1499999999999998E-2</v>
      </c>
      <c r="M144" s="66">
        <v>1.8599999999999998E-2</v>
      </c>
      <c r="N144" s="65">
        <v>4444205</v>
      </c>
      <c r="O144" s="65">
        <v>103.29</v>
      </c>
      <c r="P144" s="65">
        <v>0</v>
      </c>
      <c r="Q144" s="65">
        <v>4590.4193445000001</v>
      </c>
      <c r="R144" s="66">
        <v>7.3000000000000001E-3</v>
      </c>
      <c r="S144" s="66">
        <v>1.9E-3</v>
      </c>
      <c r="T144" s="66">
        <v>2.9999999999999997E-4</v>
      </c>
    </row>
    <row r="145" spans="1:20">
      <c r="A145" t="s">
        <v>784</v>
      </c>
      <c r="B145" t="s">
        <v>785</v>
      </c>
      <c r="C145" t="s">
        <v>99</v>
      </c>
      <c r="D145" t="s">
        <v>122</v>
      </c>
      <c r="E145" t="s">
        <v>786</v>
      </c>
      <c r="F145" t="s">
        <v>787</v>
      </c>
      <c r="G145" t="s">
        <v>788</v>
      </c>
      <c r="H145" t="s">
        <v>149</v>
      </c>
      <c r="I145" t="s">
        <v>789</v>
      </c>
      <c r="J145" s="65">
        <v>0.74</v>
      </c>
      <c r="K145" t="s">
        <v>101</v>
      </c>
      <c r="L145" s="66">
        <v>5.3499999999999999E-2</v>
      </c>
      <c r="M145" s="66">
        <v>2.8299999999999999E-2</v>
      </c>
      <c r="N145" s="65">
        <v>443699</v>
      </c>
      <c r="O145" s="65">
        <v>105.03</v>
      </c>
      <c r="P145" s="65">
        <v>0</v>
      </c>
      <c r="Q145" s="65">
        <v>466.0170597</v>
      </c>
      <c r="R145" s="66">
        <v>3.8E-3</v>
      </c>
      <c r="S145" s="66">
        <v>2.0000000000000001E-4</v>
      </c>
      <c r="T145" s="66">
        <v>0</v>
      </c>
    </row>
    <row r="146" spans="1:20">
      <c r="A146" t="s">
        <v>790</v>
      </c>
      <c r="B146" t="s">
        <v>791</v>
      </c>
      <c r="C146" t="s">
        <v>99</v>
      </c>
      <c r="D146" t="s">
        <v>122</v>
      </c>
      <c r="E146" t="s">
        <v>792</v>
      </c>
      <c r="F146" t="s">
        <v>568</v>
      </c>
      <c r="G146" t="s">
        <v>788</v>
      </c>
      <c r="H146" t="s">
        <v>149</v>
      </c>
      <c r="I146" t="s">
        <v>793</v>
      </c>
      <c r="J146" s="65">
        <v>0.21</v>
      </c>
      <c r="K146" t="s">
        <v>101</v>
      </c>
      <c r="L146" s="66">
        <v>4.2999999999999997E-2</v>
      </c>
      <c r="M146" s="66">
        <v>3.39E-2</v>
      </c>
      <c r="N146" s="65">
        <v>2644912</v>
      </c>
      <c r="O146" s="65">
        <v>102.9</v>
      </c>
      <c r="P146" s="65">
        <v>0</v>
      </c>
      <c r="Q146" s="65">
        <v>2721.6144479999998</v>
      </c>
      <c r="R146" s="66">
        <v>2.1999999999999999E-2</v>
      </c>
      <c r="S146" s="66">
        <v>1.1000000000000001E-3</v>
      </c>
      <c r="T146" s="66">
        <v>2.0000000000000001E-4</v>
      </c>
    </row>
    <row r="147" spans="1:20">
      <c r="A147" t="s">
        <v>794</v>
      </c>
      <c r="B147" t="s">
        <v>795</v>
      </c>
      <c r="C147" t="s">
        <v>99</v>
      </c>
      <c r="D147" t="s">
        <v>122</v>
      </c>
      <c r="E147" t="s">
        <v>796</v>
      </c>
      <c r="F147" t="s">
        <v>126</v>
      </c>
      <c r="G147" t="s">
        <v>797</v>
      </c>
      <c r="H147" t="s">
        <v>212</v>
      </c>
      <c r="I147" t="s">
        <v>798</v>
      </c>
      <c r="J147" s="65">
        <v>1.87</v>
      </c>
      <c r="K147" t="s">
        <v>101</v>
      </c>
      <c r="L147" s="66">
        <v>3.15E-2</v>
      </c>
      <c r="M147" s="66">
        <v>8.1000000000000003E-2</v>
      </c>
      <c r="N147" s="65">
        <v>2862363.2</v>
      </c>
      <c r="O147" s="65">
        <v>91.5</v>
      </c>
      <c r="P147" s="65">
        <v>0</v>
      </c>
      <c r="Q147" s="65">
        <v>2619.062328</v>
      </c>
      <c r="R147" s="66">
        <v>7.7000000000000002E-3</v>
      </c>
      <c r="S147" s="66">
        <v>1.1000000000000001E-3</v>
      </c>
      <c r="T147" s="66">
        <v>2.0000000000000001E-4</v>
      </c>
    </row>
    <row r="148" spans="1:20">
      <c r="A148" t="s">
        <v>799</v>
      </c>
      <c r="B148" t="s">
        <v>800</v>
      </c>
      <c r="C148" t="s">
        <v>99</v>
      </c>
      <c r="D148" t="s">
        <v>122</v>
      </c>
      <c r="E148" t="s">
        <v>801</v>
      </c>
      <c r="F148" t="s">
        <v>673</v>
      </c>
      <c r="G148" t="s">
        <v>797</v>
      </c>
      <c r="H148" t="s">
        <v>212</v>
      </c>
      <c r="I148" t="s">
        <v>802</v>
      </c>
      <c r="J148" s="65">
        <v>1.59</v>
      </c>
      <c r="K148" t="s">
        <v>101</v>
      </c>
      <c r="L148" s="66">
        <v>3.9E-2</v>
      </c>
      <c r="M148" s="66">
        <v>2.4500000000000001E-2</v>
      </c>
      <c r="N148" s="65">
        <v>1344326.8</v>
      </c>
      <c r="O148" s="65">
        <v>102.93</v>
      </c>
      <c r="P148" s="65">
        <v>0</v>
      </c>
      <c r="Q148" s="65">
        <v>1383.7155752399999</v>
      </c>
      <c r="R148" s="66">
        <v>3.5000000000000001E-3</v>
      </c>
      <c r="S148" s="66">
        <v>5.9999999999999995E-4</v>
      </c>
      <c r="T148" s="66">
        <v>1E-4</v>
      </c>
    </row>
    <row r="149" spans="1:20">
      <c r="A149" t="s">
        <v>803</v>
      </c>
      <c r="B149" t="s">
        <v>804</v>
      </c>
      <c r="C149" t="s">
        <v>99</v>
      </c>
      <c r="D149" t="s">
        <v>122</v>
      </c>
      <c r="E149" t="s">
        <v>805</v>
      </c>
      <c r="F149" t="s">
        <v>673</v>
      </c>
      <c r="G149" t="s">
        <v>788</v>
      </c>
      <c r="H149" t="s">
        <v>149</v>
      </c>
      <c r="I149" t="s">
        <v>268</v>
      </c>
      <c r="J149" s="65">
        <v>1.53</v>
      </c>
      <c r="K149" t="s">
        <v>101</v>
      </c>
      <c r="L149" s="66">
        <v>3.6999999999999998E-2</v>
      </c>
      <c r="M149" s="66">
        <v>2.4500000000000001E-2</v>
      </c>
      <c r="N149" s="65">
        <v>18708</v>
      </c>
      <c r="O149" s="65">
        <v>103.79</v>
      </c>
      <c r="P149" s="65">
        <v>0</v>
      </c>
      <c r="Q149" s="65">
        <v>19.417033199999999</v>
      </c>
      <c r="R149" s="66">
        <v>0</v>
      </c>
      <c r="S149" s="66">
        <v>0</v>
      </c>
      <c r="T149" s="66">
        <v>0</v>
      </c>
    </row>
    <row r="150" spans="1:20">
      <c r="A150" t="s">
        <v>806</v>
      </c>
      <c r="B150" t="s">
        <v>807</v>
      </c>
      <c r="C150" t="s">
        <v>99</v>
      </c>
      <c r="D150" t="s">
        <v>122</v>
      </c>
      <c r="E150" t="s">
        <v>805</v>
      </c>
      <c r="F150" t="s">
        <v>673</v>
      </c>
      <c r="G150" t="s">
        <v>788</v>
      </c>
      <c r="H150" t="s">
        <v>149</v>
      </c>
      <c r="I150" t="s">
        <v>268</v>
      </c>
      <c r="J150" s="65">
        <v>4.34</v>
      </c>
      <c r="K150" t="s">
        <v>101</v>
      </c>
      <c r="L150" s="66">
        <v>2.5700000000000001E-2</v>
      </c>
      <c r="M150" s="66">
        <v>2.8299999999999999E-2</v>
      </c>
      <c r="N150" s="65">
        <v>2871209</v>
      </c>
      <c r="O150" s="65">
        <v>101.05</v>
      </c>
      <c r="P150" s="65">
        <v>0</v>
      </c>
      <c r="Q150" s="65">
        <v>2901.3566944999998</v>
      </c>
      <c r="R150" s="66">
        <v>2.2000000000000001E-3</v>
      </c>
      <c r="S150" s="66">
        <v>1.1999999999999999E-3</v>
      </c>
      <c r="T150" s="66">
        <v>2.0000000000000001E-4</v>
      </c>
    </row>
    <row r="151" spans="1:20">
      <c r="A151" t="s">
        <v>808</v>
      </c>
      <c r="B151" t="s">
        <v>809</v>
      </c>
      <c r="C151" t="s">
        <v>99</v>
      </c>
      <c r="D151" t="s">
        <v>122</v>
      </c>
      <c r="E151" t="s">
        <v>805</v>
      </c>
      <c r="F151" t="s">
        <v>673</v>
      </c>
      <c r="G151" t="s">
        <v>788</v>
      </c>
      <c r="H151" t="s">
        <v>149</v>
      </c>
      <c r="I151" t="s">
        <v>684</v>
      </c>
      <c r="J151" s="65">
        <v>0.27</v>
      </c>
      <c r="K151" t="s">
        <v>101</v>
      </c>
      <c r="L151" s="66">
        <v>4.8000000000000001E-2</v>
      </c>
      <c r="M151" s="66">
        <v>1.49E-2</v>
      </c>
      <c r="N151" s="65">
        <v>1026808.56</v>
      </c>
      <c r="O151" s="65">
        <v>101.99</v>
      </c>
      <c r="P151" s="65">
        <v>0</v>
      </c>
      <c r="Q151" s="65">
        <v>1047.2420503440001</v>
      </c>
      <c r="R151" s="66">
        <v>1.32E-2</v>
      </c>
      <c r="S151" s="66">
        <v>4.0000000000000002E-4</v>
      </c>
      <c r="T151" s="66">
        <v>1E-4</v>
      </c>
    </row>
    <row r="152" spans="1:20">
      <c r="A152" t="s">
        <v>810</v>
      </c>
      <c r="B152" t="s">
        <v>811</v>
      </c>
      <c r="C152" t="s">
        <v>99</v>
      </c>
      <c r="D152" t="s">
        <v>122</v>
      </c>
      <c r="E152" t="s">
        <v>812</v>
      </c>
      <c r="F152" t="s">
        <v>787</v>
      </c>
      <c r="G152" t="s">
        <v>797</v>
      </c>
      <c r="H152" t="s">
        <v>212</v>
      </c>
      <c r="I152" t="s">
        <v>813</v>
      </c>
      <c r="J152" s="65">
        <v>0.25</v>
      </c>
      <c r="K152" t="s">
        <v>101</v>
      </c>
      <c r="L152" s="66">
        <v>5.5E-2</v>
      </c>
      <c r="M152" s="66">
        <v>2.3199999999999998E-2</v>
      </c>
      <c r="N152" s="65">
        <v>641490.94999999995</v>
      </c>
      <c r="O152" s="65">
        <v>106.41</v>
      </c>
      <c r="P152" s="65">
        <v>0</v>
      </c>
      <c r="Q152" s="65">
        <v>682.61051989500004</v>
      </c>
      <c r="R152" s="66">
        <v>5.7700000000000001E-2</v>
      </c>
      <c r="S152" s="66">
        <v>2.9999999999999997E-4</v>
      </c>
      <c r="T152" s="66">
        <v>0</v>
      </c>
    </row>
    <row r="153" spans="1:20">
      <c r="A153" t="s">
        <v>814</v>
      </c>
      <c r="B153" t="s">
        <v>815</v>
      </c>
      <c r="C153" t="s">
        <v>99</v>
      </c>
      <c r="D153" t="s">
        <v>122</v>
      </c>
      <c r="E153" t="s">
        <v>758</v>
      </c>
      <c r="F153" t="s">
        <v>499</v>
      </c>
      <c r="G153" t="s">
        <v>797</v>
      </c>
      <c r="H153" t="s">
        <v>212</v>
      </c>
      <c r="I153" t="s">
        <v>816</v>
      </c>
      <c r="J153" s="65">
        <v>3.78</v>
      </c>
      <c r="K153" t="s">
        <v>101</v>
      </c>
      <c r="L153" s="66">
        <v>3.0599999999999999E-2</v>
      </c>
      <c r="M153" s="66">
        <v>1.38E-2</v>
      </c>
      <c r="N153" s="65">
        <v>2005409.16</v>
      </c>
      <c r="O153" s="65">
        <v>108.2</v>
      </c>
      <c r="P153" s="65">
        <v>0</v>
      </c>
      <c r="Q153" s="65">
        <v>2169.8527111200001</v>
      </c>
      <c r="R153" s="66">
        <v>4.1999999999999997E-3</v>
      </c>
      <c r="S153" s="66">
        <v>8.9999999999999998E-4</v>
      </c>
      <c r="T153" s="66">
        <v>1E-4</v>
      </c>
    </row>
    <row r="154" spans="1:20">
      <c r="A154" t="s">
        <v>817</v>
      </c>
      <c r="B154" t="s">
        <v>818</v>
      </c>
      <c r="C154" t="s">
        <v>99</v>
      </c>
      <c r="D154" t="s">
        <v>122</v>
      </c>
      <c r="E154" t="s">
        <v>758</v>
      </c>
      <c r="F154" t="s">
        <v>499</v>
      </c>
      <c r="G154" t="s">
        <v>797</v>
      </c>
      <c r="H154" t="s">
        <v>212</v>
      </c>
      <c r="I154" t="s">
        <v>819</v>
      </c>
      <c r="J154" s="65">
        <v>0.5</v>
      </c>
      <c r="K154" t="s">
        <v>101</v>
      </c>
      <c r="L154" s="66">
        <v>4.2500000000000003E-2</v>
      </c>
      <c r="M154" s="66">
        <v>2.2599999999999999E-2</v>
      </c>
      <c r="N154" s="65">
        <v>625183.71</v>
      </c>
      <c r="O154" s="65">
        <v>109.8</v>
      </c>
      <c r="P154" s="65">
        <v>0</v>
      </c>
      <c r="Q154" s="65">
        <v>686.45171358000005</v>
      </c>
      <c r="R154" s="66">
        <v>1.2200000000000001E-2</v>
      </c>
      <c r="S154" s="66">
        <v>2.9999999999999997E-4</v>
      </c>
      <c r="T154" s="66">
        <v>0</v>
      </c>
    </row>
    <row r="155" spans="1:20">
      <c r="A155" t="s">
        <v>820</v>
      </c>
      <c r="B155" t="s">
        <v>821</v>
      </c>
      <c r="C155" t="s">
        <v>99</v>
      </c>
      <c r="D155" t="s">
        <v>122</v>
      </c>
      <c r="E155" t="s">
        <v>758</v>
      </c>
      <c r="F155" t="s">
        <v>499</v>
      </c>
      <c r="G155" t="s">
        <v>797</v>
      </c>
      <c r="H155" t="s">
        <v>212</v>
      </c>
      <c r="I155" t="s">
        <v>635</v>
      </c>
      <c r="J155" s="65">
        <v>1.1299999999999999</v>
      </c>
      <c r="K155" t="s">
        <v>101</v>
      </c>
      <c r="L155" s="66">
        <v>4.5999999999999999E-2</v>
      </c>
      <c r="M155" s="66">
        <v>2.7699999999999999E-2</v>
      </c>
      <c r="N155" s="65">
        <v>2076909.52</v>
      </c>
      <c r="O155" s="65">
        <v>105</v>
      </c>
      <c r="P155" s="65">
        <v>0</v>
      </c>
      <c r="Q155" s="65">
        <v>2180.7549960000001</v>
      </c>
      <c r="R155" s="66">
        <v>1.06E-2</v>
      </c>
      <c r="S155" s="66">
        <v>8.9999999999999998E-4</v>
      </c>
      <c r="T155" s="66">
        <v>1E-4</v>
      </c>
    </row>
    <row r="156" spans="1:20">
      <c r="A156" t="s">
        <v>822</v>
      </c>
      <c r="B156" t="s">
        <v>823</v>
      </c>
      <c r="C156" t="s">
        <v>99</v>
      </c>
      <c r="D156" t="s">
        <v>122</v>
      </c>
      <c r="E156" t="s">
        <v>488</v>
      </c>
      <c r="F156" t="s">
        <v>422</v>
      </c>
      <c r="G156" t="s">
        <v>797</v>
      </c>
      <c r="H156" t="s">
        <v>212</v>
      </c>
      <c r="I156" t="s">
        <v>824</v>
      </c>
      <c r="J156" s="65">
        <v>1.22</v>
      </c>
      <c r="K156" t="s">
        <v>101</v>
      </c>
      <c r="L156" s="66">
        <v>5.0999999999999997E-2</v>
      </c>
      <c r="M156" s="66">
        <v>2.0500000000000001E-2</v>
      </c>
      <c r="N156" s="65">
        <v>2846462</v>
      </c>
      <c r="O156" s="65">
        <v>125.48</v>
      </c>
      <c r="P156" s="65">
        <v>43.844679999999997</v>
      </c>
      <c r="Q156" s="65">
        <v>3615.5851975999999</v>
      </c>
      <c r="R156" s="66">
        <v>2.5000000000000001E-3</v>
      </c>
      <c r="S156" s="66">
        <v>1.5E-3</v>
      </c>
      <c r="T156" s="66">
        <v>2.0000000000000001E-4</v>
      </c>
    </row>
    <row r="157" spans="1:20">
      <c r="A157" t="s">
        <v>825</v>
      </c>
      <c r="B157" t="s">
        <v>826</v>
      </c>
      <c r="C157" t="s">
        <v>99</v>
      </c>
      <c r="D157" t="s">
        <v>122</v>
      </c>
      <c r="E157" t="s">
        <v>827</v>
      </c>
      <c r="F157" t="s">
        <v>111</v>
      </c>
      <c r="G157" t="s">
        <v>797</v>
      </c>
      <c r="H157" t="s">
        <v>212</v>
      </c>
      <c r="I157" t="s">
        <v>268</v>
      </c>
      <c r="J157" s="65">
        <v>0.45</v>
      </c>
      <c r="K157" t="s">
        <v>101</v>
      </c>
      <c r="L157" s="66">
        <v>4.9500000000000002E-2</v>
      </c>
      <c r="M157" s="66">
        <v>1.49E-2</v>
      </c>
      <c r="N157" s="65">
        <v>3997470.95</v>
      </c>
      <c r="O157" s="65">
        <v>123.09</v>
      </c>
      <c r="P157" s="65">
        <v>0</v>
      </c>
      <c r="Q157" s="65">
        <v>4920.4869923550004</v>
      </c>
      <c r="R157" s="66">
        <v>8.0999999999999996E-3</v>
      </c>
      <c r="S157" s="66">
        <v>2E-3</v>
      </c>
      <c r="T157" s="66">
        <v>2.9999999999999997E-4</v>
      </c>
    </row>
    <row r="158" spans="1:20">
      <c r="A158" t="s">
        <v>828</v>
      </c>
      <c r="B158" t="s">
        <v>829</v>
      </c>
      <c r="C158" t="s">
        <v>99</v>
      </c>
      <c r="D158" t="s">
        <v>122</v>
      </c>
      <c r="E158" t="s">
        <v>687</v>
      </c>
      <c r="F158" t="s">
        <v>422</v>
      </c>
      <c r="G158" t="s">
        <v>797</v>
      </c>
      <c r="H158" t="s">
        <v>212</v>
      </c>
      <c r="I158" t="s">
        <v>495</v>
      </c>
      <c r="J158" s="65">
        <v>0.74</v>
      </c>
      <c r="K158" t="s">
        <v>101</v>
      </c>
      <c r="L158" s="66">
        <v>2.4E-2</v>
      </c>
      <c r="M158" s="66">
        <v>1.11E-2</v>
      </c>
      <c r="N158" s="65">
        <v>1209533.8500000001</v>
      </c>
      <c r="O158" s="65">
        <v>103.39</v>
      </c>
      <c r="P158" s="65">
        <v>0</v>
      </c>
      <c r="Q158" s="65">
        <v>1250.537047515</v>
      </c>
      <c r="R158" s="66">
        <v>2.7799999999999998E-2</v>
      </c>
      <c r="S158" s="66">
        <v>5.0000000000000001E-4</v>
      </c>
      <c r="T158" s="66">
        <v>1E-4</v>
      </c>
    </row>
    <row r="159" spans="1:20">
      <c r="A159" t="s">
        <v>830</v>
      </c>
      <c r="B159" t="s">
        <v>831</v>
      </c>
      <c r="C159" t="s">
        <v>99</v>
      </c>
      <c r="D159" t="s">
        <v>122</v>
      </c>
      <c r="E159" t="s">
        <v>832</v>
      </c>
      <c r="F159" t="s">
        <v>499</v>
      </c>
      <c r="G159" t="s">
        <v>797</v>
      </c>
      <c r="H159" t="s">
        <v>212</v>
      </c>
      <c r="I159" t="s">
        <v>833</v>
      </c>
      <c r="J159" s="65">
        <v>6.87</v>
      </c>
      <c r="K159" t="s">
        <v>101</v>
      </c>
      <c r="L159" s="66">
        <v>8.3999999999999995E-3</v>
      </c>
      <c r="M159" s="66">
        <v>1.4500000000000001E-2</v>
      </c>
      <c r="N159" s="65">
        <v>6985000</v>
      </c>
      <c r="O159" s="65">
        <v>95.81</v>
      </c>
      <c r="P159" s="65">
        <v>0</v>
      </c>
      <c r="Q159" s="65">
        <v>6692.3284999999996</v>
      </c>
      <c r="R159" s="66">
        <v>1.2200000000000001E-2</v>
      </c>
      <c r="S159" s="66">
        <v>2.8E-3</v>
      </c>
      <c r="T159" s="66">
        <v>4.0000000000000002E-4</v>
      </c>
    </row>
    <row r="160" spans="1:20">
      <c r="A160" t="s">
        <v>834</v>
      </c>
      <c r="B160" t="s">
        <v>835</v>
      </c>
      <c r="C160" t="s">
        <v>99</v>
      </c>
      <c r="D160" t="s">
        <v>122</v>
      </c>
      <c r="E160" t="s">
        <v>832</v>
      </c>
      <c r="F160" t="s">
        <v>499</v>
      </c>
      <c r="G160" t="s">
        <v>797</v>
      </c>
      <c r="H160" t="s">
        <v>212</v>
      </c>
      <c r="I160" t="s">
        <v>836</v>
      </c>
      <c r="J160" s="65">
        <v>3.74</v>
      </c>
      <c r="K160" t="s">
        <v>101</v>
      </c>
      <c r="L160" s="66">
        <v>2.0500000000000001E-2</v>
      </c>
      <c r="M160" s="66">
        <v>1.35E-2</v>
      </c>
      <c r="N160" s="65">
        <v>1131436.32</v>
      </c>
      <c r="O160" s="65">
        <v>104.5</v>
      </c>
      <c r="P160" s="65">
        <v>0</v>
      </c>
      <c r="Q160" s="65">
        <v>1182.3509544000001</v>
      </c>
      <c r="R160" s="66">
        <v>2.2000000000000001E-3</v>
      </c>
      <c r="S160" s="66">
        <v>5.0000000000000001E-4</v>
      </c>
      <c r="T160" s="66">
        <v>1E-4</v>
      </c>
    </row>
    <row r="161" spans="1:20">
      <c r="A161" t="s">
        <v>837</v>
      </c>
      <c r="B161" t="s">
        <v>838</v>
      </c>
      <c r="C161" t="s">
        <v>99</v>
      </c>
      <c r="D161" t="s">
        <v>122</v>
      </c>
      <c r="E161" t="s">
        <v>839</v>
      </c>
      <c r="F161" t="s">
        <v>127</v>
      </c>
      <c r="G161" t="s">
        <v>788</v>
      </c>
      <c r="H161" t="s">
        <v>149</v>
      </c>
      <c r="I161" t="s">
        <v>330</v>
      </c>
      <c r="J161" s="65">
        <v>1.63</v>
      </c>
      <c r="K161" t="s">
        <v>101</v>
      </c>
      <c r="L161" s="66">
        <v>1.35E-2</v>
      </c>
      <c r="M161" s="66">
        <v>1.72E-2</v>
      </c>
      <c r="N161" s="65">
        <v>6988680</v>
      </c>
      <c r="O161" s="65">
        <v>99.05</v>
      </c>
      <c r="P161" s="65">
        <v>0</v>
      </c>
      <c r="Q161" s="65">
        <v>6922.2875400000003</v>
      </c>
      <c r="R161" s="66">
        <v>1.0800000000000001E-2</v>
      </c>
      <c r="S161" s="66">
        <v>2.8999999999999998E-3</v>
      </c>
      <c r="T161" s="66">
        <v>4.0000000000000002E-4</v>
      </c>
    </row>
    <row r="162" spans="1:20">
      <c r="A162" t="s">
        <v>840</v>
      </c>
      <c r="B162" t="s">
        <v>841</v>
      </c>
      <c r="C162" t="s">
        <v>99</v>
      </c>
      <c r="D162" t="s">
        <v>122</v>
      </c>
      <c r="E162" t="s">
        <v>842</v>
      </c>
      <c r="F162" t="s">
        <v>787</v>
      </c>
      <c r="G162" t="s">
        <v>797</v>
      </c>
      <c r="H162" t="s">
        <v>212</v>
      </c>
      <c r="I162" t="s">
        <v>268</v>
      </c>
      <c r="J162" s="65">
        <v>2.84</v>
      </c>
      <c r="K162" t="s">
        <v>101</v>
      </c>
      <c r="L162" s="66">
        <v>4.3400000000000001E-2</v>
      </c>
      <c r="M162" s="66">
        <v>1.6299999999999999E-2</v>
      </c>
      <c r="N162" s="65">
        <v>246906.26</v>
      </c>
      <c r="O162" s="65">
        <v>107.8</v>
      </c>
      <c r="P162" s="65">
        <v>5.3342400000000003</v>
      </c>
      <c r="Q162" s="65">
        <v>271.49918828</v>
      </c>
      <c r="R162" s="66">
        <v>2.0000000000000001E-4</v>
      </c>
      <c r="S162" s="66">
        <v>1E-4</v>
      </c>
      <c r="T162" s="66">
        <v>0</v>
      </c>
    </row>
    <row r="163" spans="1:20">
      <c r="A163" t="s">
        <v>843</v>
      </c>
      <c r="B163" t="s">
        <v>844</v>
      </c>
      <c r="C163" t="s">
        <v>99</v>
      </c>
      <c r="D163" t="s">
        <v>122</v>
      </c>
      <c r="E163" t="s">
        <v>842</v>
      </c>
      <c r="F163" t="s">
        <v>787</v>
      </c>
      <c r="G163" t="s">
        <v>797</v>
      </c>
      <c r="H163" t="s">
        <v>212</v>
      </c>
      <c r="I163" t="s">
        <v>268</v>
      </c>
      <c r="J163" s="65">
        <v>5.7</v>
      </c>
      <c r="K163" t="s">
        <v>101</v>
      </c>
      <c r="L163" s="66">
        <v>3.9E-2</v>
      </c>
      <c r="M163" s="66">
        <v>2.3099999999999999E-2</v>
      </c>
      <c r="N163" s="65">
        <v>330856.37</v>
      </c>
      <c r="O163" s="65">
        <v>111.6</v>
      </c>
      <c r="P163" s="65">
        <v>0</v>
      </c>
      <c r="Q163" s="65">
        <v>369.23570891999998</v>
      </c>
      <c r="R163" s="66">
        <v>2.0000000000000001E-4</v>
      </c>
      <c r="S163" s="66">
        <v>2.0000000000000001E-4</v>
      </c>
      <c r="T163" s="66">
        <v>0</v>
      </c>
    </row>
    <row r="164" spans="1:20">
      <c r="A164" t="s">
        <v>845</v>
      </c>
      <c r="B164" t="s">
        <v>846</v>
      </c>
      <c r="C164" t="s">
        <v>99</v>
      </c>
      <c r="D164" t="s">
        <v>122</v>
      </c>
      <c r="E164" t="s">
        <v>842</v>
      </c>
      <c r="F164" t="s">
        <v>787</v>
      </c>
      <c r="G164" t="s">
        <v>797</v>
      </c>
      <c r="H164" t="s">
        <v>212</v>
      </c>
      <c r="I164" t="s">
        <v>781</v>
      </c>
      <c r="J164" s="65">
        <v>1.21</v>
      </c>
      <c r="K164" t="s">
        <v>101</v>
      </c>
      <c r="L164" s="66">
        <v>5.5E-2</v>
      </c>
      <c r="M164" s="66">
        <v>1.7899999999999999E-2</v>
      </c>
      <c r="N164" s="65">
        <v>945473.93</v>
      </c>
      <c r="O164" s="65">
        <v>109.41</v>
      </c>
      <c r="P164" s="65">
        <v>0</v>
      </c>
      <c r="Q164" s="65">
        <v>1034.443026813</v>
      </c>
      <c r="R164" s="66">
        <v>1.9699999999999999E-2</v>
      </c>
      <c r="S164" s="66">
        <v>4.0000000000000002E-4</v>
      </c>
      <c r="T164" s="66">
        <v>1E-4</v>
      </c>
    </row>
    <row r="165" spans="1:20">
      <c r="A165" t="s">
        <v>847</v>
      </c>
      <c r="B165" t="s">
        <v>848</v>
      </c>
      <c r="C165" t="s">
        <v>99</v>
      </c>
      <c r="D165" t="s">
        <v>122</v>
      </c>
      <c r="E165" t="s">
        <v>628</v>
      </c>
      <c r="F165" t="s">
        <v>422</v>
      </c>
      <c r="G165" t="s">
        <v>849</v>
      </c>
      <c r="H165" t="s">
        <v>149</v>
      </c>
      <c r="I165" t="s">
        <v>850</v>
      </c>
      <c r="J165" s="65">
        <v>1.93</v>
      </c>
      <c r="K165" t="s">
        <v>101</v>
      </c>
      <c r="L165" s="66">
        <v>1.6899999999999998E-2</v>
      </c>
      <c r="M165" s="66">
        <v>2.2100000000000002E-2</v>
      </c>
      <c r="N165" s="65">
        <v>52</v>
      </c>
      <c r="O165" s="65">
        <v>5015000</v>
      </c>
      <c r="P165" s="65">
        <v>0</v>
      </c>
      <c r="Q165" s="65">
        <v>2607.8000000000002</v>
      </c>
      <c r="R165" s="66">
        <v>0</v>
      </c>
      <c r="S165" s="66">
        <v>1.1000000000000001E-3</v>
      </c>
      <c r="T165" s="66">
        <v>2.0000000000000001E-4</v>
      </c>
    </row>
    <row r="166" spans="1:20">
      <c r="A166" t="s">
        <v>851</v>
      </c>
      <c r="B166" t="s">
        <v>852</v>
      </c>
      <c r="C166" t="s">
        <v>99</v>
      </c>
      <c r="D166" t="s">
        <v>122</v>
      </c>
      <c r="E166" t="s">
        <v>853</v>
      </c>
      <c r="F166" t="s">
        <v>673</v>
      </c>
      <c r="G166" t="s">
        <v>849</v>
      </c>
      <c r="H166" t="s">
        <v>149</v>
      </c>
      <c r="I166" t="s">
        <v>581</v>
      </c>
      <c r="J166" s="65">
        <v>4.59</v>
      </c>
      <c r="K166" t="s">
        <v>101</v>
      </c>
      <c r="L166" s="66">
        <v>2.8500000000000001E-2</v>
      </c>
      <c r="M166" s="66">
        <v>2.9600000000000001E-2</v>
      </c>
      <c r="N166" s="65">
        <v>3020283</v>
      </c>
      <c r="O166" s="65">
        <v>101</v>
      </c>
      <c r="P166" s="65">
        <v>0</v>
      </c>
      <c r="Q166" s="65">
        <v>3050.4858300000001</v>
      </c>
      <c r="R166" s="66">
        <v>4.4000000000000003E-3</v>
      </c>
      <c r="S166" s="66">
        <v>1.2999999999999999E-3</v>
      </c>
      <c r="T166" s="66">
        <v>2.0000000000000001E-4</v>
      </c>
    </row>
    <row r="167" spans="1:20">
      <c r="A167" t="s">
        <v>854</v>
      </c>
      <c r="B167" t="s">
        <v>855</v>
      </c>
      <c r="C167" t="s">
        <v>99</v>
      </c>
      <c r="D167" t="s">
        <v>122</v>
      </c>
      <c r="E167" t="s">
        <v>853</v>
      </c>
      <c r="F167" t="s">
        <v>673</v>
      </c>
      <c r="G167" t="s">
        <v>849</v>
      </c>
      <c r="H167" t="s">
        <v>149</v>
      </c>
      <c r="I167" t="s">
        <v>268</v>
      </c>
      <c r="J167" s="65">
        <v>2.59</v>
      </c>
      <c r="K167" t="s">
        <v>101</v>
      </c>
      <c r="L167" s="66">
        <v>4.65E-2</v>
      </c>
      <c r="M167" s="66">
        <v>2.6599999999999999E-2</v>
      </c>
      <c r="N167" s="65">
        <v>17630</v>
      </c>
      <c r="O167" s="65">
        <v>106.93</v>
      </c>
      <c r="P167" s="65">
        <v>0</v>
      </c>
      <c r="Q167" s="65">
        <v>18.851759000000001</v>
      </c>
      <c r="R167" s="66">
        <v>0</v>
      </c>
      <c r="S167" s="66">
        <v>0</v>
      </c>
      <c r="T167" s="66">
        <v>0</v>
      </c>
    </row>
    <row r="168" spans="1:20">
      <c r="A168" t="s">
        <v>856</v>
      </c>
      <c r="B168" t="s">
        <v>857</v>
      </c>
      <c r="C168" t="s">
        <v>99</v>
      </c>
      <c r="D168" t="s">
        <v>122</v>
      </c>
      <c r="E168" t="s">
        <v>858</v>
      </c>
      <c r="F168" t="s">
        <v>859</v>
      </c>
      <c r="G168" t="s">
        <v>860</v>
      </c>
      <c r="H168" t="s">
        <v>212</v>
      </c>
      <c r="I168" t="s">
        <v>596</v>
      </c>
      <c r="J168" s="65">
        <v>5.51</v>
      </c>
      <c r="K168" t="s">
        <v>101</v>
      </c>
      <c r="L168" s="66">
        <v>2.8799999999999999E-2</v>
      </c>
      <c r="M168" s="66">
        <v>2.0799999999999999E-2</v>
      </c>
      <c r="N168" s="65">
        <v>180352</v>
      </c>
      <c r="O168" s="65">
        <v>104.81</v>
      </c>
      <c r="P168" s="65">
        <v>0</v>
      </c>
      <c r="Q168" s="65">
        <v>189.02693120000001</v>
      </c>
      <c r="R168" s="66">
        <v>8.0000000000000004E-4</v>
      </c>
      <c r="S168" s="66">
        <v>1E-4</v>
      </c>
      <c r="T168" s="66">
        <v>0</v>
      </c>
    </row>
    <row r="169" spans="1:20">
      <c r="A169" t="s">
        <v>861</v>
      </c>
      <c r="B169" t="s">
        <v>862</v>
      </c>
      <c r="C169" t="s">
        <v>99</v>
      </c>
      <c r="D169" t="s">
        <v>122</v>
      </c>
      <c r="E169" t="s">
        <v>863</v>
      </c>
      <c r="F169" t="s">
        <v>499</v>
      </c>
      <c r="G169" t="s">
        <v>860</v>
      </c>
      <c r="H169" t="s">
        <v>212</v>
      </c>
      <c r="I169" t="s">
        <v>503</v>
      </c>
      <c r="J169" s="65">
        <v>2.14</v>
      </c>
      <c r="K169" t="s">
        <v>101</v>
      </c>
      <c r="L169" s="66">
        <v>3.5000000000000003E-2</v>
      </c>
      <c r="M169" s="66">
        <v>4.1500000000000002E-2</v>
      </c>
      <c r="N169" s="65">
        <v>5580</v>
      </c>
      <c r="O169" s="65">
        <v>101.8</v>
      </c>
      <c r="P169" s="65">
        <v>0</v>
      </c>
      <c r="Q169" s="65">
        <v>5.6804399999999999</v>
      </c>
      <c r="R169" s="66">
        <v>0</v>
      </c>
      <c r="S169" s="66">
        <v>0</v>
      </c>
      <c r="T169" s="66">
        <v>0</v>
      </c>
    </row>
    <row r="170" spans="1:20">
      <c r="A170" t="s">
        <v>864</v>
      </c>
      <c r="B170" t="s">
        <v>865</v>
      </c>
      <c r="C170" t="s">
        <v>99</v>
      </c>
      <c r="D170" t="s">
        <v>122</v>
      </c>
      <c r="E170" t="s">
        <v>863</v>
      </c>
      <c r="F170" t="s">
        <v>499</v>
      </c>
      <c r="G170" t="s">
        <v>860</v>
      </c>
      <c r="H170" t="s">
        <v>212</v>
      </c>
      <c r="I170" t="s">
        <v>503</v>
      </c>
      <c r="J170" s="65">
        <v>3.51</v>
      </c>
      <c r="K170" t="s">
        <v>101</v>
      </c>
      <c r="L170" s="66">
        <v>2.5000000000000001E-2</v>
      </c>
      <c r="M170" s="66">
        <v>3.4700000000000002E-2</v>
      </c>
      <c r="N170" s="65">
        <v>13802</v>
      </c>
      <c r="O170" s="65">
        <v>97.41</v>
      </c>
      <c r="P170" s="65">
        <v>0</v>
      </c>
      <c r="Q170" s="65">
        <v>13.444528200000001</v>
      </c>
      <c r="R170" s="66">
        <v>0</v>
      </c>
      <c r="S170" s="66">
        <v>0</v>
      </c>
      <c r="T170" s="66">
        <v>0</v>
      </c>
    </row>
    <row r="171" spans="1:20">
      <c r="A171" t="s">
        <v>866</v>
      </c>
      <c r="B171" t="s">
        <v>867</v>
      </c>
      <c r="C171" t="s">
        <v>99</v>
      </c>
      <c r="D171" t="s">
        <v>122</v>
      </c>
      <c r="E171" t="s">
        <v>868</v>
      </c>
      <c r="F171" t="s">
        <v>499</v>
      </c>
      <c r="G171" t="s">
        <v>860</v>
      </c>
      <c r="H171" t="s">
        <v>212</v>
      </c>
      <c r="I171" t="s">
        <v>268</v>
      </c>
      <c r="J171" s="65">
        <v>2.59</v>
      </c>
      <c r="K171" t="s">
        <v>101</v>
      </c>
      <c r="L171" s="66">
        <v>4.9500000000000002E-2</v>
      </c>
      <c r="M171" s="66">
        <v>2.2200000000000001E-2</v>
      </c>
      <c r="N171" s="65">
        <v>17587</v>
      </c>
      <c r="O171" s="65">
        <v>131</v>
      </c>
      <c r="P171" s="65">
        <v>0</v>
      </c>
      <c r="Q171" s="65">
        <v>23.038969999999999</v>
      </c>
      <c r="R171" s="66">
        <v>0</v>
      </c>
      <c r="S171" s="66">
        <v>0</v>
      </c>
      <c r="T171" s="66">
        <v>0</v>
      </c>
    </row>
    <row r="172" spans="1:20">
      <c r="A172" t="s">
        <v>869</v>
      </c>
      <c r="B172" t="s">
        <v>870</v>
      </c>
      <c r="C172" t="s">
        <v>99</v>
      </c>
      <c r="D172" t="s">
        <v>122</v>
      </c>
      <c r="E172" t="s">
        <v>871</v>
      </c>
      <c r="F172" t="s">
        <v>673</v>
      </c>
      <c r="G172" t="s">
        <v>872</v>
      </c>
      <c r="H172" t="s">
        <v>212</v>
      </c>
      <c r="I172" t="s">
        <v>873</v>
      </c>
      <c r="J172" s="65">
        <v>0.09</v>
      </c>
      <c r="K172" t="s">
        <v>101</v>
      </c>
      <c r="L172" s="66">
        <v>4.4999999999999998E-2</v>
      </c>
      <c r="M172" s="66">
        <v>3.6299999999999999E-2</v>
      </c>
      <c r="N172" s="65">
        <v>1797143.04</v>
      </c>
      <c r="O172" s="65">
        <v>108.35</v>
      </c>
      <c r="P172" s="65">
        <v>0</v>
      </c>
      <c r="Q172" s="65">
        <v>1947.20448384</v>
      </c>
      <c r="R172" s="66">
        <v>2.9600000000000001E-2</v>
      </c>
      <c r="S172" s="66">
        <v>8.0000000000000004E-4</v>
      </c>
      <c r="T172" s="66">
        <v>1E-4</v>
      </c>
    </row>
    <row r="173" spans="1:20">
      <c r="A173" t="s">
        <v>874</v>
      </c>
      <c r="B173" t="s">
        <v>875</v>
      </c>
      <c r="C173" t="s">
        <v>99</v>
      </c>
      <c r="D173" t="s">
        <v>122</v>
      </c>
      <c r="E173" t="s">
        <v>876</v>
      </c>
      <c r="F173" t="s">
        <v>499</v>
      </c>
      <c r="G173" t="s">
        <v>877</v>
      </c>
      <c r="H173" t="s">
        <v>149</v>
      </c>
      <c r="I173" t="s">
        <v>878</v>
      </c>
      <c r="J173" s="65">
        <v>2.78</v>
      </c>
      <c r="K173" t="s">
        <v>101</v>
      </c>
      <c r="L173" s="66">
        <v>2.6499999999999999E-2</v>
      </c>
      <c r="M173" s="66">
        <v>3.2300000000000002E-2</v>
      </c>
      <c r="N173" s="65">
        <v>1541730</v>
      </c>
      <c r="O173" s="65">
        <v>99.23</v>
      </c>
      <c r="P173" s="65">
        <v>0</v>
      </c>
      <c r="Q173" s="65">
        <v>1529.8586789999999</v>
      </c>
      <c r="R173" s="66">
        <v>1.4E-2</v>
      </c>
      <c r="S173" s="66">
        <v>5.9999999999999995E-4</v>
      </c>
      <c r="T173" s="66">
        <v>1E-4</v>
      </c>
    </row>
    <row r="174" spans="1:20">
      <c r="A174" t="s">
        <v>879</v>
      </c>
      <c r="B174" t="s">
        <v>880</v>
      </c>
      <c r="C174" t="s">
        <v>99</v>
      </c>
      <c r="D174" t="s">
        <v>122</v>
      </c>
      <c r="E174" t="s">
        <v>881</v>
      </c>
      <c r="F174" t="s">
        <v>673</v>
      </c>
      <c r="G174" t="s">
        <v>882</v>
      </c>
      <c r="H174" t="s">
        <v>212</v>
      </c>
      <c r="I174" t="s">
        <v>883</v>
      </c>
      <c r="J174" s="65">
        <v>3.63</v>
      </c>
      <c r="K174" t="s">
        <v>101</v>
      </c>
      <c r="L174" s="66">
        <v>2.6499999999999999E-2</v>
      </c>
      <c r="M174" s="66">
        <v>8.5000000000000006E-2</v>
      </c>
      <c r="N174" s="65">
        <v>113641.8</v>
      </c>
      <c r="O174" s="65">
        <v>81.260000000000005</v>
      </c>
      <c r="P174" s="65">
        <v>0</v>
      </c>
      <c r="Q174" s="65">
        <v>92.345326679999999</v>
      </c>
      <c r="R174" s="66">
        <v>8.0000000000000004E-4</v>
      </c>
      <c r="S174" s="66">
        <v>0</v>
      </c>
      <c r="T174" s="66">
        <v>0</v>
      </c>
    </row>
    <row r="175" spans="1:20">
      <c r="A175" t="s">
        <v>884</v>
      </c>
      <c r="B175" t="s">
        <v>885</v>
      </c>
      <c r="C175" t="s">
        <v>99</v>
      </c>
      <c r="D175" t="s">
        <v>122</v>
      </c>
      <c r="E175" t="s">
        <v>886</v>
      </c>
      <c r="F175" t="s">
        <v>111</v>
      </c>
      <c r="G175" t="s">
        <v>887</v>
      </c>
      <c r="H175" t="s">
        <v>212</v>
      </c>
      <c r="I175" t="s">
        <v>268</v>
      </c>
      <c r="J175" s="65">
        <v>2.4500000000000002</v>
      </c>
      <c r="K175" t="s">
        <v>101</v>
      </c>
      <c r="L175" s="66">
        <v>4.9500000000000002E-2</v>
      </c>
      <c r="M175" s="66">
        <v>6.4199999999999993E-2</v>
      </c>
      <c r="N175" s="65">
        <v>5427949.3600000003</v>
      </c>
      <c r="O175" s="65">
        <v>121.03</v>
      </c>
      <c r="P175" s="65">
        <v>0</v>
      </c>
      <c r="Q175" s="65">
        <v>6569.4471104080003</v>
      </c>
      <c r="R175" s="66">
        <v>4.1999999999999997E-3</v>
      </c>
      <c r="S175" s="66">
        <v>2.7000000000000001E-3</v>
      </c>
      <c r="T175" s="66">
        <v>4.0000000000000002E-4</v>
      </c>
    </row>
    <row r="176" spans="1:20">
      <c r="A176" t="s">
        <v>888</v>
      </c>
      <c r="B176" t="s">
        <v>889</v>
      </c>
      <c r="C176" t="s">
        <v>99</v>
      </c>
      <c r="D176" t="s">
        <v>122</v>
      </c>
      <c r="E176" t="s">
        <v>890</v>
      </c>
      <c r="F176" t="s">
        <v>131</v>
      </c>
      <c r="G176" t="s">
        <v>256</v>
      </c>
      <c r="H176" t="s">
        <v>891</v>
      </c>
      <c r="I176" t="s">
        <v>892</v>
      </c>
      <c r="J176" s="65">
        <v>0.88</v>
      </c>
      <c r="K176" t="s">
        <v>101</v>
      </c>
      <c r="L176" s="66">
        <v>0.06</v>
      </c>
      <c r="M176" s="66">
        <v>26.961099999999998</v>
      </c>
      <c r="N176" s="65">
        <v>2573193.33</v>
      </c>
      <c r="O176" s="65">
        <v>3.28</v>
      </c>
      <c r="P176" s="65">
        <v>0</v>
      </c>
      <c r="Q176" s="65">
        <v>84.400741224000001</v>
      </c>
      <c r="R176" s="66">
        <v>5.7000000000000002E-3</v>
      </c>
      <c r="S176" s="66">
        <v>0</v>
      </c>
      <c r="T176" s="66">
        <v>0</v>
      </c>
    </row>
    <row r="177" spans="1:20">
      <c r="A177" t="s">
        <v>893</v>
      </c>
      <c r="B177" t="s">
        <v>894</v>
      </c>
      <c r="C177" t="s">
        <v>99</v>
      </c>
      <c r="D177" t="s">
        <v>122</v>
      </c>
      <c r="E177" t="s">
        <v>895</v>
      </c>
      <c r="F177" t="s">
        <v>131</v>
      </c>
      <c r="G177" t="s">
        <v>256</v>
      </c>
      <c r="H177" t="s">
        <v>891</v>
      </c>
      <c r="I177" t="s">
        <v>896</v>
      </c>
      <c r="J177" s="65">
        <v>3.58</v>
      </c>
      <c r="K177" t="s">
        <v>101</v>
      </c>
      <c r="L177" s="66">
        <v>4.8000000000000001E-2</v>
      </c>
      <c r="M177" s="66">
        <v>4.41E-2</v>
      </c>
      <c r="N177" s="65">
        <v>980000</v>
      </c>
      <c r="O177" s="65">
        <v>101.5</v>
      </c>
      <c r="P177" s="65">
        <v>0</v>
      </c>
      <c r="Q177" s="65">
        <v>994.7</v>
      </c>
      <c r="R177" s="66">
        <v>4.5999999999999999E-3</v>
      </c>
      <c r="S177" s="66">
        <v>4.0000000000000002E-4</v>
      </c>
      <c r="T177" s="66">
        <v>1E-4</v>
      </c>
    </row>
    <row r="178" spans="1:20" s="86" customFormat="1">
      <c r="A178" s="83" t="s">
        <v>897</v>
      </c>
      <c r="B178" s="83">
        <v>11617690</v>
      </c>
      <c r="C178" s="83" t="s">
        <v>99</v>
      </c>
      <c r="D178" s="83" t="s">
        <v>122</v>
      </c>
      <c r="E178" s="83" t="s">
        <v>687</v>
      </c>
      <c r="F178" s="83" t="s">
        <v>422</v>
      </c>
      <c r="G178" s="83" t="s">
        <v>256</v>
      </c>
      <c r="H178" s="83" t="s">
        <v>891</v>
      </c>
      <c r="I178" s="83" t="s">
        <v>688</v>
      </c>
      <c r="J178" s="84">
        <v>4.09</v>
      </c>
      <c r="K178" s="83" t="s">
        <v>101</v>
      </c>
      <c r="L178" s="85">
        <v>2E-3</v>
      </c>
      <c r="M178" s="85">
        <v>0.61870000000000003</v>
      </c>
      <c r="N178" s="84">
        <f>1000000</f>
        <v>1000000</v>
      </c>
      <c r="O178" s="84">
        <f>Q178/N178*100*1000</f>
        <v>97.803999999999988</v>
      </c>
      <c r="P178" s="84">
        <v>0</v>
      </c>
      <c r="Q178" s="84">
        <f>978.04</f>
        <v>978.04</v>
      </c>
      <c r="R178" s="85">
        <v>0</v>
      </c>
      <c r="S178" s="85">
        <v>0</v>
      </c>
      <c r="T178" s="85">
        <v>0</v>
      </c>
    </row>
    <row r="179" spans="1:20">
      <c r="A179" t="s">
        <v>898</v>
      </c>
      <c r="B179" t="s">
        <v>899</v>
      </c>
      <c r="C179" t="s">
        <v>99</v>
      </c>
      <c r="D179" t="s">
        <v>122</v>
      </c>
      <c r="E179" t="s">
        <v>900</v>
      </c>
      <c r="F179" t="s">
        <v>499</v>
      </c>
      <c r="G179" t="s">
        <v>256</v>
      </c>
      <c r="H179" t="s">
        <v>891</v>
      </c>
      <c r="I179" t="s">
        <v>901</v>
      </c>
      <c r="J179" s="65">
        <v>1.73</v>
      </c>
      <c r="K179" t="s">
        <v>101</v>
      </c>
      <c r="L179" s="66">
        <v>0.01</v>
      </c>
      <c r="M179" s="66">
        <v>-4.4999999999999997E-3</v>
      </c>
      <c r="N179" s="65">
        <v>6570569</v>
      </c>
      <c r="O179" s="65">
        <v>101.46</v>
      </c>
      <c r="P179" s="65">
        <v>0</v>
      </c>
      <c r="Q179" s="65">
        <v>6666.4993074000004</v>
      </c>
      <c r="R179" s="66">
        <v>1.2699999999999999E-2</v>
      </c>
      <c r="S179" s="66">
        <v>2.8E-3</v>
      </c>
      <c r="T179" s="66">
        <v>4.0000000000000002E-4</v>
      </c>
    </row>
    <row r="180" spans="1:20">
      <c r="A180" t="s">
        <v>902</v>
      </c>
      <c r="B180" t="s">
        <v>903</v>
      </c>
      <c r="C180" t="s">
        <v>99</v>
      </c>
      <c r="D180" t="s">
        <v>122</v>
      </c>
      <c r="E180" t="s">
        <v>900</v>
      </c>
      <c r="F180" t="s">
        <v>499</v>
      </c>
      <c r="G180" t="s">
        <v>256</v>
      </c>
      <c r="H180" t="s">
        <v>891</v>
      </c>
      <c r="I180" t="s">
        <v>551</v>
      </c>
      <c r="J180" s="65">
        <v>5.24</v>
      </c>
      <c r="K180" t="s">
        <v>101</v>
      </c>
      <c r="L180" s="66">
        <v>1E-3</v>
      </c>
      <c r="M180" s="66">
        <v>1.4999999999999999E-2</v>
      </c>
      <c r="N180" s="65">
        <v>4760000</v>
      </c>
      <c r="O180" s="65">
        <v>93</v>
      </c>
      <c r="P180" s="65">
        <v>0</v>
      </c>
      <c r="Q180" s="65">
        <v>4426.8</v>
      </c>
      <c r="R180" s="66">
        <v>1.4200000000000001E-2</v>
      </c>
      <c r="S180" s="66">
        <v>1.8E-3</v>
      </c>
      <c r="T180" s="66">
        <v>2.9999999999999997E-4</v>
      </c>
    </row>
    <row r="181" spans="1:20">
      <c r="A181" t="s">
        <v>904</v>
      </c>
      <c r="B181" t="s">
        <v>905</v>
      </c>
      <c r="C181" t="s">
        <v>99</v>
      </c>
      <c r="D181" t="s">
        <v>122</v>
      </c>
      <c r="E181" t="s">
        <v>906</v>
      </c>
      <c r="F181" t="s">
        <v>499</v>
      </c>
      <c r="G181" t="s">
        <v>256</v>
      </c>
      <c r="H181" t="s">
        <v>891</v>
      </c>
      <c r="I181" t="s">
        <v>907</v>
      </c>
      <c r="J181" s="65">
        <v>2.1800000000000002</v>
      </c>
      <c r="K181" t="s">
        <v>101</v>
      </c>
      <c r="L181" s="66">
        <v>2.1000000000000001E-2</v>
      </c>
      <c r="M181" s="66">
        <v>1.8800000000000001E-2</v>
      </c>
      <c r="N181" s="65">
        <v>2677919.25</v>
      </c>
      <c r="O181" s="65">
        <v>102.98</v>
      </c>
      <c r="P181" s="65">
        <v>125.36205</v>
      </c>
      <c r="Q181" s="65">
        <v>2883.0832936500001</v>
      </c>
      <c r="R181" s="66">
        <v>1.1299999999999999E-2</v>
      </c>
      <c r="S181" s="66">
        <v>1.1999999999999999E-3</v>
      </c>
      <c r="T181" s="66">
        <v>2.0000000000000001E-4</v>
      </c>
    </row>
    <row r="182" spans="1:20">
      <c r="A182" t="s">
        <v>908</v>
      </c>
      <c r="B182" t="s">
        <v>909</v>
      </c>
      <c r="C182" t="s">
        <v>99</v>
      </c>
      <c r="D182" t="s">
        <v>122</v>
      </c>
      <c r="E182" t="s">
        <v>906</v>
      </c>
      <c r="F182" t="s">
        <v>499</v>
      </c>
      <c r="G182" t="s">
        <v>256</v>
      </c>
      <c r="H182" t="s">
        <v>891</v>
      </c>
      <c r="I182" t="s">
        <v>910</v>
      </c>
      <c r="J182" s="65">
        <v>5.7</v>
      </c>
      <c r="K182" t="s">
        <v>101</v>
      </c>
      <c r="L182" s="66">
        <v>2.75E-2</v>
      </c>
      <c r="M182" s="66">
        <v>1.34E-2</v>
      </c>
      <c r="N182" s="65">
        <v>6818000</v>
      </c>
      <c r="O182" s="65">
        <v>108.36</v>
      </c>
      <c r="P182" s="65">
        <v>0</v>
      </c>
      <c r="Q182" s="65">
        <v>7387.9848000000002</v>
      </c>
      <c r="R182" s="66">
        <v>1.4200000000000001E-2</v>
      </c>
      <c r="S182" s="66">
        <v>3.0999999999999999E-3</v>
      </c>
      <c r="T182" s="66">
        <v>4.0000000000000002E-4</v>
      </c>
    </row>
    <row r="183" spans="1:20">
      <c r="A183" t="s">
        <v>911</v>
      </c>
      <c r="B183" t="s">
        <v>912</v>
      </c>
      <c r="C183" t="s">
        <v>99</v>
      </c>
      <c r="D183" t="s">
        <v>122</v>
      </c>
      <c r="E183" t="s">
        <v>913</v>
      </c>
      <c r="F183" t="s">
        <v>111</v>
      </c>
      <c r="G183" t="s">
        <v>256</v>
      </c>
      <c r="H183" t="s">
        <v>891</v>
      </c>
      <c r="I183" t="s">
        <v>914</v>
      </c>
      <c r="J183" s="65">
        <v>4.82</v>
      </c>
      <c r="K183" t="s">
        <v>101</v>
      </c>
      <c r="L183" s="66">
        <v>3.6999999999999998E-2</v>
      </c>
      <c r="M183" s="66">
        <v>6.1899999999999997E-2</v>
      </c>
      <c r="N183" s="65">
        <v>3982185.1</v>
      </c>
      <c r="O183" s="65">
        <v>90</v>
      </c>
      <c r="P183" s="65">
        <v>0</v>
      </c>
      <c r="Q183" s="65">
        <v>3583.96659</v>
      </c>
      <c r="R183" s="66">
        <v>4.1000000000000003E-3</v>
      </c>
      <c r="S183" s="66">
        <v>1.5E-3</v>
      </c>
      <c r="T183" s="66">
        <v>2.0000000000000001E-4</v>
      </c>
    </row>
    <row r="184" spans="1:20">
      <c r="A184" s="67" t="s">
        <v>291</v>
      </c>
      <c r="B184" s="14"/>
      <c r="C184" s="14"/>
      <c r="D184" s="14"/>
      <c r="E184" s="14"/>
      <c r="J184" s="69">
        <v>3.68</v>
      </c>
      <c r="M184" s="68">
        <v>3.0700000000000002E-2</v>
      </c>
      <c r="N184" s="69">
        <f>747832215.89+N185</f>
        <v>749232215.88999999</v>
      </c>
      <c r="P184" s="69">
        <v>1700.45147</v>
      </c>
      <c r="Q184" s="69">
        <f>765688.023640265+Q185</f>
        <v>767321.82364026504</v>
      </c>
      <c r="S184" s="68">
        <v>0.31669999999999998</v>
      </c>
      <c r="T184" s="68">
        <v>4.53E-2</v>
      </c>
    </row>
    <row r="185" spans="1:20" s="102" customFormat="1">
      <c r="A185" s="101" t="s">
        <v>2171</v>
      </c>
      <c r="B185" s="101" t="s">
        <v>2172</v>
      </c>
      <c r="C185" s="101" t="s">
        <v>99</v>
      </c>
      <c r="D185" s="101" t="s">
        <v>122</v>
      </c>
      <c r="E185" s="101" t="s">
        <v>2173</v>
      </c>
      <c r="F185" s="101" t="s">
        <v>111</v>
      </c>
      <c r="G185" s="102">
        <v>0</v>
      </c>
      <c r="H185" s="102">
        <v>0</v>
      </c>
      <c r="I185" s="103">
        <v>43849</v>
      </c>
      <c r="J185" s="104">
        <v>1.24</v>
      </c>
      <c r="K185" s="104" t="s">
        <v>101</v>
      </c>
      <c r="L185" s="105">
        <v>0.02</v>
      </c>
      <c r="M185" s="105">
        <v>-1E-3</v>
      </c>
      <c r="N185" s="104">
        <v>1400000</v>
      </c>
      <c r="O185" s="104">
        <v>116.7</v>
      </c>
      <c r="P185" s="104">
        <v>0</v>
      </c>
      <c r="Q185" s="104">
        <v>1633.8</v>
      </c>
      <c r="R185" s="105">
        <v>0</v>
      </c>
      <c r="S185" s="105">
        <v>0</v>
      </c>
      <c r="T185" s="105">
        <v>0</v>
      </c>
    </row>
    <row r="186" spans="1:20">
      <c r="A186" t="s">
        <v>915</v>
      </c>
      <c r="B186" t="s">
        <v>916</v>
      </c>
      <c r="C186" t="s">
        <v>99</v>
      </c>
      <c r="D186" t="s">
        <v>122</v>
      </c>
      <c r="E186" t="s">
        <v>421</v>
      </c>
      <c r="F186" t="s">
        <v>422</v>
      </c>
      <c r="G186" t="s">
        <v>211</v>
      </c>
      <c r="H186" t="s">
        <v>212</v>
      </c>
      <c r="I186" t="s">
        <v>268</v>
      </c>
      <c r="J186" s="65">
        <v>0.28999999999999998</v>
      </c>
      <c r="K186" t="s">
        <v>101</v>
      </c>
      <c r="L186" s="66">
        <v>1.95E-2</v>
      </c>
      <c r="M186" s="66">
        <v>6.9999999999999999E-4</v>
      </c>
      <c r="N186" s="65">
        <v>1265897.72</v>
      </c>
      <c r="O186" s="65">
        <v>101.93</v>
      </c>
      <c r="P186" s="65">
        <v>0</v>
      </c>
      <c r="Q186" s="65">
        <v>1290.329545996</v>
      </c>
      <c r="R186" s="66">
        <v>5.4999999999999997E-3</v>
      </c>
      <c r="S186" s="66">
        <v>5.0000000000000001E-4</v>
      </c>
      <c r="T186" s="66">
        <v>1E-4</v>
      </c>
    </row>
    <row r="187" spans="1:20">
      <c r="A187" t="s">
        <v>917</v>
      </c>
      <c r="B187" t="s">
        <v>918</v>
      </c>
      <c r="C187" t="s">
        <v>99</v>
      </c>
      <c r="D187" t="s">
        <v>122</v>
      </c>
      <c r="E187" t="s">
        <v>491</v>
      </c>
      <c r="F187" t="s">
        <v>422</v>
      </c>
      <c r="G187" t="s">
        <v>211</v>
      </c>
      <c r="H187" t="s">
        <v>212</v>
      </c>
      <c r="I187" t="s">
        <v>268</v>
      </c>
      <c r="J187" s="65">
        <v>2.13</v>
      </c>
      <c r="K187" t="s">
        <v>101</v>
      </c>
      <c r="L187" s="66">
        <v>1.8700000000000001E-2</v>
      </c>
      <c r="M187" s="66">
        <v>5.8999999999999999E-3</v>
      </c>
      <c r="N187" s="65">
        <v>29790903.399999999</v>
      </c>
      <c r="O187" s="65">
        <v>104.28</v>
      </c>
      <c r="P187" s="65">
        <v>0</v>
      </c>
      <c r="Q187" s="65">
        <v>31065.95406552</v>
      </c>
      <c r="R187" s="66">
        <v>2.1499999999999998E-2</v>
      </c>
      <c r="S187" s="66">
        <v>1.2800000000000001E-2</v>
      </c>
      <c r="T187" s="66">
        <v>1.8E-3</v>
      </c>
    </row>
    <row r="188" spans="1:20">
      <c r="A188" t="s">
        <v>919</v>
      </c>
      <c r="B188" t="s">
        <v>920</v>
      </c>
      <c r="C188" t="s">
        <v>99</v>
      </c>
      <c r="D188" t="s">
        <v>122</v>
      </c>
      <c r="E188" t="s">
        <v>491</v>
      </c>
      <c r="F188" t="s">
        <v>422</v>
      </c>
      <c r="G188" t="s">
        <v>211</v>
      </c>
      <c r="H188" t="s">
        <v>212</v>
      </c>
      <c r="I188" t="s">
        <v>268</v>
      </c>
      <c r="J188" s="65">
        <v>4.8600000000000003</v>
      </c>
      <c r="K188" t="s">
        <v>101</v>
      </c>
      <c r="L188" s="66">
        <v>2.6800000000000001E-2</v>
      </c>
      <c r="M188" s="66">
        <v>9.4999999999999998E-3</v>
      </c>
      <c r="N188" s="65">
        <v>42406143.399999999</v>
      </c>
      <c r="O188" s="65">
        <v>110.81</v>
      </c>
      <c r="P188" s="65">
        <v>0</v>
      </c>
      <c r="Q188" s="65">
        <v>46990.247501539998</v>
      </c>
      <c r="R188" s="66">
        <v>1.7600000000000001E-2</v>
      </c>
      <c r="S188" s="66">
        <v>1.9400000000000001E-2</v>
      </c>
      <c r="T188" s="66">
        <v>2.8E-3</v>
      </c>
    </row>
    <row r="189" spans="1:20">
      <c r="A189" t="s">
        <v>921</v>
      </c>
      <c r="B189" t="s">
        <v>922</v>
      </c>
      <c r="C189" t="s">
        <v>99</v>
      </c>
      <c r="D189" t="s">
        <v>122</v>
      </c>
      <c r="E189" t="s">
        <v>923</v>
      </c>
      <c r="F189" t="s">
        <v>414</v>
      </c>
      <c r="G189" t="s">
        <v>443</v>
      </c>
      <c r="H189" t="s">
        <v>149</v>
      </c>
      <c r="I189" t="s">
        <v>924</v>
      </c>
      <c r="J189" s="65">
        <v>3.85</v>
      </c>
      <c r="K189" t="s">
        <v>101</v>
      </c>
      <c r="L189" s="66">
        <v>3.3999999999999998E-3</v>
      </c>
      <c r="M189" s="66">
        <v>3.3999999999999998E-3</v>
      </c>
      <c r="N189" s="65">
        <v>12450000</v>
      </c>
      <c r="O189" s="65">
        <v>100.41</v>
      </c>
      <c r="P189" s="65">
        <v>0</v>
      </c>
      <c r="Q189" s="65">
        <v>12501.045</v>
      </c>
      <c r="R189" s="66">
        <v>2.3699999999999999E-2</v>
      </c>
      <c r="S189" s="66">
        <v>5.1999999999999998E-3</v>
      </c>
      <c r="T189" s="66">
        <v>6.9999999999999999E-4</v>
      </c>
    </row>
    <row r="190" spans="1:20">
      <c r="A190" t="s">
        <v>925</v>
      </c>
      <c r="B190" t="s">
        <v>926</v>
      </c>
      <c r="C190" t="s">
        <v>99</v>
      </c>
      <c r="D190" t="s">
        <v>122</v>
      </c>
      <c r="E190" t="s">
        <v>440</v>
      </c>
      <c r="F190" t="s">
        <v>422</v>
      </c>
      <c r="G190" t="s">
        <v>211</v>
      </c>
      <c r="H190" t="s">
        <v>212</v>
      </c>
      <c r="I190" t="s">
        <v>268</v>
      </c>
      <c r="J190" s="65">
        <v>3.36</v>
      </c>
      <c r="K190" t="s">
        <v>101</v>
      </c>
      <c r="L190" s="66">
        <v>3.0099999999999998E-2</v>
      </c>
      <c r="M190" s="66">
        <v>7.1999999999999998E-3</v>
      </c>
      <c r="N190" s="65">
        <v>6522291</v>
      </c>
      <c r="O190" s="65">
        <v>107.89</v>
      </c>
      <c r="P190" s="65">
        <v>0</v>
      </c>
      <c r="Q190" s="65">
        <v>7036.8997599000004</v>
      </c>
      <c r="R190" s="66">
        <v>5.7000000000000002E-3</v>
      </c>
      <c r="S190" s="66">
        <v>2.8999999999999998E-3</v>
      </c>
      <c r="T190" s="66">
        <v>4.0000000000000002E-4</v>
      </c>
    </row>
    <row r="191" spans="1:20">
      <c r="A191" t="s">
        <v>927</v>
      </c>
      <c r="B191" t="s">
        <v>928</v>
      </c>
      <c r="C191" t="s">
        <v>99</v>
      </c>
      <c r="D191" t="s">
        <v>122</v>
      </c>
      <c r="E191" t="s">
        <v>440</v>
      </c>
      <c r="F191" t="s">
        <v>422</v>
      </c>
      <c r="G191" t="s">
        <v>211</v>
      </c>
      <c r="H191" t="s">
        <v>212</v>
      </c>
      <c r="I191" t="s">
        <v>330</v>
      </c>
      <c r="J191" s="65">
        <v>3.3</v>
      </c>
      <c r="K191" t="s">
        <v>101</v>
      </c>
      <c r="L191" s="66">
        <v>2.0199999999999999E-2</v>
      </c>
      <c r="M191" s="66">
        <v>8.0999999999999996E-3</v>
      </c>
      <c r="N191" s="65">
        <v>1813963</v>
      </c>
      <c r="O191" s="65">
        <v>105.25</v>
      </c>
      <c r="P191" s="65">
        <v>0</v>
      </c>
      <c r="Q191" s="65">
        <v>1909.1960575000001</v>
      </c>
      <c r="R191" s="66">
        <v>1.1000000000000001E-3</v>
      </c>
      <c r="S191" s="66">
        <v>8.0000000000000004E-4</v>
      </c>
      <c r="T191" s="66">
        <v>1E-4</v>
      </c>
    </row>
    <row r="192" spans="1:20">
      <c r="A192" t="s">
        <v>929</v>
      </c>
      <c r="B192" t="s">
        <v>930</v>
      </c>
      <c r="C192" t="s">
        <v>99</v>
      </c>
      <c r="D192" t="s">
        <v>122</v>
      </c>
      <c r="E192" t="s">
        <v>447</v>
      </c>
      <c r="F192" t="s">
        <v>422</v>
      </c>
      <c r="G192" t="s">
        <v>211</v>
      </c>
      <c r="H192" t="s">
        <v>212</v>
      </c>
      <c r="I192" t="s">
        <v>268</v>
      </c>
      <c r="J192" s="65">
        <v>4.42</v>
      </c>
      <c r="K192" t="s">
        <v>101</v>
      </c>
      <c r="L192" s="66">
        <v>2.98E-2</v>
      </c>
      <c r="M192" s="66">
        <v>8.5000000000000006E-3</v>
      </c>
      <c r="N192" s="65">
        <v>5003207</v>
      </c>
      <c r="O192" s="65">
        <v>110.66</v>
      </c>
      <c r="P192" s="65">
        <v>0</v>
      </c>
      <c r="Q192" s="65">
        <v>5536.5488661999998</v>
      </c>
      <c r="R192" s="66">
        <v>2E-3</v>
      </c>
      <c r="S192" s="66">
        <v>2.3E-3</v>
      </c>
      <c r="T192" s="66">
        <v>2.9999999999999997E-4</v>
      </c>
    </row>
    <row r="193" spans="1:20">
      <c r="A193" t="s">
        <v>931</v>
      </c>
      <c r="B193" t="s">
        <v>932</v>
      </c>
      <c r="C193" t="s">
        <v>99</v>
      </c>
      <c r="D193" t="s">
        <v>122</v>
      </c>
      <c r="E193" t="s">
        <v>447</v>
      </c>
      <c r="F193" t="s">
        <v>422</v>
      </c>
      <c r="G193" t="s">
        <v>211</v>
      </c>
      <c r="H193" t="s">
        <v>212</v>
      </c>
      <c r="I193" t="s">
        <v>268</v>
      </c>
      <c r="J193" s="65">
        <v>1.66</v>
      </c>
      <c r="K193" t="s">
        <v>101</v>
      </c>
      <c r="L193" s="66">
        <v>2.47E-2</v>
      </c>
      <c r="M193" s="66">
        <v>5.8999999999999999E-3</v>
      </c>
      <c r="N193" s="65">
        <v>17055197</v>
      </c>
      <c r="O193" s="65">
        <v>103.92</v>
      </c>
      <c r="P193" s="65">
        <v>0</v>
      </c>
      <c r="Q193" s="65">
        <v>17723.760722399998</v>
      </c>
      <c r="R193" s="66">
        <v>5.1000000000000004E-3</v>
      </c>
      <c r="S193" s="66">
        <v>7.3000000000000001E-3</v>
      </c>
      <c r="T193" s="66">
        <v>1E-3</v>
      </c>
    </row>
    <row r="194" spans="1:20">
      <c r="A194" t="s">
        <v>933</v>
      </c>
      <c r="B194" t="s">
        <v>934</v>
      </c>
      <c r="C194" t="s">
        <v>99</v>
      </c>
      <c r="D194" t="s">
        <v>122</v>
      </c>
      <c r="E194" t="s">
        <v>935</v>
      </c>
      <c r="F194" t="s">
        <v>422</v>
      </c>
      <c r="G194" t="s">
        <v>211</v>
      </c>
      <c r="H194" t="s">
        <v>212</v>
      </c>
      <c r="I194" t="s">
        <v>268</v>
      </c>
      <c r="J194" s="65">
        <v>1.48</v>
      </c>
      <c r="K194" t="s">
        <v>101</v>
      </c>
      <c r="L194" s="66">
        <v>2.07E-2</v>
      </c>
      <c r="M194" s="66">
        <v>3.0000000000000001E-3</v>
      </c>
      <c r="N194" s="65">
        <v>3101107</v>
      </c>
      <c r="O194" s="65">
        <v>103.68</v>
      </c>
      <c r="P194" s="65">
        <v>0</v>
      </c>
      <c r="Q194" s="65">
        <v>3215.2277376000002</v>
      </c>
      <c r="R194" s="66">
        <v>1.2200000000000001E-2</v>
      </c>
      <c r="S194" s="66">
        <v>1.2999999999999999E-3</v>
      </c>
      <c r="T194" s="66">
        <v>2.0000000000000001E-4</v>
      </c>
    </row>
    <row r="195" spans="1:20">
      <c r="A195" t="s">
        <v>936</v>
      </c>
      <c r="B195" t="s">
        <v>937</v>
      </c>
      <c r="C195" t="s">
        <v>99</v>
      </c>
      <c r="D195" t="s">
        <v>122</v>
      </c>
      <c r="E195" t="s">
        <v>938</v>
      </c>
      <c r="F195" t="s">
        <v>499</v>
      </c>
      <c r="G195" t="s">
        <v>211</v>
      </c>
      <c r="H195" t="s">
        <v>212</v>
      </c>
      <c r="I195" t="s">
        <v>268</v>
      </c>
      <c r="J195" s="65">
        <v>3.9</v>
      </c>
      <c r="K195" t="s">
        <v>101</v>
      </c>
      <c r="L195" s="66">
        <v>1.44E-2</v>
      </c>
      <c r="M195" s="66">
        <v>7.4000000000000003E-3</v>
      </c>
      <c r="N195" s="65">
        <v>3954852.83</v>
      </c>
      <c r="O195" s="65">
        <v>102.75</v>
      </c>
      <c r="P195" s="65">
        <v>0</v>
      </c>
      <c r="Q195" s="65">
        <v>4063.6112828250002</v>
      </c>
      <c r="R195" s="66">
        <v>5.3E-3</v>
      </c>
      <c r="S195" s="66">
        <v>1.6999999999999999E-3</v>
      </c>
      <c r="T195" s="66">
        <v>2.0000000000000001E-4</v>
      </c>
    </row>
    <row r="196" spans="1:20">
      <c r="A196" t="s">
        <v>939</v>
      </c>
      <c r="B196" t="s">
        <v>940</v>
      </c>
      <c r="C196" t="s">
        <v>99</v>
      </c>
      <c r="D196" t="s">
        <v>122</v>
      </c>
      <c r="E196" t="s">
        <v>488</v>
      </c>
      <c r="F196" t="s">
        <v>422</v>
      </c>
      <c r="G196" t="s">
        <v>482</v>
      </c>
      <c r="H196" t="s">
        <v>212</v>
      </c>
      <c r="I196" t="s">
        <v>268</v>
      </c>
      <c r="J196" s="65">
        <v>1.1599999999999999</v>
      </c>
      <c r="K196" t="s">
        <v>101</v>
      </c>
      <c r="L196" s="66">
        <v>6.4000000000000001E-2</v>
      </c>
      <c r="M196" s="66">
        <v>2.0999999999999999E-3</v>
      </c>
      <c r="N196" s="65">
        <v>4240630.99</v>
      </c>
      <c r="O196" s="65">
        <v>109.33</v>
      </c>
      <c r="P196" s="65">
        <v>0</v>
      </c>
      <c r="Q196" s="65">
        <v>4636.2818613669997</v>
      </c>
      <c r="R196" s="66">
        <v>2.6100000000000002E-2</v>
      </c>
      <c r="S196" s="66">
        <v>1.9E-3</v>
      </c>
      <c r="T196" s="66">
        <v>2.9999999999999997E-4</v>
      </c>
    </row>
    <row r="197" spans="1:20">
      <c r="A197" t="s">
        <v>941</v>
      </c>
      <c r="B197" t="s">
        <v>942</v>
      </c>
      <c r="C197" t="s">
        <v>99</v>
      </c>
      <c r="D197" t="s">
        <v>122</v>
      </c>
      <c r="E197" t="s">
        <v>506</v>
      </c>
      <c r="F197" t="s">
        <v>499</v>
      </c>
      <c r="G197" t="s">
        <v>507</v>
      </c>
      <c r="H197" t="s">
        <v>149</v>
      </c>
      <c r="I197" t="s">
        <v>268</v>
      </c>
      <c r="J197" s="65">
        <v>2.7</v>
      </c>
      <c r="K197" t="s">
        <v>101</v>
      </c>
      <c r="L197" s="66">
        <v>1.6299999999999999E-2</v>
      </c>
      <c r="M197" s="66">
        <v>5.0000000000000001E-3</v>
      </c>
      <c r="N197" s="65">
        <v>5386473</v>
      </c>
      <c r="O197" s="65">
        <v>103.49</v>
      </c>
      <c r="P197" s="65">
        <v>0</v>
      </c>
      <c r="Q197" s="65">
        <v>5574.4609076999996</v>
      </c>
      <c r="R197" s="66">
        <v>6.4999999999999997E-3</v>
      </c>
      <c r="S197" s="66">
        <v>2.3E-3</v>
      </c>
      <c r="T197" s="66">
        <v>2.9999999999999997E-4</v>
      </c>
    </row>
    <row r="198" spans="1:20">
      <c r="A198" t="s">
        <v>943</v>
      </c>
      <c r="B198" t="s">
        <v>944</v>
      </c>
      <c r="C198" t="s">
        <v>99</v>
      </c>
      <c r="D198" t="s">
        <v>122</v>
      </c>
      <c r="E198" t="s">
        <v>945</v>
      </c>
      <c r="F198" t="s">
        <v>673</v>
      </c>
      <c r="G198" t="s">
        <v>507</v>
      </c>
      <c r="H198" t="s">
        <v>149</v>
      </c>
      <c r="I198" t="s">
        <v>946</v>
      </c>
      <c r="J198" s="65">
        <v>4.8600000000000003</v>
      </c>
      <c r="K198" t="s">
        <v>101</v>
      </c>
      <c r="L198" s="66">
        <v>2.75E-2</v>
      </c>
      <c r="M198" s="66">
        <v>1.0999999999999999E-2</v>
      </c>
      <c r="N198" s="65">
        <v>1107571.3799999999</v>
      </c>
      <c r="O198" s="65">
        <v>108.98</v>
      </c>
      <c r="P198" s="65">
        <v>0</v>
      </c>
      <c r="Q198" s="65">
        <v>1207.031289924</v>
      </c>
      <c r="R198" s="66">
        <v>1.0800000000000001E-2</v>
      </c>
      <c r="S198" s="66">
        <v>5.0000000000000001E-4</v>
      </c>
      <c r="T198" s="66">
        <v>1E-4</v>
      </c>
    </row>
    <row r="199" spans="1:20">
      <c r="A199" t="s">
        <v>947</v>
      </c>
      <c r="B199" t="s">
        <v>948</v>
      </c>
      <c r="C199" t="s">
        <v>99</v>
      </c>
      <c r="D199" t="s">
        <v>122</v>
      </c>
      <c r="E199" t="s">
        <v>473</v>
      </c>
      <c r="F199" t="s">
        <v>422</v>
      </c>
      <c r="G199" t="s">
        <v>482</v>
      </c>
      <c r="H199" t="s">
        <v>212</v>
      </c>
      <c r="I199" t="s">
        <v>268</v>
      </c>
      <c r="J199" s="65">
        <v>1.62</v>
      </c>
      <c r="K199" t="s">
        <v>101</v>
      </c>
      <c r="L199" s="66">
        <v>6.5000000000000002E-2</v>
      </c>
      <c r="M199" s="66">
        <v>5.1999999999999998E-3</v>
      </c>
      <c r="N199" s="65">
        <v>1642743</v>
      </c>
      <c r="O199" s="65">
        <v>112.06</v>
      </c>
      <c r="P199" s="65">
        <v>0</v>
      </c>
      <c r="Q199" s="65">
        <v>1840.8578058000001</v>
      </c>
      <c r="R199" s="66">
        <v>7.1999999999999998E-3</v>
      </c>
      <c r="S199" s="66">
        <v>8.0000000000000004E-4</v>
      </c>
      <c r="T199" s="66">
        <v>1E-4</v>
      </c>
    </row>
    <row r="200" spans="1:20">
      <c r="A200" t="s">
        <v>949</v>
      </c>
      <c r="B200" t="s">
        <v>950</v>
      </c>
      <c r="C200" t="s">
        <v>99</v>
      </c>
      <c r="D200" t="s">
        <v>122</v>
      </c>
      <c r="E200" t="s">
        <v>473</v>
      </c>
      <c r="F200" t="s">
        <v>422</v>
      </c>
      <c r="G200" t="s">
        <v>482</v>
      </c>
      <c r="H200" t="s">
        <v>212</v>
      </c>
      <c r="I200" t="s">
        <v>268</v>
      </c>
      <c r="J200" s="65">
        <v>0.49</v>
      </c>
      <c r="K200" t="s">
        <v>101</v>
      </c>
      <c r="L200" s="66">
        <v>6.0999999999999999E-2</v>
      </c>
      <c r="M200" s="66">
        <v>2.0000000000000001E-4</v>
      </c>
      <c r="N200" s="65">
        <v>1903035.45</v>
      </c>
      <c r="O200" s="65">
        <v>106.09</v>
      </c>
      <c r="P200" s="65">
        <v>0</v>
      </c>
      <c r="Q200" s="65">
        <v>2018.9303089049999</v>
      </c>
      <c r="R200" s="66">
        <v>5.5999999999999999E-3</v>
      </c>
      <c r="S200" s="66">
        <v>8.0000000000000004E-4</v>
      </c>
      <c r="T200" s="66">
        <v>1E-4</v>
      </c>
    </row>
    <row r="201" spans="1:20">
      <c r="A201" t="s">
        <v>951</v>
      </c>
      <c r="B201" t="s">
        <v>952</v>
      </c>
      <c r="C201" t="s">
        <v>99</v>
      </c>
      <c r="D201" t="s">
        <v>122</v>
      </c>
      <c r="E201" t="s">
        <v>530</v>
      </c>
      <c r="F201" t="s">
        <v>126</v>
      </c>
      <c r="G201" t="s">
        <v>482</v>
      </c>
      <c r="H201" t="s">
        <v>212</v>
      </c>
      <c r="I201" t="s">
        <v>953</v>
      </c>
      <c r="J201" s="65">
        <v>0.75</v>
      </c>
      <c r="K201" t="s">
        <v>101</v>
      </c>
      <c r="L201" s="66">
        <v>1.24E-2</v>
      </c>
      <c r="M201" s="66">
        <v>3.7000000000000002E-3</v>
      </c>
      <c r="N201" s="65">
        <v>385006.62</v>
      </c>
      <c r="O201" s="65">
        <v>100.65</v>
      </c>
      <c r="P201" s="65">
        <v>0</v>
      </c>
      <c r="Q201" s="65">
        <v>387.50916303000002</v>
      </c>
      <c r="R201" s="66">
        <v>5.1999999999999998E-3</v>
      </c>
      <c r="S201" s="66">
        <v>2.0000000000000001E-4</v>
      </c>
      <c r="T201" s="66">
        <v>0</v>
      </c>
    </row>
    <row r="202" spans="1:20">
      <c r="A202" t="s">
        <v>954</v>
      </c>
      <c r="B202" t="s">
        <v>955</v>
      </c>
      <c r="C202" t="s">
        <v>99</v>
      </c>
      <c r="D202" t="s">
        <v>122</v>
      </c>
      <c r="E202" t="s">
        <v>956</v>
      </c>
      <c r="F202" t="s">
        <v>957</v>
      </c>
      <c r="G202" t="s">
        <v>482</v>
      </c>
      <c r="H202" t="s">
        <v>212</v>
      </c>
      <c r="I202" t="s">
        <v>268</v>
      </c>
      <c r="J202" s="65">
        <v>4.45</v>
      </c>
      <c r="K202" t="s">
        <v>101</v>
      </c>
      <c r="L202" s="66">
        <v>2.6100000000000002E-2</v>
      </c>
      <c r="M202" s="66">
        <v>7.0000000000000001E-3</v>
      </c>
      <c r="N202" s="65">
        <v>7503419.6500000004</v>
      </c>
      <c r="O202" s="65">
        <v>109.43</v>
      </c>
      <c r="P202" s="65">
        <v>0</v>
      </c>
      <c r="Q202" s="65">
        <v>8210.9921229949996</v>
      </c>
      <c r="R202" s="66">
        <v>1.3100000000000001E-2</v>
      </c>
      <c r="S202" s="66">
        <v>3.3999999999999998E-3</v>
      </c>
      <c r="T202" s="66">
        <v>5.0000000000000001E-4</v>
      </c>
    </row>
    <row r="203" spans="1:20">
      <c r="A203" t="s">
        <v>958</v>
      </c>
      <c r="B203" t="s">
        <v>959</v>
      </c>
      <c r="C203" t="s">
        <v>99</v>
      </c>
      <c r="D203" t="s">
        <v>122</v>
      </c>
      <c r="E203" t="s">
        <v>956</v>
      </c>
      <c r="F203" t="s">
        <v>957</v>
      </c>
      <c r="G203" t="s">
        <v>482</v>
      </c>
      <c r="H203" t="s">
        <v>212</v>
      </c>
      <c r="I203" t="s">
        <v>713</v>
      </c>
      <c r="J203" s="65">
        <v>9.74</v>
      </c>
      <c r="K203" t="s">
        <v>101</v>
      </c>
      <c r="L203" s="66">
        <v>1.9E-2</v>
      </c>
      <c r="M203" s="66">
        <v>1.6899999999999998E-2</v>
      </c>
      <c r="N203" s="65">
        <v>200000</v>
      </c>
      <c r="O203" s="65">
        <v>102.56</v>
      </c>
      <c r="P203" s="65">
        <v>0</v>
      </c>
      <c r="Q203" s="65">
        <v>205.12</v>
      </c>
      <c r="R203" s="66">
        <v>2.9999999999999997E-4</v>
      </c>
      <c r="S203" s="66">
        <v>1E-4</v>
      </c>
      <c r="T203" s="66">
        <v>0</v>
      </c>
    </row>
    <row r="204" spans="1:20">
      <c r="A204" t="s">
        <v>960</v>
      </c>
      <c r="B204" t="s">
        <v>961</v>
      </c>
      <c r="C204" t="s">
        <v>99</v>
      </c>
      <c r="D204" t="s">
        <v>122</v>
      </c>
      <c r="E204" t="s">
        <v>956</v>
      </c>
      <c r="F204" t="s">
        <v>957</v>
      </c>
      <c r="G204" t="s">
        <v>482</v>
      </c>
      <c r="H204" t="s">
        <v>212</v>
      </c>
      <c r="I204" t="s">
        <v>962</v>
      </c>
      <c r="J204" s="65">
        <v>1.82</v>
      </c>
      <c r="K204" t="s">
        <v>101</v>
      </c>
      <c r="L204" s="66">
        <v>4.4999999999999998E-2</v>
      </c>
      <c r="M204" s="66">
        <v>5.1000000000000004E-3</v>
      </c>
      <c r="N204" s="65">
        <v>13277834.529999999</v>
      </c>
      <c r="O204" s="65">
        <v>107.4</v>
      </c>
      <c r="P204" s="65">
        <v>0</v>
      </c>
      <c r="Q204" s="65">
        <v>14260.39428522</v>
      </c>
      <c r="R204" s="66">
        <v>7.7100000000000002E-2</v>
      </c>
      <c r="S204" s="66">
        <v>5.8999999999999999E-3</v>
      </c>
      <c r="T204" s="66">
        <v>8.0000000000000004E-4</v>
      </c>
    </row>
    <row r="205" spans="1:20">
      <c r="A205" t="s">
        <v>963</v>
      </c>
      <c r="B205" t="s">
        <v>964</v>
      </c>
      <c r="C205" t="s">
        <v>99</v>
      </c>
      <c r="D205" t="s">
        <v>122</v>
      </c>
      <c r="E205" t="s">
        <v>965</v>
      </c>
      <c r="F205" t="s">
        <v>642</v>
      </c>
      <c r="G205" t="s">
        <v>535</v>
      </c>
      <c r="H205" t="s">
        <v>212</v>
      </c>
      <c r="I205" t="s">
        <v>268</v>
      </c>
      <c r="J205" s="65">
        <v>10.64</v>
      </c>
      <c r="K205" t="s">
        <v>101</v>
      </c>
      <c r="L205" s="66">
        <v>2.4E-2</v>
      </c>
      <c r="M205" s="66">
        <v>2.64E-2</v>
      </c>
      <c r="N205" s="65">
        <v>734703</v>
      </c>
      <c r="O205" s="65">
        <v>98.25</v>
      </c>
      <c r="P205" s="65">
        <v>0</v>
      </c>
      <c r="Q205" s="65">
        <v>721.84569750000003</v>
      </c>
      <c r="R205" s="66">
        <v>1E-3</v>
      </c>
      <c r="S205" s="66">
        <v>2.9999999999999997E-4</v>
      </c>
      <c r="T205" s="66">
        <v>0</v>
      </c>
    </row>
    <row r="206" spans="1:20">
      <c r="A206" t="s">
        <v>966</v>
      </c>
      <c r="B206" t="s">
        <v>967</v>
      </c>
      <c r="C206" t="s">
        <v>99</v>
      </c>
      <c r="D206" t="s">
        <v>122</v>
      </c>
      <c r="E206" t="s">
        <v>534</v>
      </c>
      <c r="F206" t="s">
        <v>499</v>
      </c>
      <c r="G206" t="s">
        <v>535</v>
      </c>
      <c r="H206" t="s">
        <v>212</v>
      </c>
      <c r="I206" t="s">
        <v>268</v>
      </c>
      <c r="J206" s="65">
        <v>3</v>
      </c>
      <c r="K206" t="s">
        <v>101</v>
      </c>
      <c r="L206" s="66">
        <v>3.39E-2</v>
      </c>
      <c r="M206" s="66">
        <v>1.1299999999999999E-2</v>
      </c>
      <c r="N206" s="65">
        <v>815122</v>
      </c>
      <c r="O206" s="65">
        <v>109.45</v>
      </c>
      <c r="P206" s="65">
        <v>0</v>
      </c>
      <c r="Q206" s="65">
        <v>892.15102899999999</v>
      </c>
      <c r="R206" s="66">
        <v>8.0000000000000004E-4</v>
      </c>
      <c r="S206" s="66">
        <v>4.0000000000000002E-4</v>
      </c>
      <c r="T206" s="66">
        <v>1E-4</v>
      </c>
    </row>
    <row r="207" spans="1:20">
      <c r="A207" t="s">
        <v>968</v>
      </c>
      <c r="B207" t="s">
        <v>969</v>
      </c>
      <c r="C207" t="s">
        <v>99</v>
      </c>
      <c r="D207" t="s">
        <v>122</v>
      </c>
      <c r="E207" t="s">
        <v>534</v>
      </c>
      <c r="F207" t="s">
        <v>499</v>
      </c>
      <c r="G207" t="s">
        <v>535</v>
      </c>
      <c r="H207" t="s">
        <v>212</v>
      </c>
      <c r="I207" t="s">
        <v>268</v>
      </c>
      <c r="J207" s="65">
        <v>8.67</v>
      </c>
      <c r="K207" t="s">
        <v>101</v>
      </c>
      <c r="L207" s="66">
        <v>2.4400000000000002E-2</v>
      </c>
      <c r="M207" s="66">
        <v>2.3599999999999999E-2</v>
      </c>
      <c r="N207" s="65">
        <v>15117</v>
      </c>
      <c r="O207" s="65">
        <v>102.26</v>
      </c>
      <c r="P207" s="65">
        <v>0</v>
      </c>
      <c r="Q207" s="65">
        <v>15.4586442</v>
      </c>
      <c r="R207" s="66">
        <v>0</v>
      </c>
      <c r="S207" s="66">
        <v>0</v>
      </c>
      <c r="T207" s="66">
        <v>0</v>
      </c>
    </row>
    <row r="208" spans="1:20">
      <c r="A208" t="s">
        <v>970</v>
      </c>
      <c r="B208" t="s">
        <v>971</v>
      </c>
      <c r="C208" t="s">
        <v>99</v>
      </c>
      <c r="D208" t="s">
        <v>122</v>
      </c>
      <c r="E208" t="s">
        <v>972</v>
      </c>
      <c r="F208" t="s">
        <v>111</v>
      </c>
      <c r="G208" t="s">
        <v>535</v>
      </c>
      <c r="H208" t="s">
        <v>212</v>
      </c>
      <c r="I208" t="s">
        <v>268</v>
      </c>
      <c r="J208" s="65">
        <v>2.2000000000000002</v>
      </c>
      <c r="K208" t="s">
        <v>101</v>
      </c>
      <c r="L208" s="66">
        <v>1.9099999999999999E-2</v>
      </c>
      <c r="M208" s="66">
        <v>7.1000000000000004E-3</v>
      </c>
      <c r="N208" s="65">
        <v>5148062.54</v>
      </c>
      <c r="O208" s="65">
        <v>103</v>
      </c>
      <c r="P208" s="65">
        <v>0</v>
      </c>
      <c r="Q208" s="65">
        <v>5302.5044162000004</v>
      </c>
      <c r="R208" s="66">
        <v>1.0800000000000001E-2</v>
      </c>
      <c r="S208" s="66">
        <v>2.2000000000000001E-3</v>
      </c>
      <c r="T208" s="66">
        <v>2.9999999999999997E-4</v>
      </c>
    </row>
    <row r="209" spans="1:20">
      <c r="A209" t="s">
        <v>973</v>
      </c>
      <c r="B209" t="s">
        <v>974</v>
      </c>
      <c r="C209" t="s">
        <v>99</v>
      </c>
      <c r="D209" t="s">
        <v>122</v>
      </c>
      <c r="E209" t="s">
        <v>564</v>
      </c>
      <c r="F209" t="s">
        <v>499</v>
      </c>
      <c r="G209" t="s">
        <v>535</v>
      </c>
      <c r="H209" t="s">
        <v>212</v>
      </c>
      <c r="I209" t="s">
        <v>268</v>
      </c>
      <c r="J209" s="65">
        <v>7.86</v>
      </c>
      <c r="K209" t="s">
        <v>101</v>
      </c>
      <c r="L209" s="66">
        <v>2.5499999999999998E-2</v>
      </c>
      <c r="M209" s="66">
        <v>2.1700000000000001E-2</v>
      </c>
      <c r="N209" s="65">
        <v>28987160.300000001</v>
      </c>
      <c r="O209" s="65">
        <v>103.73</v>
      </c>
      <c r="P209" s="65">
        <v>0</v>
      </c>
      <c r="Q209" s="65">
        <v>30068.381379189999</v>
      </c>
      <c r="R209" s="66">
        <v>1.9099999999999999E-2</v>
      </c>
      <c r="S209" s="66">
        <v>1.24E-2</v>
      </c>
      <c r="T209" s="66">
        <v>1.8E-3</v>
      </c>
    </row>
    <row r="210" spans="1:20">
      <c r="A210" t="s">
        <v>975</v>
      </c>
      <c r="B210" t="s">
        <v>976</v>
      </c>
      <c r="C210" t="s">
        <v>99</v>
      </c>
      <c r="D210" t="s">
        <v>122</v>
      </c>
      <c r="E210" t="s">
        <v>977</v>
      </c>
      <c r="F210" t="s">
        <v>673</v>
      </c>
      <c r="G210" t="s">
        <v>535</v>
      </c>
      <c r="H210" t="s">
        <v>212</v>
      </c>
      <c r="I210" t="s">
        <v>268</v>
      </c>
      <c r="J210" s="65">
        <v>3.01</v>
      </c>
      <c r="K210" t="s">
        <v>101</v>
      </c>
      <c r="L210" s="66">
        <v>4.3499999999999997E-2</v>
      </c>
      <c r="M210" s="66">
        <v>0.1012</v>
      </c>
      <c r="N210" s="65">
        <v>4367034.6100000003</v>
      </c>
      <c r="O210" s="65">
        <v>86</v>
      </c>
      <c r="P210" s="65">
        <v>0</v>
      </c>
      <c r="Q210" s="65">
        <v>3755.6497645999998</v>
      </c>
      <c r="R210" s="66">
        <v>2.8E-3</v>
      </c>
      <c r="S210" s="66">
        <v>1.6000000000000001E-3</v>
      </c>
      <c r="T210" s="66">
        <v>2.0000000000000001E-4</v>
      </c>
    </row>
    <row r="211" spans="1:20">
      <c r="A211" t="s">
        <v>978</v>
      </c>
      <c r="B211" t="s">
        <v>979</v>
      </c>
      <c r="C211" t="s">
        <v>99</v>
      </c>
      <c r="D211" t="s">
        <v>122</v>
      </c>
      <c r="E211" t="s">
        <v>498</v>
      </c>
      <c r="F211" t="s">
        <v>499</v>
      </c>
      <c r="G211" t="s">
        <v>535</v>
      </c>
      <c r="H211" t="s">
        <v>212</v>
      </c>
      <c r="I211" t="s">
        <v>268</v>
      </c>
      <c r="J211" s="65">
        <v>1.7</v>
      </c>
      <c r="K211" t="s">
        <v>101</v>
      </c>
      <c r="L211" s="66">
        <v>4.5999999999999999E-2</v>
      </c>
      <c r="M211" s="66">
        <v>8.0999999999999996E-3</v>
      </c>
      <c r="N211" s="65">
        <v>2273439</v>
      </c>
      <c r="O211" s="65">
        <v>107.7</v>
      </c>
      <c r="P211" s="65">
        <v>0</v>
      </c>
      <c r="Q211" s="65">
        <v>2448.4938029999998</v>
      </c>
      <c r="R211" s="66">
        <v>1.11E-2</v>
      </c>
      <c r="S211" s="66">
        <v>1E-3</v>
      </c>
      <c r="T211" s="66">
        <v>1E-4</v>
      </c>
    </row>
    <row r="212" spans="1:20">
      <c r="A212" t="s">
        <v>980</v>
      </c>
      <c r="B212" t="s">
        <v>981</v>
      </c>
      <c r="C212" t="s">
        <v>99</v>
      </c>
      <c r="D212" t="s">
        <v>122</v>
      </c>
      <c r="E212" t="s">
        <v>498</v>
      </c>
      <c r="F212" t="s">
        <v>499</v>
      </c>
      <c r="G212" t="s">
        <v>535</v>
      </c>
      <c r="H212" t="s">
        <v>212</v>
      </c>
      <c r="I212" t="s">
        <v>268</v>
      </c>
      <c r="J212" s="65">
        <v>3.3</v>
      </c>
      <c r="K212" t="s">
        <v>101</v>
      </c>
      <c r="L212" s="66">
        <v>2.5499999999999998E-2</v>
      </c>
      <c r="M212" s="66">
        <v>8.8999999999999999E-3</v>
      </c>
      <c r="N212" s="65">
        <v>332925</v>
      </c>
      <c r="O212" s="65">
        <v>106.26</v>
      </c>
      <c r="P212" s="65">
        <v>0</v>
      </c>
      <c r="Q212" s="65">
        <v>353.76610499999998</v>
      </c>
      <c r="R212" s="66">
        <v>1E-3</v>
      </c>
      <c r="S212" s="66">
        <v>1E-4</v>
      </c>
      <c r="T212" s="66">
        <v>0</v>
      </c>
    </row>
    <row r="213" spans="1:20">
      <c r="A213" t="s">
        <v>982</v>
      </c>
      <c r="B213" t="s">
        <v>983</v>
      </c>
      <c r="C213" t="s">
        <v>99</v>
      </c>
      <c r="D213" t="s">
        <v>122</v>
      </c>
      <c r="E213" t="s">
        <v>977</v>
      </c>
      <c r="F213" t="s">
        <v>673</v>
      </c>
      <c r="G213" t="s">
        <v>535</v>
      </c>
      <c r="H213" t="s">
        <v>212</v>
      </c>
      <c r="I213" t="s">
        <v>330</v>
      </c>
      <c r="J213" s="65">
        <v>3.33</v>
      </c>
      <c r="K213" t="s">
        <v>101</v>
      </c>
      <c r="L213" s="66">
        <v>3.15E-2</v>
      </c>
      <c r="M213" s="66">
        <v>5.5300000000000002E-2</v>
      </c>
      <c r="N213" s="65">
        <v>898654.01</v>
      </c>
      <c r="O213" s="65">
        <v>93.01</v>
      </c>
      <c r="P213" s="65">
        <v>0</v>
      </c>
      <c r="Q213" s="65">
        <v>835.83809470100005</v>
      </c>
      <c r="R213" s="66">
        <v>3.8999999999999998E-3</v>
      </c>
      <c r="S213" s="66">
        <v>2.9999999999999997E-4</v>
      </c>
      <c r="T213" s="66">
        <v>0</v>
      </c>
    </row>
    <row r="214" spans="1:20">
      <c r="A214" t="s">
        <v>984</v>
      </c>
      <c r="B214" t="s">
        <v>985</v>
      </c>
      <c r="C214" t="s">
        <v>99</v>
      </c>
      <c r="D214" t="s">
        <v>122</v>
      </c>
      <c r="E214" t="s">
        <v>571</v>
      </c>
      <c r="F214" t="s">
        <v>572</v>
      </c>
      <c r="G214" t="s">
        <v>573</v>
      </c>
      <c r="H214" t="s">
        <v>149</v>
      </c>
      <c r="I214" t="s">
        <v>268</v>
      </c>
      <c r="J214" s="65">
        <v>2.0299999999999998</v>
      </c>
      <c r="K214" t="s">
        <v>101</v>
      </c>
      <c r="L214" s="66">
        <v>4.8000000000000001E-2</v>
      </c>
      <c r="M214" s="66">
        <v>6.1999999999999998E-3</v>
      </c>
      <c r="N214" s="65">
        <v>14026247.529999999</v>
      </c>
      <c r="O214" s="65">
        <v>108.52</v>
      </c>
      <c r="P214" s="65">
        <v>843.47898999999995</v>
      </c>
      <c r="Q214" s="65">
        <v>16064.762809555999</v>
      </c>
      <c r="R214" s="66">
        <v>7.3000000000000001E-3</v>
      </c>
      <c r="S214" s="66">
        <v>6.6E-3</v>
      </c>
      <c r="T214" s="66">
        <v>8.9999999999999998E-4</v>
      </c>
    </row>
    <row r="215" spans="1:20">
      <c r="A215" t="s">
        <v>986</v>
      </c>
      <c r="B215" t="s">
        <v>987</v>
      </c>
      <c r="C215" t="s">
        <v>99</v>
      </c>
      <c r="D215" t="s">
        <v>122</v>
      </c>
      <c r="E215" t="s">
        <v>571</v>
      </c>
      <c r="F215" t="s">
        <v>572</v>
      </c>
      <c r="G215" t="s">
        <v>573</v>
      </c>
      <c r="H215" t="s">
        <v>149</v>
      </c>
      <c r="I215" t="s">
        <v>268</v>
      </c>
      <c r="J215" s="65">
        <v>0.41</v>
      </c>
      <c r="K215" t="s">
        <v>101</v>
      </c>
      <c r="L215" s="66">
        <v>4.4999999999999998E-2</v>
      </c>
      <c r="M215" s="66">
        <v>0</v>
      </c>
      <c r="N215" s="65">
        <v>1529320</v>
      </c>
      <c r="O215" s="65">
        <v>102.25</v>
      </c>
      <c r="P215" s="65">
        <v>0</v>
      </c>
      <c r="Q215" s="65">
        <v>1563.7297000000001</v>
      </c>
      <c r="R215" s="66">
        <v>2.5000000000000001E-3</v>
      </c>
      <c r="S215" s="66">
        <v>5.9999999999999995E-4</v>
      </c>
      <c r="T215" s="66">
        <v>1E-4</v>
      </c>
    </row>
    <row r="216" spans="1:20">
      <c r="A216" t="s">
        <v>988</v>
      </c>
      <c r="B216" t="s">
        <v>989</v>
      </c>
      <c r="C216" t="s">
        <v>99</v>
      </c>
      <c r="D216" t="s">
        <v>122</v>
      </c>
      <c r="E216" t="s">
        <v>571</v>
      </c>
      <c r="F216" t="s">
        <v>572</v>
      </c>
      <c r="G216" t="s">
        <v>573</v>
      </c>
      <c r="H216" t="s">
        <v>149</v>
      </c>
      <c r="I216" t="s">
        <v>268</v>
      </c>
      <c r="J216" s="65">
        <v>3.35</v>
      </c>
      <c r="K216" t="s">
        <v>101</v>
      </c>
      <c r="L216" s="66">
        <v>2.5499999999999998E-2</v>
      </c>
      <c r="M216" s="66">
        <v>5.8999999999999999E-3</v>
      </c>
      <c r="N216" s="65">
        <v>813447</v>
      </c>
      <c r="O216" s="65">
        <v>106.8</v>
      </c>
      <c r="P216" s="65">
        <v>0</v>
      </c>
      <c r="Q216" s="65">
        <v>868.76139599999999</v>
      </c>
      <c r="R216" s="66">
        <v>1.5E-3</v>
      </c>
      <c r="S216" s="66">
        <v>4.0000000000000002E-4</v>
      </c>
      <c r="T216" s="66">
        <v>1E-4</v>
      </c>
    </row>
    <row r="217" spans="1:20">
      <c r="A217" t="s">
        <v>990</v>
      </c>
      <c r="B217" t="s">
        <v>991</v>
      </c>
      <c r="C217" t="s">
        <v>99</v>
      </c>
      <c r="D217" t="s">
        <v>122</v>
      </c>
      <c r="E217" t="s">
        <v>992</v>
      </c>
      <c r="F217" t="s">
        <v>127</v>
      </c>
      <c r="G217" t="s">
        <v>573</v>
      </c>
      <c r="H217" t="s">
        <v>149</v>
      </c>
      <c r="I217" t="s">
        <v>268</v>
      </c>
      <c r="J217" s="65">
        <v>1.89</v>
      </c>
      <c r="K217" t="s">
        <v>101</v>
      </c>
      <c r="L217" s="66">
        <v>1.49E-2</v>
      </c>
      <c r="M217" s="66">
        <v>6.1999999999999998E-3</v>
      </c>
      <c r="N217" s="65">
        <v>2264216.1</v>
      </c>
      <c r="O217" s="65">
        <v>102.15</v>
      </c>
      <c r="P217" s="65">
        <v>0</v>
      </c>
      <c r="Q217" s="65">
        <v>2312.8967461500001</v>
      </c>
      <c r="R217" s="66">
        <v>2.3999999999999998E-3</v>
      </c>
      <c r="S217" s="66">
        <v>1E-3</v>
      </c>
      <c r="T217" s="66">
        <v>1E-4</v>
      </c>
    </row>
    <row r="218" spans="1:20">
      <c r="A218" t="s">
        <v>993</v>
      </c>
      <c r="B218" t="s">
        <v>994</v>
      </c>
      <c r="C218" t="s">
        <v>99</v>
      </c>
      <c r="D218" t="s">
        <v>122</v>
      </c>
      <c r="E218" t="s">
        <v>965</v>
      </c>
      <c r="F218" t="s">
        <v>642</v>
      </c>
      <c r="G218" t="s">
        <v>535</v>
      </c>
      <c r="H218" t="s">
        <v>212</v>
      </c>
      <c r="I218" t="s">
        <v>268</v>
      </c>
      <c r="J218" s="65">
        <v>1.97</v>
      </c>
      <c r="K218" t="s">
        <v>101</v>
      </c>
      <c r="L218" s="66">
        <v>2.4500000000000001E-2</v>
      </c>
      <c r="M218" s="66">
        <v>8.6E-3</v>
      </c>
      <c r="N218" s="65">
        <v>21522263</v>
      </c>
      <c r="O218" s="65">
        <v>103.14</v>
      </c>
      <c r="P218" s="65">
        <v>0</v>
      </c>
      <c r="Q218" s="65">
        <v>22198.062058200001</v>
      </c>
      <c r="R218" s="66">
        <v>1.37E-2</v>
      </c>
      <c r="S218" s="66">
        <v>9.1999999999999998E-3</v>
      </c>
      <c r="T218" s="66">
        <v>1.2999999999999999E-3</v>
      </c>
    </row>
    <row r="219" spans="1:20">
      <c r="A219" t="s">
        <v>995</v>
      </c>
      <c r="B219" t="s">
        <v>996</v>
      </c>
      <c r="C219" t="s">
        <v>99</v>
      </c>
      <c r="D219" t="s">
        <v>122</v>
      </c>
      <c r="E219" t="s">
        <v>440</v>
      </c>
      <c r="F219" t="s">
        <v>422</v>
      </c>
      <c r="G219" t="s">
        <v>535</v>
      </c>
      <c r="H219" t="s">
        <v>212</v>
      </c>
      <c r="I219" t="s">
        <v>268</v>
      </c>
      <c r="J219" s="65">
        <v>0.35</v>
      </c>
      <c r="K219" t="s">
        <v>101</v>
      </c>
      <c r="L219" s="66">
        <v>1.43E-2</v>
      </c>
      <c r="M219" s="66">
        <v>5.7000000000000002E-3</v>
      </c>
      <c r="N219" s="65">
        <v>570872</v>
      </c>
      <c r="O219" s="65">
        <v>100.52</v>
      </c>
      <c r="P219" s="65">
        <v>0</v>
      </c>
      <c r="Q219" s="65">
        <v>573.84053440000002</v>
      </c>
      <c r="R219" s="66">
        <v>6.9999999999999999E-4</v>
      </c>
      <c r="S219" s="66">
        <v>2.0000000000000001E-4</v>
      </c>
      <c r="T219" s="66">
        <v>0</v>
      </c>
    </row>
    <row r="220" spans="1:20">
      <c r="A220" t="s">
        <v>997</v>
      </c>
      <c r="B220" t="s">
        <v>998</v>
      </c>
      <c r="C220" t="s">
        <v>99</v>
      </c>
      <c r="D220" t="s">
        <v>122</v>
      </c>
      <c r="E220" t="s">
        <v>999</v>
      </c>
      <c r="F220" t="s">
        <v>568</v>
      </c>
      <c r="G220" t="s">
        <v>573</v>
      </c>
      <c r="H220" t="s">
        <v>149</v>
      </c>
      <c r="I220" t="s">
        <v>268</v>
      </c>
      <c r="J220" s="65">
        <v>2.4</v>
      </c>
      <c r="K220" t="s">
        <v>101</v>
      </c>
      <c r="L220" s="66">
        <v>3.39E-2</v>
      </c>
      <c r="M220" s="66">
        <v>1.2800000000000001E-2</v>
      </c>
      <c r="N220" s="65">
        <v>11222042</v>
      </c>
      <c r="O220" s="65">
        <v>106.86</v>
      </c>
      <c r="P220" s="65">
        <v>0</v>
      </c>
      <c r="Q220" s="65">
        <v>11991.8740812</v>
      </c>
      <c r="R220" s="66">
        <v>1.5800000000000002E-2</v>
      </c>
      <c r="S220" s="66">
        <v>5.0000000000000001E-3</v>
      </c>
      <c r="T220" s="66">
        <v>6.9999999999999999E-4</v>
      </c>
    </row>
    <row r="221" spans="1:20">
      <c r="A221" t="s">
        <v>1000</v>
      </c>
      <c r="B221" t="s">
        <v>1001</v>
      </c>
      <c r="C221" t="s">
        <v>99</v>
      </c>
      <c r="D221" t="s">
        <v>122</v>
      </c>
      <c r="E221" t="s">
        <v>1002</v>
      </c>
      <c r="F221" t="s">
        <v>568</v>
      </c>
      <c r="G221" t="s">
        <v>573</v>
      </c>
      <c r="H221" t="s">
        <v>149</v>
      </c>
      <c r="I221" t="s">
        <v>330</v>
      </c>
      <c r="J221" s="65">
        <v>3.41</v>
      </c>
      <c r="K221" t="s">
        <v>101</v>
      </c>
      <c r="L221" s="66">
        <v>2.9399999999999999E-2</v>
      </c>
      <c r="M221" s="66">
        <v>7.7999999999999996E-3</v>
      </c>
      <c r="N221" s="65">
        <v>232565.15</v>
      </c>
      <c r="O221" s="65">
        <v>107.4</v>
      </c>
      <c r="P221" s="65">
        <v>0</v>
      </c>
      <c r="Q221" s="65">
        <v>249.77497109999999</v>
      </c>
      <c r="R221" s="66">
        <v>6.9999999999999999E-4</v>
      </c>
      <c r="S221" s="66">
        <v>1E-4</v>
      </c>
      <c r="T221" s="66">
        <v>0</v>
      </c>
    </row>
    <row r="222" spans="1:20">
      <c r="A222" t="s">
        <v>1003</v>
      </c>
      <c r="B222" t="s">
        <v>1004</v>
      </c>
      <c r="C222" t="s">
        <v>99</v>
      </c>
      <c r="D222" t="s">
        <v>122</v>
      </c>
      <c r="E222" t="s">
        <v>1005</v>
      </c>
      <c r="F222" t="s">
        <v>1006</v>
      </c>
      <c r="G222" t="s">
        <v>535</v>
      </c>
      <c r="H222" t="s">
        <v>212</v>
      </c>
      <c r="I222" t="s">
        <v>268</v>
      </c>
      <c r="J222" s="65">
        <v>2.1800000000000002</v>
      </c>
      <c r="K222" t="s">
        <v>101</v>
      </c>
      <c r="L222" s="66">
        <v>2.3599999999999999E-2</v>
      </c>
      <c r="M222" s="66">
        <v>9.7000000000000003E-3</v>
      </c>
      <c r="N222" s="65">
        <v>2861184.23</v>
      </c>
      <c r="O222" s="65">
        <v>103.47</v>
      </c>
      <c r="P222" s="65">
        <v>0</v>
      </c>
      <c r="Q222" s="65">
        <v>2960.4673227809999</v>
      </c>
      <c r="R222" s="66">
        <v>1.0500000000000001E-2</v>
      </c>
      <c r="S222" s="66">
        <v>1.1999999999999999E-3</v>
      </c>
      <c r="T222" s="66">
        <v>2.0000000000000001E-4</v>
      </c>
    </row>
    <row r="223" spans="1:20">
      <c r="A223" t="s">
        <v>1007</v>
      </c>
      <c r="B223" t="s">
        <v>1008</v>
      </c>
      <c r="C223" t="s">
        <v>99</v>
      </c>
      <c r="D223" t="s">
        <v>122</v>
      </c>
      <c r="E223" t="s">
        <v>945</v>
      </c>
      <c r="F223" t="s">
        <v>673</v>
      </c>
      <c r="G223" t="s">
        <v>573</v>
      </c>
      <c r="H223" t="s">
        <v>149</v>
      </c>
      <c r="I223" t="s">
        <v>268</v>
      </c>
      <c r="J223" s="65">
        <v>6.51</v>
      </c>
      <c r="K223" t="s">
        <v>101</v>
      </c>
      <c r="L223" s="66">
        <v>3.6900000000000002E-2</v>
      </c>
      <c r="M223" s="66">
        <v>2.2700000000000001E-2</v>
      </c>
      <c r="N223" s="65">
        <v>4796486.0599999996</v>
      </c>
      <c r="O223" s="65">
        <v>110.19</v>
      </c>
      <c r="P223" s="65">
        <v>0</v>
      </c>
      <c r="Q223" s="65">
        <v>5285.2479895140004</v>
      </c>
      <c r="R223" s="66">
        <v>1.49E-2</v>
      </c>
      <c r="S223" s="66">
        <v>2.2000000000000001E-3</v>
      </c>
      <c r="T223" s="66">
        <v>2.9999999999999997E-4</v>
      </c>
    </row>
    <row r="224" spans="1:20">
      <c r="A224" t="s">
        <v>1009</v>
      </c>
      <c r="B224" t="s">
        <v>1010</v>
      </c>
      <c r="C224" t="s">
        <v>99</v>
      </c>
      <c r="D224" t="s">
        <v>122</v>
      </c>
      <c r="E224" t="s">
        <v>945</v>
      </c>
      <c r="F224" t="s">
        <v>673</v>
      </c>
      <c r="G224" t="s">
        <v>573</v>
      </c>
      <c r="H224" t="s">
        <v>149</v>
      </c>
      <c r="I224" t="s">
        <v>268</v>
      </c>
      <c r="J224" s="65">
        <v>0.34</v>
      </c>
      <c r="K224" t="s">
        <v>101</v>
      </c>
      <c r="L224" s="66">
        <v>2.1700000000000001E-2</v>
      </c>
      <c r="M224" s="66">
        <v>8.9999999999999998E-4</v>
      </c>
      <c r="N224" s="65">
        <v>1076367.05</v>
      </c>
      <c r="O224" s="65">
        <v>101.06</v>
      </c>
      <c r="P224" s="65">
        <v>0</v>
      </c>
      <c r="Q224" s="65">
        <v>1087.7765407300001</v>
      </c>
      <c r="R224" s="66">
        <v>5.8999999999999999E-3</v>
      </c>
      <c r="S224" s="66">
        <v>4.0000000000000002E-4</v>
      </c>
      <c r="T224" s="66">
        <v>1E-4</v>
      </c>
    </row>
    <row r="225" spans="1:20">
      <c r="A225" t="s">
        <v>1011</v>
      </c>
      <c r="B225" t="s">
        <v>1012</v>
      </c>
      <c r="C225" t="s">
        <v>99</v>
      </c>
      <c r="D225" t="s">
        <v>122</v>
      </c>
      <c r="E225" t="s">
        <v>945</v>
      </c>
      <c r="F225" t="s">
        <v>499</v>
      </c>
      <c r="G225" t="s">
        <v>573</v>
      </c>
      <c r="H225" t="s">
        <v>149</v>
      </c>
      <c r="I225" t="s">
        <v>268</v>
      </c>
      <c r="J225" s="65">
        <v>2.41</v>
      </c>
      <c r="K225" t="s">
        <v>101</v>
      </c>
      <c r="L225" s="66">
        <v>6.4000000000000001E-2</v>
      </c>
      <c r="M225" s="66">
        <v>1.0200000000000001E-2</v>
      </c>
      <c r="N225" s="65">
        <v>157350.70000000001</v>
      </c>
      <c r="O225" s="65">
        <v>114.71</v>
      </c>
      <c r="P225" s="65">
        <v>0</v>
      </c>
      <c r="Q225" s="65">
        <v>180.49698796999999</v>
      </c>
      <c r="R225" s="66">
        <v>8.0000000000000004E-4</v>
      </c>
      <c r="S225" s="66">
        <v>1E-4</v>
      </c>
      <c r="T225" s="66">
        <v>0</v>
      </c>
    </row>
    <row r="226" spans="1:20">
      <c r="A226" t="s">
        <v>1013</v>
      </c>
      <c r="B226" t="s">
        <v>1014</v>
      </c>
      <c r="C226" t="s">
        <v>99</v>
      </c>
      <c r="D226" t="s">
        <v>122</v>
      </c>
      <c r="E226" t="s">
        <v>1015</v>
      </c>
      <c r="F226" t="s">
        <v>673</v>
      </c>
      <c r="G226" t="s">
        <v>535</v>
      </c>
      <c r="H226" t="s">
        <v>212</v>
      </c>
      <c r="I226" t="s">
        <v>330</v>
      </c>
      <c r="J226" s="65">
        <v>2.62</v>
      </c>
      <c r="K226" t="s">
        <v>101</v>
      </c>
      <c r="L226" s="66">
        <v>3.3799999999999997E-2</v>
      </c>
      <c r="M226" s="66">
        <v>2.58E-2</v>
      </c>
      <c r="N226" s="65">
        <v>425914</v>
      </c>
      <c r="O226" s="65">
        <v>102.9</v>
      </c>
      <c r="P226" s="65">
        <v>0</v>
      </c>
      <c r="Q226" s="65">
        <v>438.26550600000002</v>
      </c>
      <c r="R226" s="66">
        <v>5.0000000000000001E-4</v>
      </c>
      <c r="S226" s="66">
        <v>2.0000000000000001E-4</v>
      </c>
      <c r="T226" s="66">
        <v>0</v>
      </c>
    </row>
    <row r="227" spans="1:20">
      <c r="A227" t="s">
        <v>1016</v>
      </c>
      <c r="B227" t="s">
        <v>1017</v>
      </c>
      <c r="C227" t="s">
        <v>99</v>
      </c>
      <c r="D227" t="s">
        <v>122</v>
      </c>
      <c r="E227" t="s">
        <v>1015</v>
      </c>
      <c r="F227" t="s">
        <v>673</v>
      </c>
      <c r="G227" t="s">
        <v>535</v>
      </c>
      <c r="H227" t="s">
        <v>212</v>
      </c>
      <c r="I227" t="s">
        <v>268</v>
      </c>
      <c r="J227" s="65">
        <v>5.6</v>
      </c>
      <c r="K227" t="s">
        <v>101</v>
      </c>
      <c r="L227" s="66">
        <v>3.49E-2</v>
      </c>
      <c r="M227" s="66">
        <v>4.24E-2</v>
      </c>
      <c r="N227" s="65">
        <v>8297</v>
      </c>
      <c r="O227" s="65">
        <v>97</v>
      </c>
      <c r="P227" s="65">
        <v>0</v>
      </c>
      <c r="Q227" s="65">
        <v>8.0480900000000002</v>
      </c>
      <c r="R227" s="66">
        <v>0</v>
      </c>
      <c r="S227" s="66">
        <v>0</v>
      </c>
      <c r="T227" s="66">
        <v>0</v>
      </c>
    </row>
    <row r="228" spans="1:20">
      <c r="A228" t="s">
        <v>1018</v>
      </c>
      <c r="B228" t="s">
        <v>1019</v>
      </c>
      <c r="C228" t="s">
        <v>99</v>
      </c>
      <c r="D228" t="s">
        <v>122</v>
      </c>
      <c r="E228" t="s">
        <v>621</v>
      </c>
      <c r="F228" t="s">
        <v>622</v>
      </c>
      <c r="G228" t="s">
        <v>535</v>
      </c>
      <c r="H228" t="s">
        <v>212</v>
      </c>
      <c r="I228" t="s">
        <v>268</v>
      </c>
      <c r="J228" s="65">
        <v>6.37</v>
      </c>
      <c r="K228" t="s">
        <v>101</v>
      </c>
      <c r="L228" s="66">
        <v>3.5200000000000002E-2</v>
      </c>
      <c r="M228" s="66">
        <v>1.34E-2</v>
      </c>
      <c r="N228" s="65">
        <v>13321033</v>
      </c>
      <c r="O228" s="65">
        <v>115</v>
      </c>
      <c r="P228" s="65">
        <v>0</v>
      </c>
      <c r="Q228" s="65">
        <v>15319.18795</v>
      </c>
      <c r="R228" s="66">
        <v>1.5599999999999999E-2</v>
      </c>
      <c r="S228" s="66">
        <v>6.3E-3</v>
      </c>
      <c r="T228" s="66">
        <v>8.9999999999999998E-4</v>
      </c>
    </row>
    <row r="229" spans="1:20">
      <c r="A229" t="s">
        <v>1020</v>
      </c>
      <c r="B229" t="s">
        <v>1021</v>
      </c>
      <c r="C229" t="s">
        <v>99</v>
      </c>
      <c r="D229" t="s">
        <v>122</v>
      </c>
      <c r="E229" t="s">
        <v>621</v>
      </c>
      <c r="F229" t="s">
        <v>622</v>
      </c>
      <c r="G229" t="s">
        <v>535</v>
      </c>
      <c r="H229" t="s">
        <v>212</v>
      </c>
      <c r="I229" t="s">
        <v>268</v>
      </c>
      <c r="J229" s="65">
        <v>4.68</v>
      </c>
      <c r="K229" t="s">
        <v>101</v>
      </c>
      <c r="L229" s="66">
        <v>5.0900000000000001E-2</v>
      </c>
      <c r="M229" s="66">
        <v>1.0699999999999999E-2</v>
      </c>
      <c r="N229" s="65">
        <v>2854088.93</v>
      </c>
      <c r="O229" s="65">
        <v>119.25</v>
      </c>
      <c r="P229" s="65">
        <v>478.29984000000002</v>
      </c>
      <c r="Q229" s="65">
        <v>3881.8008890249998</v>
      </c>
      <c r="R229" s="66">
        <v>3.0999999999999999E-3</v>
      </c>
      <c r="S229" s="66">
        <v>1.6000000000000001E-3</v>
      </c>
      <c r="T229" s="66">
        <v>2.0000000000000001E-4</v>
      </c>
    </row>
    <row r="230" spans="1:20">
      <c r="A230" t="s">
        <v>1022</v>
      </c>
      <c r="B230" t="s">
        <v>1023</v>
      </c>
      <c r="C230" t="s">
        <v>99</v>
      </c>
      <c r="D230" t="s">
        <v>122</v>
      </c>
      <c r="E230" t="s">
        <v>1024</v>
      </c>
      <c r="F230" t="s">
        <v>1025</v>
      </c>
      <c r="G230" t="s">
        <v>535</v>
      </c>
      <c r="H230" t="s">
        <v>212</v>
      </c>
      <c r="I230" t="s">
        <v>268</v>
      </c>
      <c r="J230" s="65">
        <v>0.25</v>
      </c>
      <c r="K230" t="s">
        <v>101</v>
      </c>
      <c r="L230" s="66">
        <v>4.1000000000000002E-2</v>
      </c>
      <c r="M230" s="66">
        <v>1.9E-3</v>
      </c>
      <c r="N230" s="65">
        <v>2340387.25</v>
      </c>
      <c r="O230" s="65">
        <v>102</v>
      </c>
      <c r="P230" s="65">
        <v>0</v>
      </c>
      <c r="Q230" s="65">
        <v>2387.1949949999998</v>
      </c>
      <c r="R230" s="66">
        <v>7.7999999999999996E-3</v>
      </c>
      <c r="S230" s="66">
        <v>1E-3</v>
      </c>
      <c r="T230" s="66">
        <v>1E-4</v>
      </c>
    </row>
    <row r="231" spans="1:20">
      <c r="A231" t="s">
        <v>1026</v>
      </c>
      <c r="B231" t="s">
        <v>1027</v>
      </c>
      <c r="C231" t="s">
        <v>99</v>
      </c>
      <c r="D231" t="s">
        <v>122</v>
      </c>
      <c r="E231" t="s">
        <v>1024</v>
      </c>
      <c r="F231" t="s">
        <v>1025</v>
      </c>
      <c r="G231" t="s">
        <v>535</v>
      </c>
      <c r="H231" t="s">
        <v>212</v>
      </c>
      <c r="I231" t="s">
        <v>268</v>
      </c>
      <c r="J231" s="65">
        <v>2.14</v>
      </c>
      <c r="K231" t="s">
        <v>101</v>
      </c>
      <c r="L231" s="66">
        <v>1.0500000000000001E-2</v>
      </c>
      <c r="M231" s="66">
        <v>7.3000000000000001E-3</v>
      </c>
      <c r="N231" s="65">
        <v>3247369</v>
      </c>
      <c r="O231" s="65">
        <v>101.04</v>
      </c>
      <c r="P231" s="65">
        <v>0</v>
      </c>
      <c r="Q231" s="65">
        <v>3281.1416376000002</v>
      </c>
      <c r="R231" s="66">
        <v>7.0000000000000001E-3</v>
      </c>
      <c r="S231" s="66">
        <v>1.4E-3</v>
      </c>
      <c r="T231" s="66">
        <v>2.0000000000000001E-4</v>
      </c>
    </row>
    <row r="232" spans="1:20">
      <c r="A232" t="s">
        <v>1028</v>
      </c>
      <c r="B232" t="s">
        <v>1029</v>
      </c>
      <c r="C232" t="s">
        <v>99</v>
      </c>
      <c r="D232" t="s">
        <v>122</v>
      </c>
      <c r="E232" t="s">
        <v>628</v>
      </c>
      <c r="F232" t="s">
        <v>422</v>
      </c>
      <c r="G232" t="s">
        <v>629</v>
      </c>
      <c r="H232" t="s">
        <v>149</v>
      </c>
      <c r="I232" t="s">
        <v>268</v>
      </c>
      <c r="J232" s="65">
        <v>3.87</v>
      </c>
      <c r="K232" t="s">
        <v>101</v>
      </c>
      <c r="L232" s="66">
        <v>1.09E-2</v>
      </c>
      <c r="M232" s="66">
        <v>8.5000000000000006E-3</v>
      </c>
      <c r="N232" s="65">
        <v>18856</v>
      </c>
      <c r="O232" s="65">
        <v>101</v>
      </c>
      <c r="P232" s="65">
        <v>0</v>
      </c>
      <c r="Q232" s="65">
        <v>19.044560000000001</v>
      </c>
      <c r="R232" s="66">
        <v>0</v>
      </c>
      <c r="S232" s="66">
        <v>0</v>
      </c>
      <c r="T232" s="66">
        <v>0</v>
      </c>
    </row>
    <row r="233" spans="1:20">
      <c r="A233" t="s">
        <v>1030</v>
      </c>
      <c r="B233" t="s">
        <v>1031</v>
      </c>
      <c r="C233" t="s">
        <v>99</v>
      </c>
      <c r="D233" t="s">
        <v>122</v>
      </c>
      <c r="E233" t="s">
        <v>628</v>
      </c>
      <c r="F233" t="s">
        <v>422</v>
      </c>
      <c r="G233" t="s">
        <v>629</v>
      </c>
      <c r="H233" t="s">
        <v>149</v>
      </c>
      <c r="I233" t="s">
        <v>1032</v>
      </c>
      <c r="J233" s="65">
        <v>0.49</v>
      </c>
      <c r="K233" t="s">
        <v>101</v>
      </c>
      <c r="L233" s="66">
        <v>2.9499999999999998E-2</v>
      </c>
      <c r="M233" s="66">
        <v>5.4000000000000003E-3</v>
      </c>
      <c r="N233" s="65">
        <v>3207986.61</v>
      </c>
      <c r="O233" s="65">
        <v>102.68</v>
      </c>
      <c r="P233" s="65">
        <v>0</v>
      </c>
      <c r="Q233" s="65">
        <v>3293.9606511480001</v>
      </c>
      <c r="R233" s="66">
        <v>3.78E-2</v>
      </c>
      <c r="S233" s="66">
        <v>1.4E-3</v>
      </c>
      <c r="T233" s="66">
        <v>2.0000000000000001E-4</v>
      </c>
    </row>
    <row r="234" spans="1:20">
      <c r="A234" t="s">
        <v>1033</v>
      </c>
      <c r="B234" t="s">
        <v>1034</v>
      </c>
      <c r="C234" t="s">
        <v>99</v>
      </c>
      <c r="D234" t="s">
        <v>122</v>
      </c>
      <c r="E234" t="s">
        <v>652</v>
      </c>
      <c r="F234" t="s">
        <v>499</v>
      </c>
      <c r="G234" t="s">
        <v>643</v>
      </c>
      <c r="H234" t="s">
        <v>212</v>
      </c>
      <c r="I234" t="s">
        <v>268</v>
      </c>
      <c r="J234" s="65">
        <v>4.6399999999999997</v>
      </c>
      <c r="K234" t="s">
        <v>101</v>
      </c>
      <c r="L234" s="66">
        <v>2.3400000000000001E-2</v>
      </c>
      <c r="M234" s="66">
        <v>2.1399999999999999E-2</v>
      </c>
      <c r="N234" s="65">
        <v>7400021</v>
      </c>
      <c r="O234" s="65">
        <v>101.21</v>
      </c>
      <c r="P234" s="65">
        <v>0</v>
      </c>
      <c r="Q234" s="65">
        <v>7489.5612541</v>
      </c>
      <c r="R234" s="66">
        <v>5.5999999999999999E-3</v>
      </c>
      <c r="S234" s="66">
        <v>3.0999999999999999E-3</v>
      </c>
      <c r="T234" s="66">
        <v>4.0000000000000002E-4</v>
      </c>
    </row>
    <row r="235" spans="1:20">
      <c r="A235" t="s">
        <v>1035</v>
      </c>
      <c r="B235" t="s">
        <v>1036</v>
      </c>
      <c r="C235" t="s">
        <v>99</v>
      </c>
      <c r="D235" t="s">
        <v>122</v>
      </c>
      <c r="E235" t="s">
        <v>652</v>
      </c>
      <c r="F235" t="s">
        <v>499</v>
      </c>
      <c r="G235" t="s">
        <v>643</v>
      </c>
      <c r="H235" t="s">
        <v>212</v>
      </c>
      <c r="I235" t="s">
        <v>268</v>
      </c>
      <c r="J235" s="65">
        <v>3.51</v>
      </c>
      <c r="K235" t="s">
        <v>101</v>
      </c>
      <c r="L235" s="66">
        <v>3.85E-2</v>
      </c>
      <c r="M235" s="66">
        <v>1.54E-2</v>
      </c>
      <c r="N235" s="65">
        <v>3422245.9</v>
      </c>
      <c r="O235" s="65">
        <v>110.52</v>
      </c>
      <c r="P235" s="65">
        <v>0</v>
      </c>
      <c r="Q235" s="65">
        <v>3782.2661686800002</v>
      </c>
      <c r="R235" s="66">
        <v>2.8999999999999998E-3</v>
      </c>
      <c r="S235" s="66">
        <v>1.6000000000000001E-3</v>
      </c>
      <c r="T235" s="66">
        <v>2.0000000000000001E-4</v>
      </c>
    </row>
    <row r="236" spans="1:20">
      <c r="A236" t="s">
        <v>1037</v>
      </c>
      <c r="B236" t="s">
        <v>1038</v>
      </c>
      <c r="C236" t="s">
        <v>99</v>
      </c>
      <c r="D236" t="s">
        <v>122</v>
      </c>
      <c r="E236" t="s">
        <v>652</v>
      </c>
      <c r="F236" t="s">
        <v>499</v>
      </c>
      <c r="G236" t="s">
        <v>643</v>
      </c>
      <c r="H236" t="s">
        <v>212</v>
      </c>
      <c r="I236" t="s">
        <v>268</v>
      </c>
      <c r="J236" s="65">
        <v>6.63</v>
      </c>
      <c r="K236" t="s">
        <v>101</v>
      </c>
      <c r="L236" s="66">
        <v>2.41E-2</v>
      </c>
      <c r="M236" s="66">
        <v>2.2599999999999999E-2</v>
      </c>
      <c r="N236" s="65">
        <v>10361859</v>
      </c>
      <c r="O236" s="65">
        <v>102.4</v>
      </c>
      <c r="P236" s="65">
        <v>0</v>
      </c>
      <c r="Q236" s="65">
        <v>10610.543616000001</v>
      </c>
      <c r="R236" s="66">
        <v>2.5899999999999999E-2</v>
      </c>
      <c r="S236" s="66">
        <v>4.4000000000000003E-3</v>
      </c>
      <c r="T236" s="66">
        <v>5.9999999999999995E-4</v>
      </c>
    </row>
    <row r="237" spans="1:20">
      <c r="A237" t="s">
        <v>1039</v>
      </c>
      <c r="B237" t="s">
        <v>1040</v>
      </c>
      <c r="C237" t="s">
        <v>99</v>
      </c>
      <c r="D237" t="s">
        <v>122</v>
      </c>
      <c r="E237" t="s">
        <v>655</v>
      </c>
      <c r="F237" t="s">
        <v>131</v>
      </c>
      <c r="G237" t="s">
        <v>643</v>
      </c>
      <c r="H237" t="s">
        <v>212</v>
      </c>
      <c r="I237" t="s">
        <v>268</v>
      </c>
      <c r="J237" s="65">
        <v>3.71</v>
      </c>
      <c r="K237" t="s">
        <v>101</v>
      </c>
      <c r="L237" s="66">
        <v>3.6499999999999998E-2</v>
      </c>
      <c r="M237" s="66">
        <v>1.1900000000000001E-2</v>
      </c>
      <c r="N237" s="65">
        <v>6139859</v>
      </c>
      <c r="O237" s="65">
        <v>110.73</v>
      </c>
      <c r="P237" s="65">
        <v>0</v>
      </c>
      <c r="Q237" s="65">
        <v>6798.6658706999997</v>
      </c>
      <c r="R237" s="66">
        <v>2.8999999999999998E-3</v>
      </c>
      <c r="S237" s="66">
        <v>2.8E-3</v>
      </c>
      <c r="T237" s="66">
        <v>4.0000000000000002E-4</v>
      </c>
    </row>
    <row r="238" spans="1:20">
      <c r="A238" t="s">
        <v>1041</v>
      </c>
      <c r="B238" t="s">
        <v>1042</v>
      </c>
      <c r="C238" t="s">
        <v>99</v>
      </c>
      <c r="D238" t="s">
        <v>122</v>
      </c>
      <c r="E238" t="s">
        <v>655</v>
      </c>
      <c r="F238" t="s">
        <v>131</v>
      </c>
      <c r="G238" t="s">
        <v>643</v>
      </c>
      <c r="H238" t="s">
        <v>212</v>
      </c>
      <c r="I238" t="s">
        <v>1043</v>
      </c>
      <c r="J238" s="65">
        <v>1.1599999999999999</v>
      </c>
      <c r="K238" t="s">
        <v>101</v>
      </c>
      <c r="L238" s="66">
        <v>1.43E-2</v>
      </c>
      <c r="M238" s="66">
        <v>1.2500000000000001E-2</v>
      </c>
      <c r="N238" s="65">
        <v>567925</v>
      </c>
      <c r="O238" s="65">
        <v>100.33</v>
      </c>
      <c r="P238" s="65">
        <v>0</v>
      </c>
      <c r="Q238" s="65">
        <v>569.79915249999999</v>
      </c>
      <c r="R238" s="66">
        <v>5.3E-3</v>
      </c>
      <c r="S238" s="66">
        <v>2.0000000000000001E-4</v>
      </c>
      <c r="T238" s="66">
        <v>0</v>
      </c>
    </row>
    <row r="239" spans="1:20">
      <c r="A239" t="s">
        <v>1044</v>
      </c>
      <c r="B239" t="s">
        <v>1045</v>
      </c>
      <c r="C239" t="s">
        <v>99</v>
      </c>
      <c r="D239" t="s">
        <v>122</v>
      </c>
      <c r="E239" t="s">
        <v>655</v>
      </c>
      <c r="F239" t="s">
        <v>131</v>
      </c>
      <c r="G239" t="s">
        <v>643</v>
      </c>
      <c r="H239" t="s">
        <v>212</v>
      </c>
      <c r="I239" t="s">
        <v>268</v>
      </c>
      <c r="J239" s="65">
        <v>6.84</v>
      </c>
      <c r="K239" t="s">
        <v>101</v>
      </c>
      <c r="L239" s="66">
        <v>3.2000000000000001E-2</v>
      </c>
      <c r="M239" s="66">
        <v>1.78E-2</v>
      </c>
      <c r="N239" s="65">
        <v>16204280</v>
      </c>
      <c r="O239" s="65">
        <v>111.19</v>
      </c>
      <c r="P239" s="65">
        <v>0</v>
      </c>
      <c r="Q239" s="65">
        <v>18017.538931999999</v>
      </c>
      <c r="R239" s="66">
        <v>1.9400000000000001E-2</v>
      </c>
      <c r="S239" s="66">
        <v>7.4999999999999997E-3</v>
      </c>
      <c r="T239" s="66">
        <v>1.1000000000000001E-3</v>
      </c>
    </row>
    <row r="240" spans="1:20">
      <c r="A240" t="s">
        <v>1046</v>
      </c>
      <c r="B240" t="s">
        <v>1047</v>
      </c>
      <c r="C240" t="s">
        <v>99</v>
      </c>
      <c r="D240" t="s">
        <v>122</v>
      </c>
      <c r="E240" t="s">
        <v>548</v>
      </c>
      <c r="F240" t="s">
        <v>499</v>
      </c>
      <c r="G240" t="s">
        <v>629</v>
      </c>
      <c r="H240" t="s">
        <v>149</v>
      </c>
      <c r="I240" t="s">
        <v>691</v>
      </c>
      <c r="J240" s="65">
        <v>2.44</v>
      </c>
      <c r="K240" t="s">
        <v>101</v>
      </c>
      <c r="L240" s="66">
        <v>3.5000000000000003E-2</v>
      </c>
      <c r="M240" s="66">
        <v>1.15E-2</v>
      </c>
      <c r="N240" s="65">
        <v>328428.46000000002</v>
      </c>
      <c r="O240" s="65">
        <v>106.72</v>
      </c>
      <c r="P240" s="65">
        <v>0</v>
      </c>
      <c r="Q240" s="65">
        <v>350.49885251199998</v>
      </c>
      <c r="R240" s="66">
        <v>2.5000000000000001E-3</v>
      </c>
      <c r="S240" s="66">
        <v>1E-4</v>
      </c>
      <c r="T240" s="66">
        <v>0</v>
      </c>
    </row>
    <row r="241" spans="1:20">
      <c r="A241" t="s">
        <v>1048</v>
      </c>
      <c r="B241" t="s">
        <v>1049</v>
      </c>
      <c r="C241" t="s">
        <v>99</v>
      </c>
      <c r="D241" t="s">
        <v>122</v>
      </c>
      <c r="E241" t="s">
        <v>1050</v>
      </c>
      <c r="F241" t="s">
        <v>568</v>
      </c>
      <c r="G241" t="s">
        <v>643</v>
      </c>
      <c r="H241" t="s">
        <v>212</v>
      </c>
      <c r="I241" t="s">
        <v>268</v>
      </c>
      <c r="J241" s="65">
        <v>4.17</v>
      </c>
      <c r="K241" t="s">
        <v>101</v>
      </c>
      <c r="L241" s="66">
        <v>2.2200000000000001E-2</v>
      </c>
      <c r="M241" s="66">
        <v>1.3100000000000001E-2</v>
      </c>
      <c r="N241" s="65">
        <v>752647</v>
      </c>
      <c r="O241" s="65">
        <v>104.17</v>
      </c>
      <c r="P241" s="65">
        <v>0</v>
      </c>
      <c r="Q241" s="65">
        <v>784.03237990000002</v>
      </c>
      <c r="R241" s="66">
        <v>2.8E-3</v>
      </c>
      <c r="S241" s="66">
        <v>2.9999999999999997E-4</v>
      </c>
      <c r="T241" s="66">
        <v>0</v>
      </c>
    </row>
    <row r="242" spans="1:20">
      <c r="A242" t="s">
        <v>1051</v>
      </c>
      <c r="B242" t="s">
        <v>1052</v>
      </c>
      <c r="C242" t="s">
        <v>99</v>
      </c>
      <c r="D242" t="s">
        <v>122</v>
      </c>
      <c r="E242" t="s">
        <v>1050</v>
      </c>
      <c r="F242" t="s">
        <v>568</v>
      </c>
      <c r="G242" t="s">
        <v>643</v>
      </c>
      <c r="H242" t="s">
        <v>212</v>
      </c>
      <c r="I242" t="s">
        <v>268</v>
      </c>
      <c r="J242" s="65">
        <v>5.34</v>
      </c>
      <c r="K242" t="s">
        <v>101</v>
      </c>
      <c r="L242" s="66">
        <v>1.38E-2</v>
      </c>
      <c r="M242" s="66">
        <v>1.5299999999999999E-2</v>
      </c>
      <c r="N242" s="65">
        <v>420870.44</v>
      </c>
      <c r="O242" s="65">
        <v>99.49</v>
      </c>
      <c r="P242" s="65">
        <v>0</v>
      </c>
      <c r="Q242" s="65">
        <v>418.72400075600001</v>
      </c>
      <c r="R242" s="66">
        <v>1.6000000000000001E-3</v>
      </c>
      <c r="S242" s="66">
        <v>2.0000000000000001E-4</v>
      </c>
      <c r="T242" s="66">
        <v>0</v>
      </c>
    </row>
    <row r="243" spans="1:20">
      <c r="A243" t="s">
        <v>1053</v>
      </c>
      <c r="B243" t="s">
        <v>1054</v>
      </c>
      <c r="C243" t="s">
        <v>99</v>
      </c>
      <c r="D243" t="s">
        <v>122</v>
      </c>
      <c r="E243" t="s">
        <v>567</v>
      </c>
      <c r="F243" t="s">
        <v>568</v>
      </c>
      <c r="G243" t="s">
        <v>643</v>
      </c>
      <c r="H243" t="s">
        <v>212</v>
      </c>
      <c r="I243" t="s">
        <v>268</v>
      </c>
      <c r="J243" s="65">
        <v>8.89</v>
      </c>
      <c r="K243" t="s">
        <v>101</v>
      </c>
      <c r="L243" s="66">
        <v>3.0499999999999999E-2</v>
      </c>
      <c r="M243" s="66">
        <v>2.1000000000000001E-2</v>
      </c>
      <c r="N243" s="65">
        <v>10333783</v>
      </c>
      <c r="O243" s="65">
        <v>109.61</v>
      </c>
      <c r="P243" s="65">
        <v>0</v>
      </c>
      <c r="Q243" s="65">
        <v>11326.8595463</v>
      </c>
      <c r="R243" s="66">
        <v>1.4200000000000001E-2</v>
      </c>
      <c r="S243" s="66">
        <v>4.7000000000000002E-3</v>
      </c>
      <c r="T243" s="66">
        <v>6.9999999999999999E-4</v>
      </c>
    </row>
    <row r="244" spans="1:20">
      <c r="A244" t="s">
        <v>1055</v>
      </c>
      <c r="B244" t="s">
        <v>1056</v>
      </c>
      <c r="C244" t="s">
        <v>99</v>
      </c>
      <c r="D244" t="s">
        <v>122</v>
      </c>
      <c r="E244" t="s">
        <v>567</v>
      </c>
      <c r="F244" t="s">
        <v>568</v>
      </c>
      <c r="G244" t="s">
        <v>643</v>
      </c>
      <c r="H244" t="s">
        <v>212</v>
      </c>
      <c r="I244" t="s">
        <v>268</v>
      </c>
      <c r="J244" s="65">
        <v>9.6199999999999992</v>
      </c>
      <c r="K244" t="s">
        <v>101</v>
      </c>
      <c r="L244" s="66">
        <v>3.0499999999999999E-2</v>
      </c>
      <c r="M244" s="66">
        <v>2.2200000000000001E-2</v>
      </c>
      <c r="N244" s="65">
        <v>7775</v>
      </c>
      <c r="O244" s="65">
        <v>109.07</v>
      </c>
      <c r="P244" s="65">
        <v>0</v>
      </c>
      <c r="Q244" s="65">
        <v>8.4801924999999994</v>
      </c>
      <c r="R244" s="66">
        <v>0</v>
      </c>
      <c r="S244" s="66">
        <v>0</v>
      </c>
      <c r="T244" s="66">
        <v>0</v>
      </c>
    </row>
    <row r="245" spans="1:20">
      <c r="A245" t="s">
        <v>1057</v>
      </c>
      <c r="B245" t="s">
        <v>1058</v>
      </c>
      <c r="C245" t="s">
        <v>99</v>
      </c>
      <c r="D245" t="s">
        <v>122</v>
      </c>
      <c r="E245" t="s">
        <v>567</v>
      </c>
      <c r="F245" t="s">
        <v>568</v>
      </c>
      <c r="G245" t="s">
        <v>643</v>
      </c>
      <c r="H245" t="s">
        <v>212</v>
      </c>
      <c r="I245" t="s">
        <v>268</v>
      </c>
      <c r="J245" s="65">
        <v>5.32</v>
      </c>
      <c r="K245" t="s">
        <v>101</v>
      </c>
      <c r="L245" s="66">
        <v>2.9100000000000001E-2</v>
      </c>
      <c r="M245" s="66">
        <v>1.2999999999999999E-2</v>
      </c>
      <c r="N245" s="65">
        <v>3629290</v>
      </c>
      <c r="O245" s="65">
        <v>109.64</v>
      </c>
      <c r="P245" s="65">
        <v>0</v>
      </c>
      <c r="Q245" s="65">
        <v>3979.1535560000002</v>
      </c>
      <c r="R245" s="66">
        <v>6.0000000000000001E-3</v>
      </c>
      <c r="S245" s="66">
        <v>1.6000000000000001E-3</v>
      </c>
      <c r="T245" s="66">
        <v>2.0000000000000001E-4</v>
      </c>
    </row>
    <row r="246" spans="1:20">
      <c r="A246" t="s">
        <v>1059</v>
      </c>
      <c r="B246" t="s">
        <v>1060</v>
      </c>
      <c r="C246" t="s">
        <v>99</v>
      </c>
      <c r="D246" t="s">
        <v>122</v>
      </c>
      <c r="E246" t="s">
        <v>567</v>
      </c>
      <c r="F246" t="s">
        <v>568</v>
      </c>
      <c r="G246" t="s">
        <v>643</v>
      </c>
      <c r="H246" t="s">
        <v>212</v>
      </c>
      <c r="I246" t="s">
        <v>268</v>
      </c>
      <c r="J246" s="65">
        <v>6.34</v>
      </c>
      <c r="K246" t="s">
        <v>101</v>
      </c>
      <c r="L246" s="66">
        <v>4.36E-2</v>
      </c>
      <c r="M246" s="66">
        <v>1.5299999999999999E-2</v>
      </c>
      <c r="N246" s="65">
        <v>7380</v>
      </c>
      <c r="O246" s="65">
        <v>120.5</v>
      </c>
      <c r="P246" s="65">
        <v>0</v>
      </c>
      <c r="Q246" s="65">
        <v>8.8928999999999991</v>
      </c>
      <c r="R246" s="66">
        <v>0</v>
      </c>
      <c r="S246" s="66">
        <v>0</v>
      </c>
      <c r="T246" s="66">
        <v>0</v>
      </c>
    </row>
    <row r="247" spans="1:20">
      <c r="A247" t="s">
        <v>1061</v>
      </c>
      <c r="B247" t="s">
        <v>1062</v>
      </c>
      <c r="C247" t="s">
        <v>99</v>
      </c>
      <c r="D247" t="s">
        <v>122</v>
      </c>
      <c r="E247" t="s">
        <v>567</v>
      </c>
      <c r="F247" t="s">
        <v>568</v>
      </c>
      <c r="G247" t="s">
        <v>643</v>
      </c>
      <c r="H247" t="s">
        <v>212</v>
      </c>
      <c r="I247" t="s">
        <v>268</v>
      </c>
      <c r="J247" s="65">
        <v>7.17</v>
      </c>
      <c r="K247" t="s">
        <v>101</v>
      </c>
      <c r="L247" s="66">
        <v>3.95E-2</v>
      </c>
      <c r="M247" s="66">
        <v>1.7299999999999999E-2</v>
      </c>
      <c r="N247" s="65">
        <v>5904</v>
      </c>
      <c r="O247" s="65">
        <v>118</v>
      </c>
      <c r="P247" s="65">
        <v>0</v>
      </c>
      <c r="Q247" s="65">
        <v>6.9667199999999996</v>
      </c>
      <c r="R247" s="66">
        <v>0</v>
      </c>
      <c r="S247" s="66">
        <v>0</v>
      </c>
      <c r="T247" s="66">
        <v>0</v>
      </c>
    </row>
    <row r="248" spans="1:20">
      <c r="A248" t="s">
        <v>1063</v>
      </c>
      <c r="B248" t="s">
        <v>1064</v>
      </c>
      <c r="C248" t="s">
        <v>99</v>
      </c>
      <c r="D248" t="s">
        <v>122</v>
      </c>
      <c r="E248" t="s">
        <v>567</v>
      </c>
      <c r="F248" t="s">
        <v>568</v>
      </c>
      <c r="G248" t="s">
        <v>643</v>
      </c>
      <c r="H248" t="s">
        <v>212</v>
      </c>
      <c r="I248" t="s">
        <v>268</v>
      </c>
      <c r="J248" s="65">
        <v>7.91</v>
      </c>
      <c r="K248" t="s">
        <v>101</v>
      </c>
      <c r="L248" s="66">
        <v>3.95E-2</v>
      </c>
      <c r="M248" s="66">
        <v>1.8599999999999998E-2</v>
      </c>
      <c r="N248" s="65">
        <v>5904</v>
      </c>
      <c r="O248" s="65">
        <v>118.7</v>
      </c>
      <c r="P248" s="65">
        <v>0</v>
      </c>
      <c r="Q248" s="65">
        <v>7.0080479999999996</v>
      </c>
      <c r="R248" s="66">
        <v>0</v>
      </c>
      <c r="S248" s="66">
        <v>0</v>
      </c>
      <c r="T248" s="66">
        <v>0</v>
      </c>
    </row>
    <row r="249" spans="1:20">
      <c r="A249" t="s">
        <v>1065</v>
      </c>
      <c r="B249" t="s">
        <v>1066</v>
      </c>
      <c r="C249" t="s">
        <v>99</v>
      </c>
      <c r="D249" t="s">
        <v>122</v>
      </c>
      <c r="E249" t="s">
        <v>567</v>
      </c>
      <c r="F249" t="s">
        <v>568</v>
      </c>
      <c r="G249" t="s">
        <v>643</v>
      </c>
      <c r="H249" t="s">
        <v>212</v>
      </c>
      <c r="I249" t="s">
        <v>268</v>
      </c>
      <c r="J249" s="65">
        <v>6.81</v>
      </c>
      <c r="K249" t="s">
        <v>101</v>
      </c>
      <c r="L249" s="66">
        <v>1.7899999999999999E-2</v>
      </c>
      <c r="M249" s="66">
        <v>1.7600000000000001E-2</v>
      </c>
      <c r="N249" s="65">
        <v>8610</v>
      </c>
      <c r="O249" s="65">
        <v>100.72</v>
      </c>
      <c r="P249" s="65">
        <v>0</v>
      </c>
      <c r="Q249" s="65">
        <v>8.6719919999999995</v>
      </c>
      <c r="R249" s="66">
        <v>0</v>
      </c>
      <c r="S249" s="66">
        <v>0</v>
      </c>
      <c r="T249" s="66">
        <v>0</v>
      </c>
    </row>
    <row r="250" spans="1:20">
      <c r="A250" t="s">
        <v>1067</v>
      </c>
      <c r="B250" t="s">
        <v>1068</v>
      </c>
      <c r="C250" t="s">
        <v>99</v>
      </c>
      <c r="D250" t="s">
        <v>122</v>
      </c>
      <c r="E250" t="s">
        <v>1069</v>
      </c>
      <c r="F250" t="s">
        <v>673</v>
      </c>
      <c r="G250" t="s">
        <v>643</v>
      </c>
      <c r="H250" t="s">
        <v>212</v>
      </c>
      <c r="I250" t="s">
        <v>268</v>
      </c>
      <c r="J250" s="65">
        <v>3.86</v>
      </c>
      <c r="K250" t="s">
        <v>101</v>
      </c>
      <c r="L250" s="66">
        <v>4.8000000000000001E-2</v>
      </c>
      <c r="M250" s="66">
        <v>2.81E-2</v>
      </c>
      <c r="N250" s="65">
        <v>2764025</v>
      </c>
      <c r="O250" s="65">
        <v>110</v>
      </c>
      <c r="P250" s="65">
        <v>0</v>
      </c>
      <c r="Q250" s="65">
        <v>3040.4274999999998</v>
      </c>
      <c r="R250" s="66">
        <v>5.4999999999999997E-3</v>
      </c>
      <c r="S250" s="66">
        <v>1.2999999999999999E-3</v>
      </c>
      <c r="T250" s="66">
        <v>2.0000000000000001E-4</v>
      </c>
    </row>
    <row r="251" spans="1:20">
      <c r="A251" t="s">
        <v>1070</v>
      </c>
      <c r="B251" t="s">
        <v>1071</v>
      </c>
      <c r="C251" t="s">
        <v>99</v>
      </c>
      <c r="D251" t="s">
        <v>122</v>
      </c>
      <c r="E251" t="s">
        <v>1072</v>
      </c>
      <c r="F251" t="s">
        <v>673</v>
      </c>
      <c r="G251" t="s">
        <v>643</v>
      </c>
      <c r="H251" t="s">
        <v>212</v>
      </c>
      <c r="I251" t="s">
        <v>268</v>
      </c>
      <c r="J251" s="65">
        <v>2.52</v>
      </c>
      <c r="K251" t="s">
        <v>101</v>
      </c>
      <c r="L251" s="66">
        <v>3.9E-2</v>
      </c>
      <c r="M251" s="66">
        <v>6.6500000000000004E-2</v>
      </c>
      <c r="N251" s="65">
        <v>1441273.73</v>
      </c>
      <c r="O251" s="65">
        <v>94</v>
      </c>
      <c r="P251" s="65">
        <v>0</v>
      </c>
      <c r="Q251" s="65">
        <v>1354.7973062000001</v>
      </c>
      <c r="R251" s="66">
        <v>2.5000000000000001E-3</v>
      </c>
      <c r="S251" s="66">
        <v>5.9999999999999995E-4</v>
      </c>
      <c r="T251" s="66">
        <v>1E-4</v>
      </c>
    </row>
    <row r="252" spans="1:20">
      <c r="A252" t="s">
        <v>1073</v>
      </c>
      <c r="B252" t="s">
        <v>1074</v>
      </c>
      <c r="C252" t="s">
        <v>99</v>
      </c>
      <c r="D252" t="s">
        <v>122</v>
      </c>
      <c r="E252" t="s">
        <v>1075</v>
      </c>
      <c r="F252" t="s">
        <v>1076</v>
      </c>
      <c r="G252" t="s">
        <v>643</v>
      </c>
      <c r="H252" t="s">
        <v>212</v>
      </c>
      <c r="I252" t="s">
        <v>268</v>
      </c>
      <c r="J252" s="65">
        <v>1.49</v>
      </c>
      <c r="K252" t="s">
        <v>101</v>
      </c>
      <c r="L252" s="66">
        <v>2.7900000000000001E-2</v>
      </c>
      <c r="M252" s="66">
        <v>-2E-3</v>
      </c>
      <c r="N252" s="65">
        <v>2502316.02</v>
      </c>
      <c r="O252" s="65">
        <v>104.5</v>
      </c>
      <c r="P252" s="65">
        <v>0</v>
      </c>
      <c r="Q252" s="65">
        <v>2614.9202409</v>
      </c>
      <c r="R252" s="66">
        <v>7.4999999999999997E-3</v>
      </c>
      <c r="S252" s="66">
        <v>1.1000000000000001E-3</v>
      </c>
      <c r="T252" s="66">
        <v>2.0000000000000001E-4</v>
      </c>
    </row>
    <row r="253" spans="1:20">
      <c r="A253" t="s">
        <v>1077</v>
      </c>
      <c r="B253" t="s">
        <v>1078</v>
      </c>
      <c r="C253" t="s">
        <v>99</v>
      </c>
      <c r="D253" t="s">
        <v>122</v>
      </c>
      <c r="E253" t="s">
        <v>580</v>
      </c>
      <c r="F253" t="s">
        <v>499</v>
      </c>
      <c r="G253" t="s">
        <v>643</v>
      </c>
      <c r="H253" t="s">
        <v>212</v>
      </c>
      <c r="I253" t="s">
        <v>268</v>
      </c>
      <c r="J253" s="65">
        <v>3.23</v>
      </c>
      <c r="K253" t="s">
        <v>101</v>
      </c>
      <c r="L253" s="66">
        <v>5.0500000000000003E-2</v>
      </c>
      <c r="M253" s="66">
        <v>1.2800000000000001E-2</v>
      </c>
      <c r="N253" s="65">
        <v>2571239.69</v>
      </c>
      <c r="O253" s="65">
        <v>112.9</v>
      </c>
      <c r="P253" s="65">
        <v>0</v>
      </c>
      <c r="Q253" s="65">
        <v>2902.92961001</v>
      </c>
      <c r="R253" s="66">
        <v>4.0000000000000001E-3</v>
      </c>
      <c r="S253" s="66">
        <v>1.1999999999999999E-3</v>
      </c>
      <c r="T253" s="66">
        <v>2.0000000000000001E-4</v>
      </c>
    </row>
    <row r="254" spans="1:20">
      <c r="A254" t="s">
        <v>1079</v>
      </c>
      <c r="B254" t="s">
        <v>1080</v>
      </c>
      <c r="C254" t="s">
        <v>99</v>
      </c>
      <c r="D254" t="s">
        <v>122</v>
      </c>
      <c r="E254" t="s">
        <v>701</v>
      </c>
      <c r="F254" t="s">
        <v>568</v>
      </c>
      <c r="G254" t="s">
        <v>643</v>
      </c>
      <c r="H254" t="s">
        <v>212</v>
      </c>
      <c r="I254" t="s">
        <v>268</v>
      </c>
      <c r="J254" s="65">
        <v>8.48</v>
      </c>
      <c r="K254" t="s">
        <v>101</v>
      </c>
      <c r="L254" s="66">
        <v>2.64E-2</v>
      </c>
      <c r="M254" s="66">
        <v>2.3400000000000001E-2</v>
      </c>
      <c r="N254" s="65">
        <v>5324424</v>
      </c>
      <c r="O254" s="65">
        <v>102.61</v>
      </c>
      <c r="P254" s="65">
        <v>0</v>
      </c>
      <c r="Q254" s="65">
        <v>5463.3914664000004</v>
      </c>
      <c r="R254" s="66">
        <v>3.3E-3</v>
      </c>
      <c r="S254" s="66">
        <v>2.3E-3</v>
      </c>
      <c r="T254" s="66">
        <v>2.9999999999999997E-4</v>
      </c>
    </row>
    <row r="255" spans="1:20">
      <c r="A255" t="s">
        <v>1081</v>
      </c>
      <c r="B255" t="s">
        <v>1082</v>
      </c>
      <c r="C255" t="s">
        <v>99</v>
      </c>
      <c r="D255" t="s">
        <v>122</v>
      </c>
      <c r="E255" t="s">
        <v>701</v>
      </c>
      <c r="F255" t="s">
        <v>568</v>
      </c>
      <c r="G255" t="s">
        <v>643</v>
      </c>
      <c r="H255" t="s">
        <v>212</v>
      </c>
      <c r="I255" t="s">
        <v>268</v>
      </c>
      <c r="J255" s="65">
        <v>2.16</v>
      </c>
      <c r="K255" t="s">
        <v>101</v>
      </c>
      <c r="L255" s="66">
        <v>4.1399999999999999E-2</v>
      </c>
      <c r="M255" s="66">
        <v>1.0500000000000001E-2</v>
      </c>
      <c r="N255" s="65">
        <v>115573</v>
      </c>
      <c r="O255" s="65">
        <v>107.79</v>
      </c>
      <c r="P255" s="65">
        <v>0</v>
      </c>
      <c r="Q255" s="65">
        <v>124.57613670000001</v>
      </c>
      <c r="R255" s="66">
        <v>2.0000000000000001E-4</v>
      </c>
      <c r="S255" s="66">
        <v>1E-4</v>
      </c>
      <c r="T255" s="66">
        <v>0</v>
      </c>
    </row>
    <row r="256" spans="1:20">
      <c r="A256" t="s">
        <v>1083</v>
      </c>
      <c r="B256" t="s">
        <v>1084</v>
      </c>
      <c r="C256" t="s">
        <v>99</v>
      </c>
      <c r="D256" t="s">
        <v>122</v>
      </c>
      <c r="E256" t="s">
        <v>701</v>
      </c>
      <c r="F256" t="s">
        <v>568</v>
      </c>
      <c r="G256" t="s">
        <v>629</v>
      </c>
      <c r="H256" t="s">
        <v>149</v>
      </c>
      <c r="I256" t="s">
        <v>268</v>
      </c>
      <c r="J256" s="65">
        <v>3.59</v>
      </c>
      <c r="K256" t="s">
        <v>101</v>
      </c>
      <c r="L256" s="66">
        <v>3.9199999999999999E-2</v>
      </c>
      <c r="M256" s="66">
        <v>1.3599999999999999E-2</v>
      </c>
      <c r="N256" s="65">
        <v>9936548</v>
      </c>
      <c r="O256" s="65">
        <v>110.2</v>
      </c>
      <c r="P256" s="65">
        <v>0</v>
      </c>
      <c r="Q256" s="65">
        <v>10950.075896</v>
      </c>
      <c r="R256" s="66">
        <v>1.04E-2</v>
      </c>
      <c r="S256" s="66">
        <v>4.4999999999999997E-3</v>
      </c>
      <c r="T256" s="66">
        <v>5.9999999999999995E-4</v>
      </c>
    </row>
    <row r="257" spans="1:20">
      <c r="A257" t="s">
        <v>1085</v>
      </c>
      <c r="B257" t="s">
        <v>1086</v>
      </c>
      <c r="C257" t="s">
        <v>99</v>
      </c>
      <c r="D257" t="s">
        <v>122</v>
      </c>
      <c r="E257" t="s">
        <v>999</v>
      </c>
      <c r="F257" t="s">
        <v>568</v>
      </c>
      <c r="G257" t="s">
        <v>629</v>
      </c>
      <c r="H257" t="s">
        <v>149</v>
      </c>
      <c r="I257" t="s">
        <v>268</v>
      </c>
      <c r="J257" s="65">
        <v>5.53</v>
      </c>
      <c r="K257" t="s">
        <v>101</v>
      </c>
      <c r="L257" s="66">
        <v>4.1000000000000002E-2</v>
      </c>
      <c r="M257" s="66">
        <v>2.0500000000000001E-2</v>
      </c>
      <c r="N257" s="65">
        <v>4668128</v>
      </c>
      <c r="O257" s="65">
        <v>115</v>
      </c>
      <c r="P257" s="65">
        <v>0</v>
      </c>
      <c r="Q257" s="65">
        <v>5368.3472000000002</v>
      </c>
      <c r="R257" s="66">
        <v>6.4999999999999997E-3</v>
      </c>
      <c r="S257" s="66">
        <v>2.2000000000000001E-3</v>
      </c>
      <c r="T257" s="66">
        <v>2.9999999999999997E-4</v>
      </c>
    </row>
    <row r="258" spans="1:20">
      <c r="A258" t="s">
        <v>1087</v>
      </c>
      <c r="B258" t="s">
        <v>1088</v>
      </c>
      <c r="C258" t="s">
        <v>99</v>
      </c>
      <c r="D258" t="s">
        <v>122</v>
      </c>
      <c r="E258" t="s">
        <v>999</v>
      </c>
      <c r="F258" t="s">
        <v>568</v>
      </c>
      <c r="G258" t="s">
        <v>629</v>
      </c>
      <c r="H258" t="s">
        <v>149</v>
      </c>
      <c r="I258" t="s">
        <v>268</v>
      </c>
      <c r="J258" s="65">
        <v>3.57</v>
      </c>
      <c r="K258" t="s">
        <v>101</v>
      </c>
      <c r="L258" s="66">
        <v>3.2899999999999999E-2</v>
      </c>
      <c r="M258" s="66">
        <v>1.5900000000000001E-2</v>
      </c>
      <c r="N258" s="65">
        <v>22169</v>
      </c>
      <c r="O258" s="65">
        <v>106.96</v>
      </c>
      <c r="P258" s="65">
        <v>0</v>
      </c>
      <c r="Q258" s="65">
        <v>23.711962400000001</v>
      </c>
      <c r="R258" s="66">
        <v>0</v>
      </c>
      <c r="S258" s="66">
        <v>0</v>
      </c>
      <c r="T258" s="66">
        <v>0</v>
      </c>
    </row>
    <row r="259" spans="1:20">
      <c r="A259" t="s">
        <v>1089</v>
      </c>
      <c r="B259" t="s">
        <v>1090</v>
      </c>
      <c r="C259" t="s">
        <v>99</v>
      </c>
      <c r="D259" t="s">
        <v>122</v>
      </c>
      <c r="E259" t="s">
        <v>999</v>
      </c>
      <c r="F259" t="s">
        <v>568</v>
      </c>
      <c r="G259" t="s">
        <v>629</v>
      </c>
      <c r="H259" t="s">
        <v>149</v>
      </c>
      <c r="I259" t="s">
        <v>268</v>
      </c>
      <c r="J259" s="65">
        <v>4.8899999999999997</v>
      </c>
      <c r="K259" t="s">
        <v>101</v>
      </c>
      <c r="L259" s="66">
        <v>2.63E-2</v>
      </c>
      <c r="M259" s="66">
        <v>1.9400000000000001E-2</v>
      </c>
      <c r="N259" s="65">
        <v>458641</v>
      </c>
      <c r="O259" s="65">
        <v>105.37</v>
      </c>
      <c r="P259" s="65">
        <v>0</v>
      </c>
      <c r="Q259" s="65">
        <v>483.27002169999997</v>
      </c>
      <c r="R259" s="66">
        <v>2.9999999999999997E-4</v>
      </c>
      <c r="S259" s="66">
        <v>2.0000000000000001E-4</v>
      </c>
      <c r="T259" s="66">
        <v>0</v>
      </c>
    </row>
    <row r="260" spans="1:20">
      <c r="A260" t="s">
        <v>1091</v>
      </c>
      <c r="B260" t="s">
        <v>1092</v>
      </c>
      <c r="C260" t="s">
        <v>99</v>
      </c>
      <c r="D260" t="s">
        <v>122</v>
      </c>
      <c r="E260" t="s">
        <v>999</v>
      </c>
      <c r="F260" t="s">
        <v>568</v>
      </c>
      <c r="G260" t="s">
        <v>629</v>
      </c>
      <c r="H260" t="s">
        <v>149</v>
      </c>
      <c r="I260" t="s">
        <v>268</v>
      </c>
      <c r="J260" s="65">
        <v>2.4</v>
      </c>
      <c r="K260" t="s">
        <v>101</v>
      </c>
      <c r="L260" s="66">
        <v>3.5799999999999998E-2</v>
      </c>
      <c r="M260" s="66">
        <v>1.54E-2</v>
      </c>
      <c r="N260" s="65">
        <v>462960.92</v>
      </c>
      <c r="O260" s="65">
        <v>106.76</v>
      </c>
      <c r="P260" s="65">
        <v>0</v>
      </c>
      <c r="Q260" s="65">
        <v>494.25707819199999</v>
      </c>
      <c r="R260" s="66">
        <v>4.0000000000000002E-4</v>
      </c>
      <c r="S260" s="66">
        <v>2.0000000000000001E-4</v>
      </c>
      <c r="T260" s="66">
        <v>0</v>
      </c>
    </row>
    <row r="261" spans="1:20">
      <c r="A261" t="s">
        <v>1093</v>
      </c>
      <c r="B261" t="s">
        <v>1094</v>
      </c>
      <c r="C261" t="s">
        <v>99</v>
      </c>
      <c r="D261" t="s">
        <v>122</v>
      </c>
      <c r="E261" t="s">
        <v>592</v>
      </c>
      <c r="F261" t="s">
        <v>499</v>
      </c>
      <c r="G261" t="s">
        <v>643</v>
      </c>
      <c r="H261" t="s">
        <v>212</v>
      </c>
      <c r="I261" t="s">
        <v>268</v>
      </c>
      <c r="J261" s="65">
        <v>3.6</v>
      </c>
      <c r="K261" t="s">
        <v>101</v>
      </c>
      <c r="L261" s="66">
        <v>3.5000000000000003E-2</v>
      </c>
      <c r="M261" s="66">
        <v>1.7100000000000001E-2</v>
      </c>
      <c r="N261" s="65">
        <v>7922131.29</v>
      </c>
      <c r="O261" s="65">
        <v>107.5</v>
      </c>
      <c r="P261" s="65">
        <v>0</v>
      </c>
      <c r="Q261" s="65">
        <v>8516.2911367500001</v>
      </c>
      <c r="R261" s="66">
        <v>8.0999999999999996E-3</v>
      </c>
      <c r="S261" s="66">
        <v>3.5000000000000001E-3</v>
      </c>
      <c r="T261" s="66">
        <v>5.0000000000000001E-4</v>
      </c>
    </row>
    <row r="262" spans="1:20">
      <c r="A262" t="s">
        <v>1095</v>
      </c>
      <c r="B262" t="s">
        <v>1096</v>
      </c>
      <c r="C262" t="s">
        <v>99</v>
      </c>
      <c r="D262" t="s">
        <v>122</v>
      </c>
      <c r="E262" t="s">
        <v>724</v>
      </c>
      <c r="F262" t="s">
        <v>568</v>
      </c>
      <c r="G262" t="s">
        <v>629</v>
      </c>
      <c r="H262" t="s">
        <v>149</v>
      </c>
      <c r="I262" t="s">
        <v>268</v>
      </c>
      <c r="J262" s="65">
        <v>3.5</v>
      </c>
      <c r="K262" t="s">
        <v>101</v>
      </c>
      <c r="L262" s="66">
        <v>4.1000000000000002E-2</v>
      </c>
      <c r="M262" s="66">
        <v>1.11E-2</v>
      </c>
      <c r="N262" s="65">
        <v>7380</v>
      </c>
      <c r="O262" s="65">
        <v>111.99</v>
      </c>
      <c r="P262" s="65">
        <v>0</v>
      </c>
      <c r="Q262" s="65">
        <v>8.2648620000000008</v>
      </c>
      <c r="R262" s="66">
        <v>0</v>
      </c>
      <c r="S262" s="66">
        <v>0</v>
      </c>
      <c r="T262" s="66">
        <v>0</v>
      </c>
    </row>
    <row r="263" spans="1:20">
      <c r="A263" t="s">
        <v>1097</v>
      </c>
      <c r="B263" t="s">
        <v>1098</v>
      </c>
      <c r="C263" t="s">
        <v>99</v>
      </c>
      <c r="D263" t="s">
        <v>122</v>
      </c>
      <c r="E263" t="s">
        <v>1099</v>
      </c>
      <c r="F263" t="s">
        <v>673</v>
      </c>
      <c r="G263" t="s">
        <v>643</v>
      </c>
      <c r="H263" t="s">
        <v>212</v>
      </c>
      <c r="I263" t="s">
        <v>268</v>
      </c>
      <c r="J263" s="65">
        <v>2.42</v>
      </c>
      <c r="K263" t="s">
        <v>101</v>
      </c>
      <c r="L263" s="66">
        <v>5.8000000000000003E-2</v>
      </c>
      <c r="M263" s="66">
        <v>5.1799999999999999E-2</v>
      </c>
      <c r="N263" s="65">
        <v>1649230.11</v>
      </c>
      <c r="O263" s="65">
        <v>103.58</v>
      </c>
      <c r="P263" s="65">
        <v>0</v>
      </c>
      <c r="Q263" s="65">
        <v>1708.2725479379999</v>
      </c>
      <c r="R263" s="66">
        <v>5.7000000000000002E-3</v>
      </c>
      <c r="S263" s="66">
        <v>6.9999999999999999E-4</v>
      </c>
      <c r="T263" s="66">
        <v>1E-4</v>
      </c>
    </row>
    <row r="264" spans="1:20">
      <c r="A264" t="s">
        <v>1100</v>
      </c>
      <c r="B264" t="s">
        <v>1101</v>
      </c>
      <c r="C264" t="s">
        <v>99</v>
      </c>
      <c r="D264" t="s">
        <v>122</v>
      </c>
      <c r="E264" t="s">
        <v>1099</v>
      </c>
      <c r="F264" t="s">
        <v>673</v>
      </c>
      <c r="G264" t="s">
        <v>643</v>
      </c>
      <c r="H264" t="s">
        <v>212</v>
      </c>
      <c r="I264" t="s">
        <v>330</v>
      </c>
      <c r="J264" s="65">
        <v>4.8899999999999997</v>
      </c>
      <c r="K264" t="s">
        <v>101</v>
      </c>
      <c r="L264" s="66">
        <v>4.4999999999999998E-2</v>
      </c>
      <c r="M264" s="66">
        <v>5.6899999999999999E-2</v>
      </c>
      <c r="N264" s="65">
        <v>193534.14</v>
      </c>
      <c r="O264" s="65">
        <v>96.71</v>
      </c>
      <c r="P264" s="65">
        <v>0</v>
      </c>
      <c r="Q264" s="65">
        <v>187.16686679399999</v>
      </c>
      <c r="R264" s="66">
        <v>5.0000000000000001E-4</v>
      </c>
      <c r="S264" s="66">
        <v>1E-4</v>
      </c>
      <c r="T264" s="66">
        <v>0</v>
      </c>
    </row>
    <row r="265" spans="1:20">
      <c r="A265" t="s">
        <v>1102</v>
      </c>
      <c r="B265" t="s">
        <v>1103</v>
      </c>
      <c r="C265" t="s">
        <v>99</v>
      </c>
      <c r="D265" t="s">
        <v>122</v>
      </c>
      <c r="E265" t="s">
        <v>1104</v>
      </c>
      <c r="F265" t="s">
        <v>1105</v>
      </c>
      <c r="G265" t="s">
        <v>643</v>
      </c>
      <c r="H265" t="s">
        <v>212</v>
      </c>
      <c r="I265" t="s">
        <v>1106</v>
      </c>
      <c r="J265" s="65">
        <v>2.19</v>
      </c>
      <c r="K265" t="s">
        <v>101</v>
      </c>
      <c r="L265" s="66">
        <v>2.8000000000000001E-2</v>
      </c>
      <c r="M265" s="66">
        <v>1.2E-2</v>
      </c>
      <c r="N265" s="65">
        <v>2593244.5099999998</v>
      </c>
      <c r="O265" s="65">
        <v>104.23</v>
      </c>
      <c r="P265" s="65">
        <v>0</v>
      </c>
      <c r="Q265" s="65">
        <v>2702.938752773</v>
      </c>
      <c r="R265" s="66">
        <v>1.9E-2</v>
      </c>
      <c r="S265" s="66">
        <v>1.1000000000000001E-3</v>
      </c>
      <c r="T265" s="66">
        <v>2.0000000000000001E-4</v>
      </c>
    </row>
    <row r="266" spans="1:20">
      <c r="A266" t="s">
        <v>1107</v>
      </c>
      <c r="B266" t="s">
        <v>1108</v>
      </c>
      <c r="C266" t="s">
        <v>99</v>
      </c>
      <c r="D266" t="s">
        <v>122</v>
      </c>
      <c r="E266" t="s">
        <v>739</v>
      </c>
      <c r="F266" t="s">
        <v>572</v>
      </c>
      <c r="G266" t="s">
        <v>643</v>
      </c>
      <c r="H266" t="s">
        <v>212</v>
      </c>
      <c r="I266" t="s">
        <v>268</v>
      </c>
      <c r="J266" s="65">
        <v>3.56</v>
      </c>
      <c r="K266" t="s">
        <v>101</v>
      </c>
      <c r="L266" s="66">
        <v>1.7500000000000002E-2</v>
      </c>
      <c r="M266" s="66">
        <v>1.2999999999999999E-2</v>
      </c>
      <c r="N266" s="65">
        <v>106616.25</v>
      </c>
      <c r="O266" s="65">
        <v>101.76</v>
      </c>
      <c r="P266" s="65">
        <v>0</v>
      </c>
      <c r="Q266" s="65">
        <v>108.492696</v>
      </c>
      <c r="R266" s="66">
        <v>2.0000000000000001E-4</v>
      </c>
      <c r="S266" s="66">
        <v>0</v>
      </c>
      <c r="T266" s="66">
        <v>0</v>
      </c>
    </row>
    <row r="267" spans="1:20">
      <c r="A267" t="s">
        <v>1109</v>
      </c>
      <c r="B267" t="s">
        <v>1110</v>
      </c>
      <c r="C267" t="s">
        <v>99</v>
      </c>
      <c r="D267" t="s">
        <v>122</v>
      </c>
      <c r="E267" t="s">
        <v>739</v>
      </c>
      <c r="F267" t="s">
        <v>572</v>
      </c>
      <c r="G267" t="s">
        <v>643</v>
      </c>
      <c r="H267" t="s">
        <v>212</v>
      </c>
      <c r="I267" t="s">
        <v>268</v>
      </c>
      <c r="J267" s="65">
        <v>2.1</v>
      </c>
      <c r="K267" t="s">
        <v>101</v>
      </c>
      <c r="L267" s="66">
        <v>2.9600000000000001E-2</v>
      </c>
      <c r="M267" s="66">
        <v>6.7999999999999996E-3</v>
      </c>
      <c r="N267" s="65">
        <v>929438</v>
      </c>
      <c r="O267" s="65">
        <v>105.9</v>
      </c>
      <c r="P267" s="65">
        <v>0</v>
      </c>
      <c r="Q267" s="65">
        <v>984.27484200000004</v>
      </c>
      <c r="R267" s="66">
        <v>2.3E-3</v>
      </c>
      <c r="S267" s="66">
        <v>4.0000000000000002E-4</v>
      </c>
      <c r="T267" s="66">
        <v>1E-4</v>
      </c>
    </row>
    <row r="268" spans="1:20">
      <c r="A268" t="s">
        <v>1111</v>
      </c>
      <c r="B268" t="s">
        <v>1112</v>
      </c>
      <c r="C268" t="s">
        <v>99</v>
      </c>
      <c r="D268" t="s">
        <v>122</v>
      </c>
      <c r="E268" t="s">
        <v>739</v>
      </c>
      <c r="F268" t="s">
        <v>572</v>
      </c>
      <c r="G268" t="s">
        <v>643</v>
      </c>
      <c r="H268" t="s">
        <v>212</v>
      </c>
      <c r="I268" t="s">
        <v>268</v>
      </c>
      <c r="J268" s="65">
        <v>7.34</v>
      </c>
      <c r="K268" t="s">
        <v>101</v>
      </c>
      <c r="L268" s="66">
        <v>2.4299999999999999E-2</v>
      </c>
      <c r="M268" s="66">
        <v>1.9800000000000002E-2</v>
      </c>
      <c r="N268" s="65">
        <v>6894101</v>
      </c>
      <c r="O268" s="65">
        <v>104.99</v>
      </c>
      <c r="P268" s="65">
        <v>0</v>
      </c>
      <c r="Q268" s="65">
        <v>7238.1166399000003</v>
      </c>
      <c r="R268" s="66">
        <v>8.0000000000000002E-3</v>
      </c>
      <c r="S268" s="66">
        <v>3.0000000000000001E-3</v>
      </c>
      <c r="T268" s="66">
        <v>4.0000000000000002E-4</v>
      </c>
    </row>
    <row r="269" spans="1:20">
      <c r="A269" t="s">
        <v>1113</v>
      </c>
      <c r="B269" t="s">
        <v>1114</v>
      </c>
      <c r="C269" t="s">
        <v>99</v>
      </c>
      <c r="D269" t="s">
        <v>122</v>
      </c>
      <c r="E269" t="s">
        <v>742</v>
      </c>
      <c r="F269" t="s">
        <v>568</v>
      </c>
      <c r="G269" t="s">
        <v>643</v>
      </c>
      <c r="H269" t="s">
        <v>212</v>
      </c>
      <c r="I269" t="s">
        <v>268</v>
      </c>
      <c r="J269" s="65">
        <v>3.15</v>
      </c>
      <c r="K269" t="s">
        <v>101</v>
      </c>
      <c r="L269" s="66">
        <v>3.85E-2</v>
      </c>
      <c r="M269" s="66">
        <v>1.0800000000000001E-2</v>
      </c>
      <c r="N269" s="65">
        <v>117086</v>
      </c>
      <c r="O269" s="65">
        <v>109.69</v>
      </c>
      <c r="P269" s="65">
        <v>0</v>
      </c>
      <c r="Q269" s="65">
        <v>128.43163340000001</v>
      </c>
      <c r="R269" s="66">
        <v>2.9999999999999997E-4</v>
      </c>
      <c r="S269" s="66">
        <v>1E-4</v>
      </c>
      <c r="T269" s="66">
        <v>0</v>
      </c>
    </row>
    <row r="270" spans="1:20">
      <c r="A270" t="s">
        <v>1115</v>
      </c>
      <c r="B270" t="s">
        <v>1116</v>
      </c>
      <c r="C270" t="s">
        <v>99</v>
      </c>
      <c r="D270" t="s">
        <v>122</v>
      </c>
      <c r="E270" t="s">
        <v>742</v>
      </c>
      <c r="F270" t="s">
        <v>568</v>
      </c>
      <c r="G270" t="s">
        <v>643</v>
      </c>
      <c r="H270" t="s">
        <v>212</v>
      </c>
      <c r="I270" t="s">
        <v>268</v>
      </c>
      <c r="J270" s="65">
        <v>4.4800000000000004</v>
      </c>
      <c r="K270" t="s">
        <v>101</v>
      </c>
      <c r="L270" s="66">
        <v>3.61E-2</v>
      </c>
      <c r="M270" s="66">
        <v>1.2800000000000001E-2</v>
      </c>
      <c r="N270" s="65">
        <v>18882</v>
      </c>
      <c r="O270" s="65">
        <v>111.5</v>
      </c>
      <c r="P270" s="65">
        <v>0</v>
      </c>
      <c r="Q270" s="65">
        <v>21.053429999999999</v>
      </c>
      <c r="R270" s="66">
        <v>0</v>
      </c>
      <c r="S270" s="66">
        <v>0</v>
      </c>
      <c r="T270" s="66">
        <v>0</v>
      </c>
    </row>
    <row r="271" spans="1:20">
      <c r="A271" t="s">
        <v>1117</v>
      </c>
      <c r="B271" t="s">
        <v>1118</v>
      </c>
      <c r="C271" t="s">
        <v>99</v>
      </c>
      <c r="D271" t="s">
        <v>122</v>
      </c>
      <c r="E271" t="s">
        <v>742</v>
      </c>
      <c r="F271" t="s">
        <v>568</v>
      </c>
      <c r="G271" t="s">
        <v>643</v>
      </c>
      <c r="H271" t="s">
        <v>212</v>
      </c>
      <c r="I271" t="s">
        <v>268</v>
      </c>
      <c r="J271" s="65">
        <v>2.2599999999999998</v>
      </c>
      <c r="K271" t="s">
        <v>101</v>
      </c>
      <c r="L271" s="66">
        <v>3.0499999999999999E-2</v>
      </c>
      <c r="M271" s="66">
        <v>1.03E-2</v>
      </c>
      <c r="N271" s="65">
        <v>3868228</v>
      </c>
      <c r="O271" s="65">
        <v>105.15</v>
      </c>
      <c r="P271" s="65">
        <v>0</v>
      </c>
      <c r="Q271" s="65">
        <v>4067.441742</v>
      </c>
      <c r="R271" s="66">
        <v>9.4000000000000004E-3</v>
      </c>
      <c r="S271" s="66">
        <v>1.6999999999999999E-3</v>
      </c>
      <c r="T271" s="66">
        <v>2.0000000000000001E-4</v>
      </c>
    </row>
    <row r="272" spans="1:20">
      <c r="A272" t="s">
        <v>1119</v>
      </c>
      <c r="B272" t="s">
        <v>1120</v>
      </c>
      <c r="C272" t="s">
        <v>99</v>
      </c>
      <c r="D272" t="s">
        <v>122</v>
      </c>
      <c r="E272" t="s">
        <v>742</v>
      </c>
      <c r="F272" t="s">
        <v>568</v>
      </c>
      <c r="G272" t="s">
        <v>643</v>
      </c>
      <c r="H272" t="s">
        <v>212</v>
      </c>
      <c r="I272" t="s">
        <v>268</v>
      </c>
      <c r="J272" s="65">
        <v>5.44</v>
      </c>
      <c r="K272" t="s">
        <v>101</v>
      </c>
      <c r="L272" s="66">
        <v>3.3000000000000002E-2</v>
      </c>
      <c r="M272" s="66">
        <v>1.54E-2</v>
      </c>
      <c r="N272" s="65">
        <v>7586</v>
      </c>
      <c r="O272" s="65">
        <v>110.21</v>
      </c>
      <c r="P272" s="65">
        <v>0</v>
      </c>
      <c r="Q272" s="65">
        <v>8.3605306000000006</v>
      </c>
      <c r="R272" s="66">
        <v>0</v>
      </c>
      <c r="S272" s="66">
        <v>0</v>
      </c>
      <c r="T272" s="66">
        <v>0</v>
      </c>
    </row>
    <row r="273" spans="1:20">
      <c r="A273" t="s">
        <v>1121</v>
      </c>
      <c r="B273" t="s">
        <v>1122</v>
      </c>
      <c r="C273" t="s">
        <v>99</v>
      </c>
      <c r="D273" t="s">
        <v>122</v>
      </c>
      <c r="E273" t="s">
        <v>742</v>
      </c>
      <c r="F273" t="s">
        <v>568</v>
      </c>
      <c r="G273" t="s">
        <v>643</v>
      </c>
      <c r="H273" t="s">
        <v>212</v>
      </c>
      <c r="I273" t="s">
        <v>268</v>
      </c>
      <c r="J273" s="65">
        <v>4.2</v>
      </c>
      <c r="K273" t="s">
        <v>101</v>
      </c>
      <c r="L273" s="66">
        <v>1.44E-2</v>
      </c>
      <c r="M273" s="66">
        <v>1.5299999999999999E-2</v>
      </c>
      <c r="N273" s="65">
        <v>2261248</v>
      </c>
      <c r="O273" s="65">
        <v>99.89</v>
      </c>
      <c r="P273" s="65">
        <v>0</v>
      </c>
      <c r="Q273" s="65">
        <v>2258.7606271999998</v>
      </c>
      <c r="R273" s="66">
        <v>7.7000000000000002E-3</v>
      </c>
      <c r="S273" s="66">
        <v>8.9999999999999998E-4</v>
      </c>
      <c r="T273" s="66">
        <v>1E-4</v>
      </c>
    </row>
    <row r="274" spans="1:20">
      <c r="A274" t="s">
        <v>1123</v>
      </c>
      <c r="B274" t="s">
        <v>1124</v>
      </c>
      <c r="C274" t="s">
        <v>99</v>
      </c>
      <c r="D274" t="s">
        <v>122</v>
      </c>
      <c r="E274" t="s">
        <v>742</v>
      </c>
      <c r="F274" t="s">
        <v>568</v>
      </c>
      <c r="G274" t="s">
        <v>643</v>
      </c>
      <c r="H274" t="s">
        <v>212</v>
      </c>
      <c r="I274" t="s">
        <v>268</v>
      </c>
      <c r="J274" s="65">
        <v>7.69</v>
      </c>
      <c r="K274" t="s">
        <v>101</v>
      </c>
      <c r="L274" s="66">
        <v>2.6200000000000001E-2</v>
      </c>
      <c r="M274" s="66">
        <v>1.9E-2</v>
      </c>
      <c r="N274" s="65">
        <v>19682</v>
      </c>
      <c r="O274" s="65">
        <v>106.8</v>
      </c>
      <c r="P274" s="65">
        <v>0</v>
      </c>
      <c r="Q274" s="65">
        <v>21.020375999999999</v>
      </c>
      <c r="R274" s="66">
        <v>0</v>
      </c>
      <c r="S274" s="66">
        <v>0</v>
      </c>
      <c r="T274" s="66">
        <v>0</v>
      </c>
    </row>
    <row r="275" spans="1:20">
      <c r="A275" t="s">
        <v>1125</v>
      </c>
      <c r="B275" t="s">
        <v>1126</v>
      </c>
      <c r="C275" t="s">
        <v>99</v>
      </c>
      <c r="D275" t="s">
        <v>122</v>
      </c>
      <c r="E275" t="s">
        <v>1127</v>
      </c>
      <c r="F275" t="s">
        <v>673</v>
      </c>
      <c r="G275" t="s">
        <v>643</v>
      </c>
      <c r="H275" t="s">
        <v>212</v>
      </c>
      <c r="I275" t="s">
        <v>268</v>
      </c>
      <c r="J275" s="65">
        <v>3.92</v>
      </c>
      <c r="K275" t="s">
        <v>101</v>
      </c>
      <c r="L275" s="66">
        <v>3.9300000000000002E-2</v>
      </c>
      <c r="M275" s="66">
        <v>9.4899999999999998E-2</v>
      </c>
      <c r="N275" s="65">
        <v>6250</v>
      </c>
      <c r="O275" s="65">
        <v>82</v>
      </c>
      <c r="P275" s="65">
        <v>0</v>
      </c>
      <c r="Q275" s="65">
        <v>5.125</v>
      </c>
      <c r="R275" s="66">
        <v>0</v>
      </c>
      <c r="S275" s="66">
        <v>0</v>
      </c>
      <c r="T275" s="66">
        <v>0</v>
      </c>
    </row>
    <row r="276" spans="1:20">
      <c r="A276" t="s">
        <v>1128</v>
      </c>
      <c r="B276" t="s">
        <v>1129</v>
      </c>
      <c r="C276" t="s">
        <v>99</v>
      </c>
      <c r="D276" t="s">
        <v>122</v>
      </c>
      <c r="E276" t="s">
        <v>1104</v>
      </c>
      <c r="F276" t="s">
        <v>1105</v>
      </c>
      <c r="G276" t="s">
        <v>643</v>
      </c>
      <c r="H276" t="s">
        <v>212</v>
      </c>
      <c r="I276" t="s">
        <v>268</v>
      </c>
      <c r="J276" s="65">
        <v>3.59</v>
      </c>
      <c r="K276" t="s">
        <v>101</v>
      </c>
      <c r="L276" s="66">
        <v>2.29E-2</v>
      </c>
      <c r="M276" s="66">
        <v>1.12E-2</v>
      </c>
      <c r="N276" s="65">
        <v>861380</v>
      </c>
      <c r="O276" s="65">
        <v>105</v>
      </c>
      <c r="P276" s="65">
        <v>0</v>
      </c>
      <c r="Q276" s="65">
        <v>904.44899999999996</v>
      </c>
      <c r="R276" s="66">
        <v>2.8999999999999998E-3</v>
      </c>
      <c r="S276" s="66">
        <v>4.0000000000000002E-4</v>
      </c>
      <c r="T276" s="66">
        <v>1E-4</v>
      </c>
    </row>
    <row r="277" spans="1:20">
      <c r="A277" t="s">
        <v>1130</v>
      </c>
      <c r="B277" t="s">
        <v>1131</v>
      </c>
      <c r="C277" t="s">
        <v>99</v>
      </c>
      <c r="D277" t="s">
        <v>122</v>
      </c>
      <c r="E277" t="s">
        <v>1127</v>
      </c>
      <c r="F277" t="s">
        <v>673</v>
      </c>
      <c r="G277" t="s">
        <v>643</v>
      </c>
      <c r="H277" t="s">
        <v>212</v>
      </c>
      <c r="I277" t="s">
        <v>268</v>
      </c>
      <c r="J277" s="65">
        <v>1.34</v>
      </c>
      <c r="K277" t="s">
        <v>101</v>
      </c>
      <c r="L277" s="66">
        <v>4.2500000000000003E-2</v>
      </c>
      <c r="M277" s="66">
        <v>9.69E-2</v>
      </c>
      <c r="N277" s="65">
        <v>3186856.15</v>
      </c>
      <c r="O277" s="65">
        <v>93.7</v>
      </c>
      <c r="P277" s="65">
        <v>0</v>
      </c>
      <c r="Q277" s="65">
        <v>2986.0842125499998</v>
      </c>
      <c r="R277" s="66">
        <v>5.4999999999999997E-3</v>
      </c>
      <c r="S277" s="66">
        <v>1.1999999999999999E-3</v>
      </c>
      <c r="T277" s="66">
        <v>2.0000000000000001E-4</v>
      </c>
    </row>
    <row r="278" spans="1:20">
      <c r="A278" t="s">
        <v>1132</v>
      </c>
      <c r="B278" t="s">
        <v>1133</v>
      </c>
      <c r="C278" t="s">
        <v>99</v>
      </c>
      <c r="D278" t="s">
        <v>122</v>
      </c>
      <c r="E278" t="s">
        <v>748</v>
      </c>
      <c r="F278" t="s">
        <v>126</v>
      </c>
      <c r="G278" t="s">
        <v>643</v>
      </c>
      <c r="H278" t="s">
        <v>212</v>
      </c>
      <c r="I278" t="s">
        <v>268</v>
      </c>
      <c r="J278" s="65">
        <v>2.85</v>
      </c>
      <c r="K278" t="s">
        <v>101</v>
      </c>
      <c r="L278" s="66">
        <v>2.7E-2</v>
      </c>
      <c r="M278" s="66">
        <v>2.0400000000000001E-2</v>
      </c>
      <c r="N278" s="65">
        <v>4010.45</v>
      </c>
      <c r="O278" s="65">
        <v>102</v>
      </c>
      <c r="P278" s="65">
        <v>0</v>
      </c>
      <c r="Q278" s="65">
        <v>4.0906589999999996</v>
      </c>
      <c r="R278" s="66">
        <v>0</v>
      </c>
      <c r="S278" s="66">
        <v>0</v>
      </c>
      <c r="T278" s="66">
        <v>0</v>
      </c>
    </row>
    <row r="279" spans="1:20">
      <c r="A279" t="s">
        <v>1134</v>
      </c>
      <c r="B279" t="s">
        <v>1135</v>
      </c>
      <c r="C279" t="s">
        <v>99</v>
      </c>
      <c r="D279" t="s">
        <v>122</v>
      </c>
      <c r="E279" t="s">
        <v>1136</v>
      </c>
      <c r="F279" t="s">
        <v>1137</v>
      </c>
      <c r="G279" t="s">
        <v>759</v>
      </c>
      <c r="H279" t="s">
        <v>212</v>
      </c>
      <c r="I279" t="s">
        <v>268</v>
      </c>
      <c r="J279" s="65">
        <v>2.17</v>
      </c>
      <c r="K279" t="s">
        <v>101</v>
      </c>
      <c r="L279" s="66">
        <v>4.7500000000000001E-2</v>
      </c>
      <c r="M279" s="66">
        <v>1.24E-2</v>
      </c>
      <c r="N279" s="65">
        <v>10292.36</v>
      </c>
      <c r="O279" s="65">
        <v>108.92</v>
      </c>
      <c r="P279" s="65">
        <v>0</v>
      </c>
      <c r="Q279" s="65">
        <v>11.210438512</v>
      </c>
      <c r="R279" s="66">
        <v>0</v>
      </c>
      <c r="S279" s="66">
        <v>0</v>
      </c>
      <c r="T279" s="66">
        <v>0</v>
      </c>
    </row>
    <row r="280" spans="1:20">
      <c r="A280" t="s">
        <v>1138</v>
      </c>
      <c r="B280" t="s">
        <v>1139</v>
      </c>
      <c r="C280" t="s">
        <v>99</v>
      </c>
      <c r="D280" t="s">
        <v>122</v>
      </c>
      <c r="E280" t="s">
        <v>1140</v>
      </c>
      <c r="F280" t="s">
        <v>111</v>
      </c>
      <c r="G280" t="s">
        <v>759</v>
      </c>
      <c r="H280" t="s">
        <v>212</v>
      </c>
      <c r="I280" t="s">
        <v>268</v>
      </c>
      <c r="J280" s="65">
        <v>5.7</v>
      </c>
      <c r="K280" t="s">
        <v>101</v>
      </c>
      <c r="L280" s="66">
        <v>2.0400000000000001E-2</v>
      </c>
      <c r="M280" s="66">
        <v>1.8800000000000001E-2</v>
      </c>
      <c r="N280" s="65">
        <v>4398</v>
      </c>
      <c r="O280" s="65">
        <v>101.04</v>
      </c>
      <c r="P280" s="65">
        <v>0</v>
      </c>
      <c r="Q280" s="65">
        <v>4.4437391999999996</v>
      </c>
      <c r="R280" s="66">
        <v>0</v>
      </c>
      <c r="S280" s="66">
        <v>0</v>
      </c>
      <c r="T280" s="66">
        <v>0</v>
      </c>
    </row>
    <row r="281" spans="1:20">
      <c r="A281" t="s">
        <v>1141</v>
      </c>
      <c r="B281" t="s">
        <v>1142</v>
      </c>
      <c r="C281" t="s">
        <v>99</v>
      </c>
      <c r="D281" t="s">
        <v>122</v>
      </c>
      <c r="E281" t="s">
        <v>1143</v>
      </c>
      <c r="F281" t="s">
        <v>111</v>
      </c>
      <c r="G281" t="s">
        <v>759</v>
      </c>
      <c r="H281" t="s">
        <v>212</v>
      </c>
      <c r="I281" t="s">
        <v>268</v>
      </c>
      <c r="J281" s="65">
        <v>5.67</v>
      </c>
      <c r="K281" t="s">
        <v>101</v>
      </c>
      <c r="L281" s="66">
        <v>3.7499999999999999E-2</v>
      </c>
      <c r="M281" s="66">
        <v>1.6199999999999999E-2</v>
      </c>
      <c r="N281" s="65">
        <v>490865</v>
      </c>
      <c r="O281" s="65">
        <v>113.46</v>
      </c>
      <c r="P281" s="65">
        <v>0</v>
      </c>
      <c r="Q281" s="65">
        <v>556.935429</v>
      </c>
      <c r="R281" s="66">
        <v>1.2999999999999999E-3</v>
      </c>
      <c r="S281" s="66">
        <v>2.0000000000000001E-4</v>
      </c>
      <c r="T281" s="66">
        <v>0</v>
      </c>
    </row>
    <row r="282" spans="1:20">
      <c r="A282" t="s">
        <v>1144</v>
      </c>
      <c r="B282" t="s">
        <v>1145</v>
      </c>
      <c r="C282" t="s">
        <v>99</v>
      </c>
      <c r="D282" t="s">
        <v>122</v>
      </c>
      <c r="E282" t="s">
        <v>1143</v>
      </c>
      <c r="F282" t="s">
        <v>111</v>
      </c>
      <c r="G282" t="s">
        <v>759</v>
      </c>
      <c r="H282" t="s">
        <v>212</v>
      </c>
      <c r="I282" t="s">
        <v>268</v>
      </c>
      <c r="J282" s="65">
        <v>3.09</v>
      </c>
      <c r="K282" t="s">
        <v>101</v>
      </c>
      <c r="L282" s="66">
        <v>3.7499999999999999E-2</v>
      </c>
      <c r="M282" s="66">
        <v>1.11E-2</v>
      </c>
      <c r="N282" s="65">
        <v>9723.9</v>
      </c>
      <c r="O282" s="65">
        <v>109.3</v>
      </c>
      <c r="P282" s="65">
        <v>0</v>
      </c>
      <c r="Q282" s="65">
        <v>10.6282227</v>
      </c>
      <c r="R282" s="66">
        <v>0</v>
      </c>
      <c r="S282" s="66">
        <v>0</v>
      </c>
      <c r="T282" s="66">
        <v>0</v>
      </c>
    </row>
    <row r="283" spans="1:20">
      <c r="A283" t="s">
        <v>1146</v>
      </c>
      <c r="B283" t="s">
        <v>1147</v>
      </c>
      <c r="C283" t="s">
        <v>99</v>
      </c>
      <c r="D283" t="s">
        <v>122</v>
      </c>
      <c r="E283" t="s">
        <v>1148</v>
      </c>
      <c r="F283" t="s">
        <v>127</v>
      </c>
      <c r="G283" t="s">
        <v>759</v>
      </c>
      <c r="H283" t="s">
        <v>212</v>
      </c>
      <c r="I283" t="s">
        <v>330</v>
      </c>
      <c r="J283" s="65">
        <v>2.25</v>
      </c>
      <c r="K283" t="s">
        <v>101</v>
      </c>
      <c r="L283" s="66">
        <v>0.06</v>
      </c>
      <c r="M283" s="66">
        <v>7.0199999999999999E-2</v>
      </c>
      <c r="N283" s="65">
        <v>5648</v>
      </c>
      <c r="O283" s="65">
        <v>100</v>
      </c>
      <c r="P283" s="65">
        <v>0</v>
      </c>
      <c r="Q283" s="65">
        <v>5.6479999999999997</v>
      </c>
      <c r="R283" s="66">
        <v>0</v>
      </c>
      <c r="S283" s="66">
        <v>0</v>
      </c>
      <c r="T283" s="66">
        <v>0</v>
      </c>
    </row>
    <row r="284" spans="1:20">
      <c r="A284" t="s">
        <v>1149</v>
      </c>
      <c r="B284" t="s">
        <v>1150</v>
      </c>
      <c r="C284" t="s">
        <v>99</v>
      </c>
      <c r="D284" t="s">
        <v>122</v>
      </c>
      <c r="E284" t="s">
        <v>1148</v>
      </c>
      <c r="F284" t="s">
        <v>127</v>
      </c>
      <c r="G284" t="s">
        <v>759</v>
      </c>
      <c r="H284" t="s">
        <v>212</v>
      </c>
      <c r="I284" t="s">
        <v>268</v>
      </c>
      <c r="J284" s="65">
        <v>3.27</v>
      </c>
      <c r="K284" t="s">
        <v>101</v>
      </c>
      <c r="L284" s="66">
        <v>4.7500000000000001E-2</v>
      </c>
      <c r="M284" s="66">
        <v>5.7500000000000002E-2</v>
      </c>
      <c r="N284" s="65">
        <v>6129721.7999999998</v>
      </c>
      <c r="O284" s="65">
        <v>97.22</v>
      </c>
      <c r="P284" s="65">
        <v>0</v>
      </c>
      <c r="Q284" s="65">
        <v>5959.3155339599998</v>
      </c>
      <c r="R284" s="66">
        <v>0.01</v>
      </c>
      <c r="S284" s="66">
        <v>2.5000000000000001E-3</v>
      </c>
      <c r="T284" s="66">
        <v>4.0000000000000002E-4</v>
      </c>
    </row>
    <row r="285" spans="1:20">
      <c r="A285" t="s">
        <v>1151</v>
      </c>
      <c r="B285" t="s">
        <v>1152</v>
      </c>
      <c r="C285" t="s">
        <v>99</v>
      </c>
      <c r="D285" t="s">
        <v>122</v>
      </c>
      <c r="E285" t="s">
        <v>765</v>
      </c>
      <c r="F285" t="s">
        <v>499</v>
      </c>
      <c r="G285" t="s">
        <v>754</v>
      </c>
      <c r="H285" t="s">
        <v>149</v>
      </c>
      <c r="I285" t="s">
        <v>772</v>
      </c>
      <c r="J285" s="65">
        <v>2.69</v>
      </c>
      <c r="K285" t="s">
        <v>101</v>
      </c>
      <c r="L285" s="66">
        <v>3.5000000000000003E-2</v>
      </c>
      <c r="M285" s="66">
        <v>1.3899999999999999E-2</v>
      </c>
      <c r="N285" s="65">
        <v>6953755.6900000004</v>
      </c>
      <c r="O285" s="65">
        <v>107</v>
      </c>
      <c r="P285" s="65">
        <v>0</v>
      </c>
      <c r="Q285" s="65">
        <v>7440.5185883000004</v>
      </c>
      <c r="R285" s="66">
        <v>7.1800000000000003E-2</v>
      </c>
      <c r="S285" s="66">
        <v>3.0999999999999999E-3</v>
      </c>
      <c r="T285" s="66">
        <v>4.0000000000000002E-4</v>
      </c>
    </row>
    <row r="286" spans="1:20">
      <c r="A286" t="s">
        <v>1153</v>
      </c>
      <c r="B286" t="s">
        <v>1154</v>
      </c>
      <c r="C286" t="s">
        <v>99</v>
      </c>
      <c r="D286" t="s">
        <v>122</v>
      </c>
      <c r="E286" t="s">
        <v>1155</v>
      </c>
      <c r="F286" t="s">
        <v>100</v>
      </c>
      <c r="G286" t="s">
        <v>754</v>
      </c>
      <c r="H286" t="s">
        <v>149</v>
      </c>
      <c r="I286" t="s">
        <v>268</v>
      </c>
      <c r="J286" s="65">
        <v>3.85</v>
      </c>
      <c r="K286" t="s">
        <v>101</v>
      </c>
      <c r="L286" s="66">
        <v>2.18E-2</v>
      </c>
      <c r="M286" s="66">
        <v>3.0599999999999999E-2</v>
      </c>
      <c r="N286" s="65">
        <v>8846</v>
      </c>
      <c r="O286" s="65">
        <v>96.75</v>
      </c>
      <c r="P286" s="65">
        <v>9.8280000000000006E-2</v>
      </c>
      <c r="Q286" s="65">
        <v>8.6567849999999993</v>
      </c>
      <c r="R286" s="66">
        <v>0</v>
      </c>
      <c r="S286" s="66">
        <v>0</v>
      </c>
      <c r="T286" s="66">
        <v>0</v>
      </c>
    </row>
    <row r="287" spans="1:20">
      <c r="A287" t="s">
        <v>1156</v>
      </c>
      <c r="B287" t="s">
        <v>1157</v>
      </c>
      <c r="C287" t="s">
        <v>99</v>
      </c>
      <c r="D287" t="s">
        <v>122</v>
      </c>
      <c r="E287" t="s">
        <v>1155</v>
      </c>
      <c r="F287" t="s">
        <v>100</v>
      </c>
      <c r="G287" t="s">
        <v>754</v>
      </c>
      <c r="H287" t="s">
        <v>149</v>
      </c>
      <c r="I287" t="s">
        <v>1158</v>
      </c>
      <c r="J287" s="65">
        <v>0.74</v>
      </c>
      <c r="K287" t="s">
        <v>101</v>
      </c>
      <c r="L287" s="66">
        <v>7.5999999999999998E-2</v>
      </c>
      <c r="M287" s="66">
        <v>1.54E-2</v>
      </c>
      <c r="N287" s="65">
        <v>694649.06</v>
      </c>
      <c r="O287" s="65">
        <v>106.39</v>
      </c>
      <c r="P287" s="65">
        <v>0</v>
      </c>
      <c r="Q287" s="65">
        <v>739.03713493400005</v>
      </c>
      <c r="R287" s="66">
        <v>1.44E-2</v>
      </c>
      <c r="S287" s="66">
        <v>2.9999999999999997E-4</v>
      </c>
      <c r="T287" s="66">
        <v>0</v>
      </c>
    </row>
    <row r="288" spans="1:20">
      <c r="A288" t="s">
        <v>1159</v>
      </c>
      <c r="B288" t="s">
        <v>1160</v>
      </c>
      <c r="C288" t="s">
        <v>99</v>
      </c>
      <c r="D288" t="s">
        <v>122</v>
      </c>
      <c r="E288" t="s">
        <v>1155</v>
      </c>
      <c r="F288" t="s">
        <v>100</v>
      </c>
      <c r="G288" t="s">
        <v>754</v>
      </c>
      <c r="H288" t="s">
        <v>149</v>
      </c>
      <c r="I288" t="s">
        <v>268</v>
      </c>
      <c r="J288" s="65">
        <v>4.0199999999999996</v>
      </c>
      <c r="K288" t="s">
        <v>101</v>
      </c>
      <c r="L288" s="66">
        <v>0.05</v>
      </c>
      <c r="M288" s="66">
        <v>2.7E-2</v>
      </c>
      <c r="N288" s="65">
        <v>10981.4</v>
      </c>
      <c r="O288" s="65">
        <v>109.86</v>
      </c>
      <c r="P288" s="65">
        <v>0</v>
      </c>
      <c r="Q288" s="65">
        <v>12.06416604</v>
      </c>
      <c r="R288" s="66">
        <v>0</v>
      </c>
      <c r="S288" s="66">
        <v>0</v>
      </c>
      <c r="T288" s="66">
        <v>0</v>
      </c>
    </row>
    <row r="289" spans="1:20">
      <c r="A289" t="s">
        <v>1161</v>
      </c>
      <c r="B289" t="s">
        <v>1162</v>
      </c>
      <c r="C289" t="s">
        <v>99</v>
      </c>
      <c r="D289" t="s">
        <v>122</v>
      </c>
      <c r="E289" t="s">
        <v>1163</v>
      </c>
      <c r="F289" t="s">
        <v>787</v>
      </c>
      <c r="G289" t="s">
        <v>754</v>
      </c>
      <c r="H289" t="s">
        <v>149</v>
      </c>
      <c r="I289" t="s">
        <v>268</v>
      </c>
      <c r="J289" s="65">
        <v>2.5299999999999998</v>
      </c>
      <c r="K289" t="s">
        <v>101</v>
      </c>
      <c r="L289" s="66">
        <v>3.0499999999999999E-2</v>
      </c>
      <c r="M289" s="66">
        <v>1.9300000000000001E-2</v>
      </c>
      <c r="N289" s="65">
        <v>4678.3999999999996</v>
      </c>
      <c r="O289" s="65">
        <v>103.63</v>
      </c>
      <c r="P289" s="65">
        <v>0</v>
      </c>
      <c r="Q289" s="65">
        <v>4.84822592</v>
      </c>
      <c r="R289" s="66">
        <v>0</v>
      </c>
      <c r="S289" s="66">
        <v>0</v>
      </c>
      <c r="T289" s="66">
        <v>0</v>
      </c>
    </row>
    <row r="290" spans="1:20">
      <c r="A290" t="s">
        <v>1164</v>
      </c>
      <c r="B290" t="s">
        <v>1165</v>
      </c>
      <c r="C290" t="s">
        <v>99</v>
      </c>
      <c r="D290" t="s">
        <v>122</v>
      </c>
      <c r="E290" t="s">
        <v>1163</v>
      </c>
      <c r="F290" t="s">
        <v>787</v>
      </c>
      <c r="G290" t="s">
        <v>754</v>
      </c>
      <c r="H290" t="s">
        <v>149</v>
      </c>
      <c r="I290" t="s">
        <v>688</v>
      </c>
      <c r="J290" s="65">
        <v>0.74</v>
      </c>
      <c r="K290" t="s">
        <v>101</v>
      </c>
      <c r="L290" s="66">
        <v>3.5000000000000003E-2</v>
      </c>
      <c r="M290" s="66">
        <v>1.29E-2</v>
      </c>
      <c r="N290" s="65">
        <v>705778.45</v>
      </c>
      <c r="O290" s="65">
        <v>102.52</v>
      </c>
      <c r="P290" s="65">
        <v>0</v>
      </c>
      <c r="Q290" s="65">
        <v>723.56406693999998</v>
      </c>
      <c r="R290" s="66">
        <v>1.47E-2</v>
      </c>
      <c r="S290" s="66">
        <v>2.9999999999999997E-4</v>
      </c>
      <c r="T290" s="66">
        <v>0</v>
      </c>
    </row>
    <row r="291" spans="1:20">
      <c r="A291" t="s">
        <v>1166</v>
      </c>
      <c r="B291" t="s">
        <v>1167</v>
      </c>
      <c r="C291" t="s">
        <v>99</v>
      </c>
      <c r="D291" t="s">
        <v>122</v>
      </c>
      <c r="E291" t="s">
        <v>1163</v>
      </c>
      <c r="F291" t="s">
        <v>787</v>
      </c>
      <c r="G291" t="s">
        <v>754</v>
      </c>
      <c r="H291" t="s">
        <v>149</v>
      </c>
      <c r="I291" t="s">
        <v>268</v>
      </c>
      <c r="J291" s="65">
        <v>3.18</v>
      </c>
      <c r="K291" t="s">
        <v>101</v>
      </c>
      <c r="L291" s="66">
        <v>4.1700000000000001E-2</v>
      </c>
      <c r="M291" s="66">
        <v>2.0400000000000001E-2</v>
      </c>
      <c r="N291" s="65">
        <v>6158995</v>
      </c>
      <c r="O291" s="65">
        <v>108.02</v>
      </c>
      <c r="P291" s="65">
        <v>0</v>
      </c>
      <c r="Q291" s="65">
        <v>6652.9463990000004</v>
      </c>
      <c r="R291" s="66">
        <v>1.77E-2</v>
      </c>
      <c r="S291" s="66">
        <v>2.8E-3</v>
      </c>
      <c r="T291" s="66">
        <v>4.0000000000000002E-4</v>
      </c>
    </row>
    <row r="292" spans="1:20">
      <c r="A292" t="s">
        <v>1168</v>
      </c>
      <c r="B292" t="s">
        <v>1169</v>
      </c>
      <c r="C292" t="s">
        <v>99</v>
      </c>
      <c r="D292" t="s">
        <v>122</v>
      </c>
      <c r="E292" t="s">
        <v>1163</v>
      </c>
      <c r="F292" t="s">
        <v>787</v>
      </c>
      <c r="G292" t="s">
        <v>754</v>
      </c>
      <c r="H292" t="s">
        <v>149</v>
      </c>
      <c r="I292" t="s">
        <v>878</v>
      </c>
      <c r="J292" s="65">
        <v>5.1100000000000003</v>
      </c>
      <c r="K292" t="s">
        <v>101</v>
      </c>
      <c r="L292" s="66">
        <v>2.58E-2</v>
      </c>
      <c r="M292" s="66">
        <v>2.3300000000000001E-2</v>
      </c>
      <c r="N292" s="65">
        <v>6608740</v>
      </c>
      <c r="O292" s="65">
        <v>101.49</v>
      </c>
      <c r="P292" s="65">
        <v>0</v>
      </c>
      <c r="Q292" s="65">
        <v>6707.2102260000001</v>
      </c>
      <c r="R292" s="66">
        <v>3.15E-2</v>
      </c>
      <c r="S292" s="66">
        <v>2.8E-3</v>
      </c>
      <c r="T292" s="66">
        <v>4.0000000000000002E-4</v>
      </c>
    </row>
    <row r="293" spans="1:20">
      <c r="A293" t="s">
        <v>1170</v>
      </c>
      <c r="B293" t="s">
        <v>1171</v>
      </c>
      <c r="C293" t="s">
        <v>99</v>
      </c>
      <c r="D293" t="s">
        <v>122</v>
      </c>
      <c r="E293" t="s">
        <v>1069</v>
      </c>
      <c r="F293" t="s">
        <v>673</v>
      </c>
      <c r="G293" t="s">
        <v>759</v>
      </c>
      <c r="H293" t="s">
        <v>212</v>
      </c>
      <c r="I293" t="s">
        <v>268</v>
      </c>
      <c r="J293" s="65">
        <v>5.1100000000000003</v>
      </c>
      <c r="K293" t="s">
        <v>101</v>
      </c>
      <c r="L293" s="66">
        <v>4.3499999999999997E-2</v>
      </c>
      <c r="M293" s="66">
        <v>5.3999999999999999E-2</v>
      </c>
      <c r="N293" s="65">
        <v>5658</v>
      </c>
      <c r="O293" s="65">
        <v>95.89</v>
      </c>
      <c r="P293" s="65">
        <v>0</v>
      </c>
      <c r="Q293" s="65">
        <v>5.4254562000000002</v>
      </c>
      <c r="R293" s="66">
        <v>0</v>
      </c>
      <c r="S293" s="66">
        <v>0</v>
      </c>
      <c r="T293" s="66">
        <v>0</v>
      </c>
    </row>
    <row r="294" spans="1:20">
      <c r="A294" t="s">
        <v>1172</v>
      </c>
      <c r="B294" t="s">
        <v>1173</v>
      </c>
      <c r="C294" t="s">
        <v>99</v>
      </c>
      <c r="D294" t="s">
        <v>122</v>
      </c>
      <c r="E294" t="s">
        <v>771</v>
      </c>
      <c r="F294" t="s">
        <v>622</v>
      </c>
      <c r="G294" t="s">
        <v>759</v>
      </c>
      <c r="H294" t="s">
        <v>212</v>
      </c>
      <c r="I294" t="s">
        <v>268</v>
      </c>
      <c r="J294" s="65">
        <v>1.44</v>
      </c>
      <c r="K294" t="s">
        <v>101</v>
      </c>
      <c r="L294" s="66">
        <v>3.4000000000000002E-2</v>
      </c>
      <c r="M294" s="66">
        <v>2.6800000000000001E-2</v>
      </c>
      <c r="N294" s="65">
        <v>10334.26</v>
      </c>
      <c r="O294" s="65">
        <v>101.55</v>
      </c>
      <c r="P294" s="65">
        <v>0</v>
      </c>
      <c r="Q294" s="65">
        <v>10.494441030000001</v>
      </c>
      <c r="R294" s="66">
        <v>0</v>
      </c>
      <c r="S294" s="66">
        <v>0</v>
      </c>
      <c r="T294" s="66">
        <v>0</v>
      </c>
    </row>
    <row r="295" spans="1:20">
      <c r="A295" t="s">
        <v>1174</v>
      </c>
      <c r="B295" t="s">
        <v>1175</v>
      </c>
      <c r="C295" t="s">
        <v>99</v>
      </c>
      <c r="D295" t="s">
        <v>122</v>
      </c>
      <c r="E295" t="s">
        <v>1176</v>
      </c>
      <c r="F295" t="s">
        <v>787</v>
      </c>
      <c r="G295" t="s">
        <v>759</v>
      </c>
      <c r="H295" t="s">
        <v>212</v>
      </c>
      <c r="I295" t="s">
        <v>924</v>
      </c>
      <c r="J295" s="65">
        <v>1.47</v>
      </c>
      <c r="K295" t="s">
        <v>101</v>
      </c>
      <c r="L295" s="66">
        <v>3.7999999999999999E-2</v>
      </c>
      <c r="M295" s="66">
        <v>1.7399999999999999E-2</v>
      </c>
      <c r="N295" s="65">
        <v>1247790.52</v>
      </c>
      <c r="O295" s="65">
        <v>103.05</v>
      </c>
      <c r="P295" s="65">
        <v>0</v>
      </c>
      <c r="Q295" s="65">
        <v>1285.8481308600001</v>
      </c>
      <c r="R295" s="66">
        <v>1.0200000000000001E-2</v>
      </c>
      <c r="S295" s="66">
        <v>5.0000000000000001E-4</v>
      </c>
      <c r="T295" s="66">
        <v>1E-4</v>
      </c>
    </row>
    <row r="296" spans="1:20">
      <c r="A296" t="s">
        <v>1177</v>
      </c>
      <c r="B296" t="s">
        <v>1178</v>
      </c>
      <c r="C296" t="s">
        <v>99</v>
      </c>
      <c r="D296" t="s">
        <v>122</v>
      </c>
      <c r="E296" t="s">
        <v>1179</v>
      </c>
      <c r="F296" t="s">
        <v>111</v>
      </c>
      <c r="G296" t="s">
        <v>754</v>
      </c>
      <c r="H296" t="s">
        <v>149</v>
      </c>
      <c r="I296" t="s">
        <v>540</v>
      </c>
      <c r="J296" s="65">
        <v>3.84</v>
      </c>
      <c r="K296" t="s">
        <v>101</v>
      </c>
      <c r="L296" s="66">
        <v>1.8599999999999998E-2</v>
      </c>
      <c r="M296" s="66">
        <v>1.7600000000000001E-2</v>
      </c>
      <c r="N296" s="65">
        <v>1200293</v>
      </c>
      <c r="O296" s="65">
        <v>102</v>
      </c>
      <c r="P296" s="65">
        <v>0</v>
      </c>
      <c r="Q296" s="65">
        <v>1224.2988600000001</v>
      </c>
      <c r="R296" s="66">
        <v>0.01</v>
      </c>
      <c r="S296" s="66">
        <v>5.0000000000000001E-4</v>
      </c>
      <c r="T296" s="66">
        <v>1E-4</v>
      </c>
    </row>
    <row r="297" spans="1:20">
      <c r="A297" t="s">
        <v>1180</v>
      </c>
      <c r="B297" t="s">
        <v>1181</v>
      </c>
      <c r="C297" t="s">
        <v>99</v>
      </c>
      <c r="D297" t="s">
        <v>122</v>
      </c>
      <c r="E297" t="s">
        <v>1182</v>
      </c>
      <c r="F297" t="s">
        <v>673</v>
      </c>
      <c r="G297" t="s">
        <v>759</v>
      </c>
      <c r="H297" t="s">
        <v>212</v>
      </c>
      <c r="I297" t="s">
        <v>268</v>
      </c>
      <c r="J297" s="65">
        <v>3.8</v>
      </c>
      <c r="K297" t="s">
        <v>101</v>
      </c>
      <c r="L297" s="66">
        <v>3.95E-2</v>
      </c>
      <c r="M297" s="66">
        <v>5.1999999999999998E-2</v>
      </c>
      <c r="N297" s="65">
        <v>8854</v>
      </c>
      <c r="O297" s="65">
        <v>96.95</v>
      </c>
      <c r="P297" s="65">
        <v>0</v>
      </c>
      <c r="Q297" s="65">
        <v>8.5839529999999993</v>
      </c>
      <c r="R297" s="66">
        <v>0</v>
      </c>
      <c r="S297" s="66">
        <v>0</v>
      </c>
      <c r="T297" s="66">
        <v>0</v>
      </c>
    </row>
    <row r="298" spans="1:20">
      <c r="A298" t="s">
        <v>1183</v>
      </c>
      <c r="B298" t="s">
        <v>1184</v>
      </c>
      <c r="C298" t="s">
        <v>99</v>
      </c>
      <c r="D298" t="s">
        <v>122</v>
      </c>
      <c r="E298" t="s">
        <v>1182</v>
      </c>
      <c r="F298" t="s">
        <v>673</v>
      </c>
      <c r="G298" t="s">
        <v>759</v>
      </c>
      <c r="H298" t="s">
        <v>212</v>
      </c>
      <c r="I298" t="s">
        <v>268</v>
      </c>
      <c r="J298" s="65">
        <v>2.0099999999999998</v>
      </c>
      <c r="K298" t="s">
        <v>101</v>
      </c>
      <c r="L298" s="66">
        <v>6.0499999999999998E-2</v>
      </c>
      <c r="M298" s="66">
        <v>4.2200000000000001E-2</v>
      </c>
      <c r="N298" s="65">
        <v>3534190.39</v>
      </c>
      <c r="O298" s="65">
        <v>105.8</v>
      </c>
      <c r="P298" s="65">
        <v>0</v>
      </c>
      <c r="Q298" s="65">
        <v>3739.1734326199999</v>
      </c>
      <c r="R298" s="66">
        <v>6.6E-3</v>
      </c>
      <c r="S298" s="66">
        <v>1.5E-3</v>
      </c>
      <c r="T298" s="66">
        <v>2.0000000000000001E-4</v>
      </c>
    </row>
    <row r="299" spans="1:20">
      <c r="A299" t="s">
        <v>1185</v>
      </c>
      <c r="B299" t="s">
        <v>1186</v>
      </c>
      <c r="C299" t="s">
        <v>99</v>
      </c>
      <c r="D299" t="s">
        <v>122</v>
      </c>
      <c r="E299" t="s">
        <v>1187</v>
      </c>
      <c r="F299" t="s">
        <v>127</v>
      </c>
      <c r="G299" t="s">
        <v>754</v>
      </c>
      <c r="H299" t="s">
        <v>149</v>
      </c>
      <c r="I299" t="s">
        <v>268</v>
      </c>
      <c r="J299" s="65">
        <v>5.75</v>
      </c>
      <c r="K299" t="s">
        <v>101</v>
      </c>
      <c r="L299" s="66">
        <v>2.1100000000000001E-2</v>
      </c>
      <c r="M299" s="66">
        <v>1.9900000000000001E-2</v>
      </c>
      <c r="N299" s="65">
        <v>9719</v>
      </c>
      <c r="O299" s="65">
        <v>101.4</v>
      </c>
      <c r="P299" s="65">
        <v>0</v>
      </c>
      <c r="Q299" s="65">
        <v>9.8550660000000008</v>
      </c>
      <c r="R299" s="66">
        <v>0</v>
      </c>
      <c r="S299" s="66">
        <v>0</v>
      </c>
      <c r="T299" s="66">
        <v>0</v>
      </c>
    </row>
    <row r="300" spans="1:20">
      <c r="A300" t="s">
        <v>1188</v>
      </c>
      <c r="B300" t="s">
        <v>1189</v>
      </c>
      <c r="C300" t="s">
        <v>99</v>
      </c>
      <c r="D300" t="s">
        <v>122</v>
      </c>
      <c r="E300" t="s">
        <v>1190</v>
      </c>
      <c r="F300" t="s">
        <v>126</v>
      </c>
      <c r="G300" t="s">
        <v>759</v>
      </c>
      <c r="H300" t="s">
        <v>212</v>
      </c>
      <c r="I300" t="s">
        <v>268</v>
      </c>
      <c r="J300" s="65">
        <v>4.01</v>
      </c>
      <c r="K300" t="s">
        <v>101</v>
      </c>
      <c r="L300" s="66">
        <v>2.3900000000000001E-2</v>
      </c>
      <c r="M300" s="66">
        <v>1.84E-2</v>
      </c>
      <c r="N300" s="65">
        <v>4987.72</v>
      </c>
      <c r="O300" s="65">
        <v>102.8</v>
      </c>
      <c r="P300" s="65">
        <v>0</v>
      </c>
      <c r="Q300" s="65">
        <v>5.1273761599999998</v>
      </c>
      <c r="R300" s="66">
        <v>0</v>
      </c>
      <c r="S300" s="66">
        <v>0</v>
      </c>
      <c r="T300" s="66">
        <v>0</v>
      </c>
    </row>
    <row r="301" spans="1:20">
      <c r="A301" t="s">
        <v>1191</v>
      </c>
      <c r="B301" t="s">
        <v>1192</v>
      </c>
      <c r="C301" t="s">
        <v>99</v>
      </c>
      <c r="D301" t="s">
        <v>122</v>
      </c>
      <c r="E301" t="s">
        <v>1190</v>
      </c>
      <c r="F301" t="s">
        <v>126</v>
      </c>
      <c r="G301" t="s">
        <v>759</v>
      </c>
      <c r="H301" t="s">
        <v>212</v>
      </c>
      <c r="I301" t="s">
        <v>669</v>
      </c>
      <c r="J301" s="65">
        <v>2.1800000000000002</v>
      </c>
      <c r="K301" t="s">
        <v>101</v>
      </c>
      <c r="L301" s="66">
        <v>2.9499999999999998E-2</v>
      </c>
      <c r="M301" s="66">
        <v>1.38E-2</v>
      </c>
      <c r="N301" s="65">
        <v>292948.7</v>
      </c>
      <c r="O301" s="65">
        <v>104.2</v>
      </c>
      <c r="P301" s="65">
        <v>0</v>
      </c>
      <c r="Q301" s="65">
        <v>305.25254539999997</v>
      </c>
      <c r="R301" s="66">
        <v>1.8E-3</v>
      </c>
      <c r="S301" s="66">
        <v>1E-4</v>
      </c>
      <c r="T301" s="66">
        <v>0</v>
      </c>
    </row>
    <row r="302" spans="1:20">
      <c r="A302" t="s">
        <v>1193</v>
      </c>
      <c r="B302" t="s">
        <v>1194</v>
      </c>
      <c r="C302" t="s">
        <v>99</v>
      </c>
      <c r="D302" t="s">
        <v>122</v>
      </c>
      <c r="E302" t="s">
        <v>724</v>
      </c>
      <c r="F302" t="s">
        <v>568</v>
      </c>
      <c r="G302" t="s">
        <v>754</v>
      </c>
      <c r="H302" t="s">
        <v>149</v>
      </c>
      <c r="I302" t="s">
        <v>268</v>
      </c>
      <c r="J302" s="65">
        <v>5.71</v>
      </c>
      <c r="K302" t="s">
        <v>101</v>
      </c>
      <c r="L302" s="66">
        <v>1.84E-2</v>
      </c>
      <c r="M302" s="66">
        <v>1.55E-2</v>
      </c>
      <c r="N302" s="65">
        <v>7380</v>
      </c>
      <c r="O302" s="65">
        <v>101.67</v>
      </c>
      <c r="P302" s="65">
        <v>0</v>
      </c>
      <c r="Q302" s="65">
        <v>7.5032459999999999</v>
      </c>
      <c r="R302" s="66">
        <v>0</v>
      </c>
      <c r="S302" s="66">
        <v>0</v>
      </c>
      <c r="T302" s="66">
        <v>0</v>
      </c>
    </row>
    <row r="303" spans="1:20">
      <c r="A303" t="s">
        <v>1195</v>
      </c>
      <c r="B303" t="s">
        <v>1196</v>
      </c>
      <c r="C303" t="s">
        <v>99</v>
      </c>
      <c r="D303" t="s">
        <v>122</v>
      </c>
      <c r="E303" t="s">
        <v>724</v>
      </c>
      <c r="F303" t="s">
        <v>568</v>
      </c>
      <c r="G303" t="s">
        <v>754</v>
      </c>
      <c r="H303" t="s">
        <v>149</v>
      </c>
      <c r="I303" t="s">
        <v>268</v>
      </c>
      <c r="J303" s="65">
        <v>7.65</v>
      </c>
      <c r="K303" t="s">
        <v>101</v>
      </c>
      <c r="L303" s="66">
        <v>3.4299999999999997E-2</v>
      </c>
      <c r="M303" s="66">
        <v>2.0199999999999999E-2</v>
      </c>
      <c r="N303" s="65">
        <v>6246</v>
      </c>
      <c r="O303" s="65">
        <v>112.17</v>
      </c>
      <c r="P303" s="65">
        <v>0</v>
      </c>
      <c r="Q303" s="65">
        <v>7.0061381999999996</v>
      </c>
      <c r="R303" s="66">
        <v>0</v>
      </c>
      <c r="S303" s="66">
        <v>0</v>
      </c>
      <c r="T303" s="66">
        <v>0</v>
      </c>
    </row>
    <row r="304" spans="1:20">
      <c r="A304" t="s">
        <v>1197</v>
      </c>
      <c r="B304" t="s">
        <v>1198</v>
      </c>
      <c r="C304" t="s">
        <v>99</v>
      </c>
      <c r="D304" t="s">
        <v>122</v>
      </c>
      <c r="E304" t="s">
        <v>1199</v>
      </c>
      <c r="F304" t="s">
        <v>1137</v>
      </c>
      <c r="G304" t="s">
        <v>759</v>
      </c>
      <c r="H304" t="s">
        <v>212</v>
      </c>
      <c r="I304" t="s">
        <v>268</v>
      </c>
      <c r="J304" s="65">
        <v>2.52</v>
      </c>
      <c r="K304" t="s">
        <v>101</v>
      </c>
      <c r="L304" s="66">
        <v>5.8900000000000001E-2</v>
      </c>
      <c r="M304" s="66">
        <v>1.38E-2</v>
      </c>
      <c r="N304" s="65">
        <v>9898.02</v>
      </c>
      <c r="O304" s="65">
        <v>113.09</v>
      </c>
      <c r="P304" s="65">
        <v>0</v>
      </c>
      <c r="Q304" s="65">
        <v>11.193670817999999</v>
      </c>
      <c r="R304" s="66">
        <v>0</v>
      </c>
      <c r="S304" s="66">
        <v>0</v>
      </c>
      <c r="T304" s="66">
        <v>0</v>
      </c>
    </row>
    <row r="305" spans="1:20">
      <c r="A305" t="s">
        <v>1200</v>
      </c>
      <c r="B305" t="s">
        <v>1201</v>
      </c>
      <c r="C305" t="s">
        <v>99</v>
      </c>
      <c r="D305" t="s">
        <v>122</v>
      </c>
      <c r="E305" t="s">
        <v>1202</v>
      </c>
      <c r="F305" t="s">
        <v>572</v>
      </c>
      <c r="G305" t="s">
        <v>754</v>
      </c>
      <c r="H305" t="s">
        <v>149</v>
      </c>
      <c r="I305" t="s">
        <v>1203</v>
      </c>
      <c r="J305" s="65">
        <v>5.58</v>
      </c>
      <c r="K305" t="s">
        <v>101</v>
      </c>
      <c r="L305" s="66">
        <v>1.7000000000000001E-2</v>
      </c>
      <c r="M305" s="66">
        <v>1.6400000000000001E-2</v>
      </c>
      <c r="N305" s="65">
        <v>3250000</v>
      </c>
      <c r="O305" s="65">
        <v>100.75</v>
      </c>
      <c r="P305" s="65">
        <v>0</v>
      </c>
      <c r="Q305" s="65">
        <v>3274.375</v>
      </c>
      <c r="R305" s="66">
        <v>1.5599999999999999E-2</v>
      </c>
      <c r="S305" s="66">
        <v>1.4E-3</v>
      </c>
      <c r="T305" s="66">
        <v>2.0000000000000001E-4</v>
      </c>
    </row>
    <row r="306" spans="1:20">
      <c r="A306" t="s">
        <v>1204</v>
      </c>
      <c r="B306" t="s">
        <v>1205</v>
      </c>
      <c r="C306" t="s">
        <v>99</v>
      </c>
      <c r="D306" t="s">
        <v>122</v>
      </c>
      <c r="E306" t="s">
        <v>1206</v>
      </c>
      <c r="F306" t="s">
        <v>673</v>
      </c>
      <c r="G306" t="s">
        <v>759</v>
      </c>
      <c r="H306" t="s">
        <v>212</v>
      </c>
      <c r="I306" t="s">
        <v>268</v>
      </c>
      <c r="J306" s="65">
        <v>3.69</v>
      </c>
      <c r="K306" t="s">
        <v>101</v>
      </c>
      <c r="L306" s="66">
        <v>3.9E-2</v>
      </c>
      <c r="M306" s="66">
        <v>4.2999999999999997E-2</v>
      </c>
      <c r="N306" s="65">
        <v>8735347</v>
      </c>
      <c r="O306" s="65">
        <v>99.99</v>
      </c>
      <c r="P306" s="65">
        <v>0</v>
      </c>
      <c r="Q306" s="65">
        <v>8734.4734652999996</v>
      </c>
      <c r="R306" s="66">
        <v>2.0799999999999999E-2</v>
      </c>
      <c r="S306" s="66">
        <v>3.5999999999999999E-3</v>
      </c>
      <c r="T306" s="66">
        <v>5.0000000000000001E-4</v>
      </c>
    </row>
    <row r="307" spans="1:20">
      <c r="A307" t="s">
        <v>1207</v>
      </c>
      <c r="B307" t="s">
        <v>1208</v>
      </c>
      <c r="C307" t="s">
        <v>99</v>
      </c>
      <c r="D307" t="s">
        <v>122</v>
      </c>
      <c r="E307" t="s">
        <v>1209</v>
      </c>
      <c r="F307" t="s">
        <v>131</v>
      </c>
      <c r="G307" t="s">
        <v>759</v>
      </c>
      <c r="H307" t="s">
        <v>212</v>
      </c>
      <c r="I307" t="s">
        <v>268</v>
      </c>
      <c r="J307" s="65">
        <v>2.1800000000000002</v>
      </c>
      <c r="K307" t="s">
        <v>101</v>
      </c>
      <c r="L307" s="66">
        <v>2.1600000000000001E-2</v>
      </c>
      <c r="M307" s="66">
        <v>1.12E-2</v>
      </c>
      <c r="N307" s="65">
        <v>1963469.38</v>
      </c>
      <c r="O307" s="65">
        <v>102.86</v>
      </c>
      <c r="P307" s="65">
        <v>0</v>
      </c>
      <c r="Q307" s="65">
        <v>2019.624604268</v>
      </c>
      <c r="R307" s="66">
        <v>3.8E-3</v>
      </c>
      <c r="S307" s="66">
        <v>8.0000000000000004E-4</v>
      </c>
      <c r="T307" s="66">
        <v>1E-4</v>
      </c>
    </row>
    <row r="308" spans="1:20" s="95" customFormat="1">
      <c r="A308" s="92" t="s">
        <v>1210</v>
      </c>
      <c r="B308" s="92">
        <v>11563970</v>
      </c>
      <c r="C308" s="92" t="s">
        <v>99</v>
      </c>
      <c r="D308" s="92" t="s">
        <v>122</v>
      </c>
      <c r="E308" s="92" t="s">
        <v>1209</v>
      </c>
      <c r="F308" s="92" t="s">
        <v>131</v>
      </c>
      <c r="G308" s="92" t="s">
        <v>759</v>
      </c>
      <c r="H308" s="92" t="s">
        <v>212</v>
      </c>
      <c r="I308" s="92" t="s">
        <v>1211</v>
      </c>
      <c r="J308" s="93">
        <v>4.7300000000000004</v>
      </c>
      <c r="K308" s="92" t="s">
        <v>101</v>
      </c>
      <c r="L308" s="94">
        <v>0.04</v>
      </c>
      <c r="M308" s="94">
        <v>1.8599999999999998E-2</v>
      </c>
      <c r="N308" s="93">
        <v>1000000</v>
      </c>
      <c r="O308" s="93">
        <f>Q308/N308*100*1000</f>
        <v>110.4348</v>
      </c>
      <c r="P308" s="93">
        <v>0</v>
      </c>
      <c r="Q308" s="93">
        <f>1104.348</f>
        <v>1104.348</v>
      </c>
      <c r="R308" s="94">
        <v>0</v>
      </c>
      <c r="S308" s="94">
        <v>0</v>
      </c>
      <c r="T308" s="94">
        <v>0</v>
      </c>
    </row>
    <row r="309" spans="1:20" s="95" customFormat="1">
      <c r="A309" s="92" t="s">
        <v>1212</v>
      </c>
      <c r="B309" s="92" t="s">
        <v>1213</v>
      </c>
      <c r="C309" s="92" t="s">
        <v>99</v>
      </c>
      <c r="D309" s="92" t="s">
        <v>122</v>
      </c>
      <c r="E309" s="92" t="s">
        <v>1209</v>
      </c>
      <c r="F309" s="92" t="s">
        <v>131</v>
      </c>
      <c r="G309" s="92" t="s">
        <v>759</v>
      </c>
      <c r="H309" s="92" t="s">
        <v>212</v>
      </c>
      <c r="I309" s="92" t="s">
        <v>268</v>
      </c>
      <c r="J309" s="93">
        <v>4.7300000000000004</v>
      </c>
      <c r="K309" s="92" t="s">
        <v>101</v>
      </c>
      <c r="L309" s="94">
        <v>0.04</v>
      </c>
      <c r="M309" s="94">
        <v>1.8599999999999998E-2</v>
      </c>
      <c r="N309" s="93">
        <f>6204350-N308</f>
        <v>5204350</v>
      </c>
      <c r="O309" s="93">
        <f>Q309/N309*100*1000</f>
        <v>111.39003842939078</v>
      </c>
      <c r="P309" s="93">
        <v>0</v>
      </c>
      <c r="Q309" s="93">
        <f>6911.025465-9.55-Q308</f>
        <v>5797.1274649999996</v>
      </c>
      <c r="R309" s="94">
        <v>8.0999999999999996E-3</v>
      </c>
      <c r="S309" s="94">
        <v>2.8999999999999998E-3</v>
      </c>
      <c r="T309" s="94">
        <v>4.0000000000000002E-4</v>
      </c>
    </row>
    <row r="310" spans="1:20">
      <c r="A310" t="s">
        <v>1214</v>
      </c>
      <c r="B310" t="s">
        <v>1215</v>
      </c>
      <c r="C310" t="s">
        <v>99</v>
      </c>
      <c r="D310" t="s">
        <v>122</v>
      </c>
      <c r="E310" t="s">
        <v>1209</v>
      </c>
      <c r="F310" t="s">
        <v>131</v>
      </c>
      <c r="G310" t="s">
        <v>759</v>
      </c>
      <c r="H310" t="s">
        <v>212</v>
      </c>
      <c r="I310" t="s">
        <v>268</v>
      </c>
      <c r="J310" s="65">
        <v>0.75</v>
      </c>
      <c r="K310" t="s">
        <v>101</v>
      </c>
      <c r="L310" s="66">
        <v>1.32E-2</v>
      </c>
      <c r="M310" s="66">
        <v>8.0000000000000002E-3</v>
      </c>
      <c r="N310" s="65">
        <v>3148851.8</v>
      </c>
      <c r="O310" s="65">
        <v>100.39</v>
      </c>
      <c r="P310" s="65">
        <v>0</v>
      </c>
      <c r="Q310" s="65">
        <v>3161.1323220200002</v>
      </c>
      <c r="R310" s="66">
        <v>1.44E-2</v>
      </c>
      <c r="S310" s="66">
        <v>1.2999999999999999E-3</v>
      </c>
      <c r="T310" s="66">
        <v>2.0000000000000001E-4</v>
      </c>
    </row>
    <row r="311" spans="1:20">
      <c r="A311" t="s">
        <v>1216</v>
      </c>
      <c r="B311" t="s">
        <v>1217</v>
      </c>
      <c r="C311" t="s">
        <v>99</v>
      </c>
      <c r="D311" t="s">
        <v>122</v>
      </c>
      <c r="E311" t="s">
        <v>1218</v>
      </c>
      <c r="F311" t="s">
        <v>673</v>
      </c>
      <c r="G311" t="s">
        <v>754</v>
      </c>
      <c r="H311" t="s">
        <v>149</v>
      </c>
      <c r="I311" t="s">
        <v>268</v>
      </c>
      <c r="J311" s="65">
        <v>1.65</v>
      </c>
      <c r="K311" t="s">
        <v>101</v>
      </c>
      <c r="L311" s="66">
        <v>4.9000000000000002E-2</v>
      </c>
      <c r="M311" s="66">
        <v>3.6999999999999998E-2</v>
      </c>
      <c r="N311" s="65">
        <v>1982071.74</v>
      </c>
      <c r="O311" s="65">
        <v>102.82</v>
      </c>
      <c r="P311" s="65">
        <v>0</v>
      </c>
      <c r="Q311" s="65">
        <v>2037.966163068</v>
      </c>
      <c r="R311" s="66">
        <v>8.9999999999999993E-3</v>
      </c>
      <c r="S311" s="66">
        <v>8.0000000000000004E-4</v>
      </c>
      <c r="T311" s="66">
        <v>1E-4</v>
      </c>
    </row>
    <row r="312" spans="1:20">
      <c r="A312" t="s">
        <v>1219</v>
      </c>
      <c r="B312" t="s">
        <v>1220</v>
      </c>
      <c r="C312" t="s">
        <v>99</v>
      </c>
      <c r="D312" t="s">
        <v>122</v>
      </c>
      <c r="E312" t="s">
        <v>1221</v>
      </c>
      <c r="F312" t="s">
        <v>622</v>
      </c>
      <c r="G312" t="s">
        <v>754</v>
      </c>
      <c r="H312" t="s">
        <v>149</v>
      </c>
      <c r="I312" t="s">
        <v>268</v>
      </c>
      <c r="J312" s="65">
        <v>4.07</v>
      </c>
      <c r="K312" t="s">
        <v>101</v>
      </c>
      <c r="L312" s="66">
        <v>2.3E-2</v>
      </c>
      <c r="M312" s="66">
        <v>1.9400000000000001E-2</v>
      </c>
      <c r="N312" s="65">
        <v>6620.02</v>
      </c>
      <c r="O312" s="65">
        <v>101.69</v>
      </c>
      <c r="P312" s="65">
        <v>0</v>
      </c>
      <c r="Q312" s="65">
        <v>6.7318983379999997</v>
      </c>
      <c r="R312" s="66">
        <v>0</v>
      </c>
      <c r="S312" s="66">
        <v>0</v>
      </c>
      <c r="T312" s="66">
        <v>0</v>
      </c>
    </row>
    <row r="313" spans="1:20">
      <c r="A313" t="s">
        <v>1222</v>
      </c>
      <c r="B313" t="s">
        <v>1223</v>
      </c>
      <c r="C313" t="s">
        <v>99</v>
      </c>
      <c r="D313" t="s">
        <v>122</v>
      </c>
      <c r="E313" t="s">
        <v>1221</v>
      </c>
      <c r="F313" t="s">
        <v>622</v>
      </c>
      <c r="G313" t="s">
        <v>754</v>
      </c>
      <c r="H313" t="s">
        <v>149</v>
      </c>
      <c r="I313" t="s">
        <v>268</v>
      </c>
      <c r="J313" s="65">
        <v>3.05</v>
      </c>
      <c r="K313" t="s">
        <v>101</v>
      </c>
      <c r="L313" s="66">
        <v>2.75E-2</v>
      </c>
      <c r="M313" s="66">
        <v>1.8200000000000001E-2</v>
      </c>
      <c r="N313" s="65">
        <v>4475787.1500000004</v>
      </c>
      <c r="O313" s="65">
        <v>103.08</v>
      </c>
      <c r="P313" s="65">
        <v>0</v>
      </c>
      <c r="Q313" s="65">
        <v>4613.6413942199997</v>
      </c>
      <c r="R313" s="66">
        <v>1.2E-2</v>
      </c>
      <c r="S313" s="66">
        <v>1.9E-3</v>
      </c>
      <c r="T313" s="66">
        <v>2.9999999999999997E-4</v>
      </c>
    </row>
    <row r="314" spans="1:20">
      <c r="A314" t="s">
        <v>1224</v>
      </c>
      <c r="B314">
        <v>1141951</v>
      </c>
      <c r="C314" t="s">
        <v>99</v>
      </c>
      <c r="D314" t="s">
        <v>122</v>
      </c>
      <c r="E314" t="s">
        <v>1225</v>
      </c>
      <c r="F314" t="s">
        <v>1226</v>
      </c>
      <c r="G314" t="s">
        <v>759</v>
      </c>
      <c r="H314" t="s">
        <v>212</v>
      </c>
      <c r="I314" t="s">
        <v>268</v>
      </c>
      <c r="J314" s="65">
        <v>4.9400000000000004</v>
      </c>
      <c r="K314" t="s">
        <v>101</v>
      </c>
      <c r="L314" s="66">
        <v>2.6200000000000001E-2</v>
      </c>
      <c r="M314" s="66">
        <v>1.47E-2</v>
      </c>
      <c r="N314" s="65">
        <f>927047.55-N315</f>
        <v>17561.550000000047</v>
      </c>
      <c r="O314" s="65">
        <f>Q314/N314*100*1000</f>
        <v>106.35840053981522</v>
      </c>
      <c r="P314" s="65">
        <v>0</v>
      </c>
      <c r="Q314" s="65">
        <f>986.19318369-2.66-Q315</f>
        <v>18.678183689999969</v>
      </c>
      <c r="R314" s="66">
        <v>1.2999999999999999E-3</v>
      </c>
      <c r="S314" s="66">
        <v>4.0000000000000002E-4</v>
      </c>
      <c r="T314" s="66">
        <v>1E-4</v>
      </c>
    </row>
    <row r="315" spans="1:20" s="77" customFormat="1">
      <c r="A315" s="78" t="s">
        <v>1227</v>
      </c>
      <c r="B315" s="78">
        <v>11419510</v>
      </c>
      <c r="C315" s="78" t="s">
        <v>99</v>
      </c>
      <c r="D315" s="78" t="s">
        <v>122</v>
      </c>
      <c r="E315" s="78" t="s">
        <v>1225</v>
      </c>
      <c r="F315" s="78" t="s">
        <v>1226</v>
      </c>
      <c r="G315" s="78" t="s">
        <v>759</v>
      </c>
      <c r="H315" s="78" t="s">
        <v>212</v>
      </c>
      <c r="I315" s="78" t="s">
        <v>531</v>
      </c>
      <c r="K315" s="78" t="s">
        <v>101</v>
      </c>
      <c r="L315" s="91">
        <v>2.6200000000000001E-2</v>
      </c>
      <c r="M315" s="91">
        <v>0</v>
      </c>
      <c r="N315" s="81">
        <v>909486</v>
      </c>
      <c r="O315" s="81">
        <f>Q315/N315*100*1000</f>
        <v>106.08794417945961</v>
      </c>
      <c r="P315" s="81">
        <v>0</v>
      </c>
      <c r="Q315" s="81">
        <v>964.85500000000002</v>
      </c>
      <c r="R315" s="91">
        <v>0</v>
      </c>
      <c r="S315" s="91">
        <v>0</v>
      </c>
      <c r="T315" s="91">
        <v>0</v>
      </c>
    </row>
    <row r="316" spans="1:20">
      <c r="A316" t="s">
        <v>1228</v>
      </c>
      <c r="B316" t="s">
        <v>1229</v>
      </c>
      <c r="C316" t="s">
        <v>99</v>
      </c>
      <c r="D316" t="s">
        <v>122</v>
      </c>
      <c r="E316" t="s">
        <v>1225</v>
      </c>
      <c r="F316" t="s">
        <v>1226</v>
      </c>
      <c r="G316" t="s">
        <v>759</v>
      </c>
      <c r="H316" t="s">
        <v>212</v>
      </c>
      <c r="I316" t="s">
        <v>268</v>
      </c>
      <c r="J316" s="65">
        <v>2.9</v>
      </c>
      <c r="K316" t="s">
        <v>101</v>
      </c>
      <c r="L316" s="66">
        <v>3.3500000000000002E-2</v>
      </c>
      <c r="M316" s="66">
        <v>8.6999999999999994E-3</v>
      </c>
      <c r="N316" s="65">
        <v>6830.67</v>
      </c>
      <c r="O316" s="65">
        <v>107.3</v>
      </c>
      <c r="P316" s="65">
        <v>1.7849299999999999</v>
      </c>
      <c r="Q316" s="65">
        <v>9.1142389099999992</v>
      </c>
      <c r="R316" s="66">
        <v>0</v>
      </c>
      <c r="S316" s="66">
        <v>0</v>
      </c>
      <c r="T316" s="66">
        <v>0</v>
      </c>
    </row>
    <row r="317" spans="1:20">
      <c r="A317" t="s">
        <v>1230</v>
      </c>
      <c r="B317" t="s">
        <v>1231</v>
      </c>
      <c r="C317" t="s">
        <v>99</v>
      </c>
      <c r="D317" t="s">
        <v>122</v>
      </c>
      <c r="E317" t="s">
        <v>1232</v>
      </c>
      <c r="F317" t="s">
        <v>622</v>
      </c>
      <c r="G317" t="s">
        <v>754</v>
      </c>
      <c r="H317" t="s">
        <v>149</v>
      </c>
      <c r="I317" t="s">
        <v>1233</v>
      </c>
      <c r="J317" s="65">
        <v>3.76</v>
      </c>
      <c r="K317" t="s">
        <v>101</v>
      </c>
      <c r="L317" s="66">
        <v>1.7500000000000002E-2</v>
      </c>
      <c r="M317" s="66">
        <v>1.47E-2</v>
      </c>
      <c r="N317" s="65">
        <v>1960000</v>
      </c>
      <c r="O317" s="65">
        <v>101.47</v>
      </c>
      <c r="P317" s="65">
        <v>0</v>
      </c>
      <c r="Q317" s="65">
        <v>1988.8119999999999</v>
      </c>
      <c r="R317" s="66">
        <v>1.6299999999999999E-2</v>
      </c>
      <c r="S317" s="66">
        <v>8.0000000000000004E-4</v>
      </c>
      <c r="T317" s="66">
        <v>1E-4</v>
      </c>
    </row>
    <row r="318" spans="1:20">
      <c r="A318" t="s">
        <v>1234</v>
      </c>
      <c r="B318" t="s">
        <v>1235</v>
      </c>
      <c r="C318" t="s">
        <v>99</v>
      </c>
      <c r="D318" t="s">
        <v>122</v>
      </c>
      <c r="E318" t="s">
        <v>786</v>
      </c>
      <c r="F318" t="s">
        <v>787</v>
      </c>
      <c r="G318" t="s">
        <v>788</v>
      </c>
      <c r="H318" t="s">
        <v>149</v>
      </c>
      <c r="I318" t="s">
        <v>268</v>
      </c>
      <c r="J318" s="65">
        <v>2.63</v>
      </c>
      <c r="K318" t="s">
        <v>101</v>
      </c>
      <c r="L318" s="66">
        <v>3.15E-2</v>
      </c>
      <c r="M318" s="66">
        <v>2.1600000000000001E-2</v>
      </c>
      <c r="N318" s="65">
        <v>1781132.12</v>
      </c>
      <c r="O318" s="65">
        <v>103.42</v>
      </c>
      <c r="P318" s="65">
        <v>0</v>
      </c>
      <c r="Q318" s="65">
        <v>1842.0468385040001</v>
      </c>
      <c r="R318" s="66">
        <v>6.1999999999999998E-3</v>
      </c>
      <c r="S318" s="66">
        <v>8.0000000000000004E-4</v>
      </c>
      <c r="T318" s="66">
        <v>1E-4</v>
      </c>
    </row>
    <row r="319" spans="1:20">
      <c r="A319" t="s">
        <v>1236</v>
      </c>
      <c r="B319" t="s">
        <v>1237</v>
      </c>
      <c r="C319" t="s">
        <v>99</v>
      </c>
      <c r="D319" t="s">
        <v>122</v>
      </c>
      <c r="E319" t="s">
        <v>786</v>
      </c>
      <c r="F319" t="s">
        <v>787</v>
      </c>
      <c r="G319" t="s">
        <v>788</v>
      </c>
      <c r="H319" t="s">
        <v>149</v>
      </c>
      <c r="I319" t="s">
        <v>268</v>
      </c>
      <c r="J319" s="65">
        <v>3.85</v>
      </c>
      <c r="K319" t="s">
        <v>101</v>
      </c>
      <c r="L319" s="66">
        <v>2.9499999999999998E-2</v>
      </c>
      <c r="M319" s="66">
        <v>2.2800000000000001E-2</v>
      </c>
      <c r="N319" s="65">
        <v>1729127</v>
      </c>
      <c r="O319" s="65">
        <v>103.37</v>
      </c>
      <c r="P319" s="65">
        <v>0</v>
      </c>
      <c r="Q319" s="65">
        <v>1787.3985799</v>
      </c>
      <c r="R319" s="66">
        <v>5.4000000000000003E-3</v>
      </c>
      <c r="S319" s="66">
        <v>6.9999999999999999E-4</v>
      </c>
      <c r="T319" s="66">
        <v>1E-4</v>
      </c>
    </row>
    <row r="320" spans="1:20">
      <c r="A320" t="s">
        <v>1238</v>
      </c>
      <c r="B320" t="s">
        <v>1239</v>
      </c>
      <c r="C320" t="s">
        <v>99</v>
      </c>
      <c r="D320" t="s">
        <v>122</v>
      </c>
      <c r="E320" t="s">
        <v>792</v>
      </c>
      <c r="F320" t="s">
        <v>568</v>
      </c>
      <c r="G320" t="s">
        <v>788</v>
      </c>
      <c r="H320" t="s">
        <v>149</v>
      </c>
      <c r="I320" t="s">
        <v>268</v>
      </c>
      <c r="J320" s="65">
        <v>1.73</v>
      </c>
      <c r="K320" t="s">
        <v>101</v>
      </c>
      <c r="L320" s="66">
        <v>4.3499999999999997E-2</v>
      </c>
      <c r="M320" s="66">
        <v>1.15E-2</v>
      </c>
      <c r="N320" s="65">
        <v>644745</v>
      </c>
      <c r="O320" s="65">
        <v>106.57</v>
      </c>
      <c r="P320" s="65">
        <v>0</v>
      </c>
      <c r="Q320" s="65">
        <v>687.10474650000003</v>
      </c>
      <c r="R320" s="66">
        <v>3.7000000000000002E-3</v>
      </c>
      <c r="S320" s="66">
        <v>2.9999999999999997E-4</v>
      </c>
      <c r="T320" s="66">
        <v>0</v>
      </c>
    </row>
    <row r="321" spans="1:20">
      <c r="A321" t="s">
        <v>1240</v>
      </c>
      <c r="B321" t="s">
        <v>1241</v>
      </c>
      <c r="C321" t="s">
        <v>99</v>
      </c>
      <c r="D321" t="s">
        <v>122</v>
      </c>
      <c r="E321" t="s">
        <v>792</v>
      </c>
      <c r="F321" t="s">
        <v>568</v>
      </c>
      <c r="G321" t="s">
        <v>788</v>
      </c>
      <c r="H321" t="s">
        <v>149</v>
      </c>
      <c r="I321" t="s">
        <v>268</v>
      </c>
      <c r="J321" s="65">
        <v>4.72</v>
      </c>
      <c r="K321" t="s">
        <v>101</v>
      </c>
      <c r="L321" s="66">
        <v>3.27E-2</v>
      </c>
      <c r="M321" s="66">
        <v>1.9900000000000001E-2</v>
      </c>
      <c r="N321" s="65">
        <v>406868</v>
      </c>
      <c r="O321" s="65">
        <v>107.5</v>
      </c>
      <c r="P321" s="65">
        <v>0</v>
      </c>
      <c r="Q321" s="65">
        <v>437.38310000000001</v>
      </c>
      <c r="R321" s="66">
        <v>1.2999999999999999E-3</v>
      </c>
      <c r="S321" s="66">
        <v>2.0000000000000001E-4</v>
      </c>
      <c r="T321" s="66">
        <v>0</v>
      </c>
    </row>
    <row r="322" spans="1:20">
      <c r="A322" t="s">
        <v>1242</v>
      </c>
      <c r="B322" t="s">
        <v>1243</v>
      </c>
      <c r="C322" t="s">
        <v>99</v>
      </c>
      <c r="D322" t="s">
        <v>122</v>
      </c>
      <c r="E322" t="s">
        <v>1244</v>
      </c>
      <c r="F322" t="s">
        <v>126</v>
      </c>
      <c r="G322" t="s">
        <v>797</v>
      </c>
      <c r="H322" t="s">
        <v>212</v>
      </c>
      <c r="I322" t="s">
        <v>268</v>
      </c>
      <c r="J322" s="65">
        <v>0.61</v>
      </c>
      <c r="K322" t="s">
        <v>101</v>
      </c>
      <c r="L322" s="66">
        <v>3.3000000000000002E-2</v>
      </c>
      <c r="M322" s="66">
        <v>7.3400000000000007E-2</v>
      </c>
      <c r="N322" s="65">
        <v>4414.6899999999996</v>
      </c>
      <c r="O322" s="65">
        <v>98.09</v>
      </c>
      <c r="P322" s="65">
        <v>0</v>
      </c>
      <c r="Q322" s="65">
        <v>4.3303694210000003</v>
      </c>
      <c r="R322" s="66">
        <v>0</v>
      </c>
      <c r="S322" s="66">
        <v>0</v>
      </c>
      <c r="T322" s="66">
        <v>0</v>
      </c>
    </row>
    <row r="323" spans="1:20">
      <c r="A323" t="s">
        <v>1245</v>
      </c>
      <c r="B323" t="s">
        <v>1246</v>
      </c>
      <c r="C323" t="s">
        <v>99</v>
      </c>
      <c r="D323" t="s">
        <v>122</v>
      </c>
      <c r="E323" t="s">
        <v>1244</v>
      </c>
      <c r="F323" t="s">
        <v>126</v>
      </c>
      <c r="G323" t="s">
        <v>797</v>
      </c>
      <c r="H323" t="s">
        <v>212</v>
      </c>
      <c r="I323" t="s">
        <v>330</v>
      </c>
      <c r="J323" s="65">
        <v>1.54</v>
      </c>
      <c r="K323" t="s">
        <v>101</v>
      </c>
      <c r="L323" s="66">
        <v>0.03</v>
      </c>
      <c r="M323" s="66">
        <v>6.9500000000000006E-2</v>
      </c>
      <c r="N323" s="65">
        <v>8802.65</v>
      </c>
      <c r="O323" s="65">
        <v>94.7</v>
      </c>
      <c r="P323" s="65">
        <v>0</v>
      </c>
      <c r="Q323" s="65">
        <v>8.3361095499999998</v>
      </c>
      <c r="R323" s="66">
        <v>0</v>
      </c>
      <c r="S323" s="66">
        <v>0</v>
      </c>
      <c r="T323" s="66">
        <v>0</v>
      </c>
    </row>
    <row r="324" spans="1:20">
      <c r="A324" t="s">
        <v>1247</v>
      </c>
      <c r="B324" t="s">
        <v>1248</v>
      </c>
      <c r="C324" t="s">
        <v>99</v>
      </c>
      <c r="D324" t="s">
        <v>122</v>
      </c>
      <c r="E324" t="s">
        <v>1244</v>
      </c>
      <c r="F324" t="s">
        <v>126</v>
      </c>
      <c r="G324" t="s">
        <v>797</v>
      </c>
      <c r="H324" t="s">
        <v>212</v>
      </c>
      <c r="I324" t="s">
        <v>268</v>
      </c>
      <c r="J324" s="65">
        <v>2.83</v>
      </c>
      <c r="K324" t="s">
        <v>101</v>
      </c>
      <c r="L324" s="66">
        <v>3.2500000000000001E-2</v>
      </c>
      <c r="M324" s="66">
        <v>6.7199999999999996E-2</v>
      </c>
      <c r="N324" s="65">
        <v>8032.73</v>
      </c>
      <c r="O324" s="65">
        <v>91.62</v>
      </c>
      <c r="P324" s="65">
        <v>0</v>
      </c>
      <c r="Q324" s="65">
        <v>7.3595872260000004</v>
      </c>
      <c r="R324" s="66">
        <v>0</v>
      </c>
      <c r="S324" s="66">
        <v>0</v>
      </c>
      <c r="T324" s="66">
        <v>0</v>
      </c>
    </row>
    <row r="325" spans="1:20">
      <c r="A325" t="s">
        <v>1249</v>
      </c>
      <c r="B325" t="s">
        <v>1250</v>
      </c>
      <c r="C325" t="s">
        <v>99</v>
      </c>
      <c r="D325" t="s">
        <v>122</v>
      </c>
      <c r="E325" t="s">
        <v>796</v>
      </c>
      <c r="F325" t="s">
        <v>126</v>
      </c>
      <c r="G325" t="s">
        <v>797</v>
      </c>
      <c r="H325" t="s">
        <v>212</v>
      </c>
      <c r="I325" t="s">
        <v>551</v>
      </c>
      <c r="J325" s="65">
        <v>1.04</v>
      </c>
      <c r="K325" t="s">
        <v>101</v>
      </c>
      <c r="L325" s="66">
        <v>3.6999999999999998E-2</v>
      </c>
      <c r="M325" s="66">
        <v>0.05</v>
      </c>
      <c r="N325" s="65">
        <v>3675331</v>
      </c>
      <c r="O325" s="65">
        <v>100.26</v>
      </c>
      <c r="P325" s="65">
        <v>0</v>
      </c>
      <c r="Q325" s="65">
        <v>3684.8868606000001</v>
      </c>
      <c r="R325" s="66">
        <v>1.8700000000000001E-2</v>
      </c>
      <c r="S325" s="66">
        <v>1.5E-3</v>
      </c>
      <c r="T325" s="66">
        <v>2.0000000000000001E-4</v>
      </c>
    </row>
    <row r="326" spans="1:20">
      <c r="A326" t="s">
        <v>1251</v>
      </c>
      <c r="B326" t="s">
        <v>1252</v>
      </c>
      <c r="C326" t="s">
        <v>99</v>
      </c>
      <c r="D326" t="s">
        <v>122</v>
      </c>
      <c r="E326" t="s">
        <v>796</v>
      </c>
      <c r="F326" t="s">
        <v>126</v>
      </c>
      <c r="G326" t="s">
        <v>797</v>
      </c>
      <c r="H326" t="s">
        <v>212</v>
      </c>
      <c r="I326" t="s">
        <v>557</v>
      </c>
      <c r="J326" s="65">
        <v>0.41</v>
      </c>
      <c r="K326" t="s">
        <v>101</v>
      </c>
      <c r="L326" s="66">
        <v>4.2999999999999997E-2</v>
      </c>
      <c r="M326" s="66">
        <v>7.0999999999999994E-2</v>
      </c>
      <c r="N326" s="65">
        <v>1803261.04</v>
      </c>
      <c r="O326" s="65">
        <v>99.27</v>
      </c>
      <c r="P326" s="65">
        <v>0</v>
      </c>
      <c r="Q326" s="65">
        <v>1790.0972344080001</v>
      </c>
      <c r="R326" s="66">
        <v>2.7099999999999999E-2</v>
      </c>
      <c r="S326" s="66">
        <v>6.9999999999999999E-4</v>
      </c>
      <c r="T326" s="66">
        <v>1E-4</v>
      </c>
    </row>
    <row r="327" spans="1:20">
      <c r="A327" t="s">
        <v>1253</v>
      </c>
      <c r="B327" t="s">
        <v>1254</v>
      </c>
      <c r="C327" t="s">
        <v>99</v>
      </c>
      <c r="D327" t="s">
        <v>122</v>
      </c>
      <c r="E327" t="s">
        <v>796</v>
      </c>
      <c r="F327" t="s">
        <v>126</v>
      </c>
      <c r="G327" t="s">
        <v>797</v>
      </c>
      <c r="H327" t="s">
        <v>212</v>
      </c>
      <c r="I327" t="s">
        <v>268</v>
      </c>
      <c r="J327" s="65">
        <v>1.1100000000000001</v>
      </c>
      <c r="K327" t="s">
        <v>101</v>
      </c>
      <c r="L327" s="66">
        <v>4.2500000000000003E-2</v>
      </c>
      <c r="M327" s="66">
        <v>6.1199999999999997E-2</v>
      </c>
      <c r="N327" s="65">
        <v>6306.53</v>
      </c>
      <c r="O327" s="65">
        <v>99.77</v>
      </c>
      <c r="P327" s="65">
        <v>0</v>
      </c>
      <c r="Q327" s="65">
        <v>6.292024981</v>
      </c>
      <c r="R327" s="66">
        <v>0</v>
      </c>
      <c r="S327" s="66">
        <v>0</v>
      </c>
      <c r="T327" s="66">
        <v>0</v>
      </c>
    </row>
    <row r="328" spans="1:20">
      <c r="A328" t="s">
        <v>1255</v>
      </c>
      <c r="B328" t="s">
        <v>1256</v>
      </c>
      <c r="C328" t="s">
        <v>99</v>
      </c>
      <c r="D328" t="s">
        <v>122</v>
      </c>
      <c r="E328" t="s">
        <v>796</v>
      </c>
      <c r="F328" t="s">
        <v>126</v>
      </c>
      <c r="G328" t="s">
        <v>797</v>
      </c>
      <c r="H328" t="s">
        <v>212</v>
      </c>
      <c r="I328" t="s">
        <v>268</v>
      </c>
      <c r="J328" s="65">
        <v>2.93</v>
      </c>
      <c r="K328" t="s">
        <v>101</v>
      </c>
      <c r="L328" s="66">
        <v>2.8000000000000001E-2</v>
      </c>
      <c r="M328" s="66">
        <v>6.1699999999999998E-2</v>
      </c>
      <c r="N328" s="65">
        <v>6548</v>
      </c>
      <c r="O328" s="65">
        <v>91.48</v>
      </c>
      <c r="P328" s="65">
        <v>0</v>
      </c>
      <c r="Q328" s="65">
        <v>5.9901103999999998</v>
      </c>
      <c r="R328" s="66">
        <v>0</v>
      </c>
      <c r="S328" s="66">
        <v>0</v>
      </c>
      <c r="T328" s="66">
        <v>0</v>
      </c>
    </row>
    <row r="329" spans="1:20">
      <c r="A329" t="s">
        <v>1257</v>
      </c>
      <c r="B329" t="s">
        <v>1258</v>
      </c>
      <c r="C329" t="s">
        <v>99</v>
      </c>
      <c r="D329" t="s">
        <v>122</v>
      </c>
      <c r="E329" t="s">
        <v>1259</v>
      </c>
      <c r="F329" t="s">
        <v>124</v>
      </c>
      <c r="G329" t="s">
        <v>788</v>
      </c>
      <c r="H329" t="s">
        <v>149</v>
      </c>
      <c r="I329" t="s">
        <v>554</v>
      </c>
      <c r="J329" s="65">
        <v>6.78</v>
      </c>
      <c r="K329" t="s">
        <v>101</v>
      </c>
      <c r="L329" s="66">
        <v>2.5000000000000001E-3</v>
      </c>
      <c r="M329" s="66">
        <v>6.1000000000000004E-3</v>
      </c>
      <c r="N329" s="65">
        <v>7162000</v>
      </c>
      <c r="O329" s="65">
        <v>97.6</v>
      </c>
      <c r="P329" s="65">
        <v>0</v>
      </c>
      <c r="Q329" s="65">
        <v>6990.1120000000001</v>
      </c>
      <c r="R329" s="66">
        <v>1.43E-2</v>
      </c>
      <c r="S329" s="66">
        <v>2.8999999999999998E-3</v>
      </c>
      <c r="T329" s="66">
        <v>4.0000000000000002E-4</v>
      </c>
    </row>
    <row r="330" spans="1:20">
      <c r="A330" t="s">
        <v>1260</v>
      </c>
      <c r="B330" t="s">
        <v>1261</v>
      </c>
      <c r="C330" t="s">
        <v>99</v>
      </c>
      <c r="D330" t="s">
        <v>122</v>
      </c>
      <c r="E330" t="s">
        <v>1259</v>
      </c>
      <c r="F330" t="s">
        <v>124</v>
      </c>
      <c r="G330" t="s">
        <v>797</v>
      </c>
      <c r="H330" t="s">
        <v>212</v>
      </c>
      <c r="I330" t="s">
        <v>268</v>
      </c>
      <c r="J330" s="65">
        <v>5.26</v>
      </c>
      <c r="K330" t="s">
        <v>101</v>
      </c>
      <c r="L330" s="66">
        <v>2.0500000000000001E-2</v>
      </c>
      <c r="M330" s="66">
        <v>1.66E-2</v>
      </c>
      <c r="N330" s="65">
        <v>6515457</v>
      </c>
      <c r="O330" s="65">
        <v>102.42</v>
      </c>
      <c r="P330" s="65">
        <v>0</v>
      </c>
      <c r="Q330" s="65">
        <v>6673.1310593999997</v>
      </c>
      <c r="R330" s="66">
        <v>1.52E-2</v>
      </c>
      <c r="S330" s="66">
        <v>2.8E-3</v>
      </c>
      <c r="T330" s="66">
        <v>4.0000000000000002E-4</v>
      </c>
    </row>
    <row r="331" spans="1:20">
      <c r="A331" t="s">
        <v>1262</v>
      </c>
      <c r="B331" t="s">
        <v>1263</v>
      </c>
      <c r="C331" t="s">
        <v>99</v>
      </c>
      <c r="D331" t="s">
        <v>122</v>
      </c>
      <c r="E331" t="s">
        <v>801</v>
      </c>
      <c r="F331" t="s">
        <v>673</v>
      </c>
      <c r="G331" t="s">
        <v>797</v>
      </c>
      <c r="H331" t="s">
        <v>212</v>
      </c>
      <c r="I331" t="s">
        <v>268</v>
      </c>
      <c r="J331" s="65">
        <v>4.6500000000000004</v>
      </c>
      <c r="K331" t="s">
        <v>101</v>
      </c>
      <c r="L331" s="66">
        <v>3.4000000000000002E-2</v>
      </c>
      <c r="M331" s="66">
        <v>3.4099999999999998E-2</v>
      </c>
      <c r="N331" s="65">
        <v>5620.2</v>
      </c>
      <c r="O331" s="65">
        <v>100.92</v>
      </c>
      <c r="P331" s="65">
        <v>0</v>
      </c>
      <c r="Q331" s="65">
        <v>5.67190584</v>
      </c>
      <c r="R331" s="66">
        <v>0</v>
      </c>
      <c r="S331" s="66">
        <v>0</v>
      </c>
      <c r="T331" s="66">
        <v>0</v>
      </c>
    </row>
    <row r="332" spans="1:20">
      <c r="A332" t="s">
        <v>1264</v>
      </c>
      <c r="B332" t="s">
        <v>1265</v>
      </c>
      <c r="C332" t="s">
        <v>99</v>
      </c>
      <c r="D332" t="s">
        <v>122</v>
      </c>
      <c r="E332" t="s">
        <v>805</v>
      </c>
      <c r="F332" t="s">
        <v>673</v>
      </c>
      <c r="G332" t="s">
        <v>788</v>
      </c>
      <c r="H332" t="s">
        <v>149</v>
      </c>
      <c r="I332" t="s">
        <v>268</v>
      </c>
      <c r="J332" s="65">
        <v>5.88</v>
      </c>
      <c r="K332" t="s">
        <v>101</v>
      </c>
      <c r="L332" s="66">
        <v>3.2500000000000001E-2</v>
      </c>
      <c r="M332" s="66">
        <v>3.8399999999999997E-2</v>
      </c>
      <c r="N332" s="65">
        <v>10607445</v>
      </c>
      <c r="O332" s="65">
        <v>96.7</v>
      </c>
      <c r="P332" s="65">
        <v>0</v>
      </c>
      <c r="Q332" s="65">
        <v>10257.399315000001</v>
      </c>
      <c r="R332" s="66">
        <v>3.09E-2</v>
      </c>
      <c r="S332" s="66">
        <v>4.1999999999999997E-3</v>
      </c>
      <c r="T332" s="66">
        <v>5.9999999999999995E-4</v>
      </c>
    </row>
    <row r="333" spans="1:20">
      <c r="A333" t="s">
        <v>1266</v>
      </c>
      <c r="B333" t="s">
        <v>1267</v>
      </c>
      <c r="C333" t="s">
        <v>99</v>
      </c>
      <c r="D333" t="s">
        <v>122</v>
      </c>
      <c r="E333" t="s">
        <v>1268</v>
      </c>
      <c r="F333" t="s">
        <v>787</v>
      </c>
      <c r="G333" t="s">
        <v>788</v>
      </c>
      <c r="H333" t="s">
        <v>149</v>
      </c>
      <c r="I333" t="s">
        <v>268</v>
      </c>
      <c r="J333" s="65">
        <v>0.99</v>
      </c>
      <c r="K333" t="s">
        <v>101</v>
      </c>
      <c r="L333" s="66">
        <v>3.9E-2</v>
      </c>
      <c r="M333" s="66">
        <v>1.9E-2</v>
      </c>
      <c r="N333" s="65">
        <v>5816.52</v>
      </c>
      <c r="O333" s="65">
        <v>101.98</v>
      </c>
      <c r="P333" s="65">
        <v>0</v>
      </c>
      <c r="Q333" s="65">
        <v>5.9316870960000001</v>
      </c>
      <c r="R333" s="66">
        <v>0</v>
      </c>
      <c r="S333" s="66">
        <v>0</v>
      </c>
      <c r="T333" s="66">
        <v>0</v>
      </c>
    </row>
    <row r="334" spans="1:20">
      <c r="A334" t="s">
        <v>1269</v>
      </c>
      <c r="B334" t="s">
        <v>1270</v>
      </c>
      <c r="C334" t="s">
        <v>99</v>
      </c>
      <c r="D334" t="s">
        <v>122</v>
      </c>
      <c r="E334" t="s">
        <v>1268</v>
      </c>
      <c r="F334" t="s">
        <v>787</v>
      </c>
      <c r="G334" t="s">
        <v>788</v>
      </c>
      <c r="H334" t="s">
        <v>149</v>
      </c>
      <c r="I334" t="s">
        <v>1271</v>
      </c>
      <c r="J334" s="65">
        <v>4.96</v>
      </c>
      <c r="K334" t="s">
        <v>101</v>
      </c>
      <c r="L334" s="66">
        <v>2.4E-2</v>
      </c>
      <c r="M334" s="66">
        <v>2.1899999999999999E-2</v>
      </c>
      <c r="N334" s="65">
        <v>1803960</v>
      </c>
      <c r="O334" s="65">
        <v>101.09</v>
      </c>
      <c r="P334" s="65">
        <v>0</v>
      </c>
      <c r="Q334" s="65">
        <v>1823.6231640000001</v>
      </c>
      <c r="R334" s="66">
        <v>6.1999999999999998E-3</v>
      </c>
      <c r="S334" s="66">
        <v>8.0000000000000004E-4</v>
      </c>
      <c r="T334" s="66">
        <v>1E-4</v>
      </c>
    </row>
    <row r="335" spans="1:20">
      <c r="A335" t="s">
        <v>1272</v>
      </c>
      <c r="B335" t="s">
        <v>1273</v>
      </c>
      <c r="C335" t="s">
        <v>99</v>
      </c>
      <c r="D335" t="s">
        <v>122</v>
      </c>
      <c r="E335" t="s">
        <v>1268</v>
      </c>
      <c r="F335" t="s">
        <v>787</v>
      </c>
      <c r="G335" t="s">
        <v>788</v>
      </c>
      <c r="H335" t="s">
        <v>149</v>
      </c>
      <c r="I335" t="s">
        <v>268</v>
      </c>
      <c r="J335" s="65">
        <v>3.26</v>
      </c>
      <c r="K335" t="s">
        <v>101</v>
      </c>
      <c r="L335" s="66">
        <v>2.75E-2</v>
      </c>
      <c r="M335" s="66">
        <v>1.9900000000000001E-2</v>
      </c>
      <c r="N335" s="65">
        <v>8340</v>
      </c>
      <c r="O335" s="65">
        <v>102.5</v>
      </c>
      <c r="P335" s="65">
        <v>0</v>
      </c>
      <c r="Q335" s="65">
        <v>8.5485000000000007</v>
      </c>
      <c r="R335" s="66">
        <v>0</v>
      </c>
      <c r="S335" s="66">
        <v>0</v>
      </c>
      <c r="T335" s="66">
        <v>0</v>
      </c>
    </row>
    <row r="336" spans="1:20">
      <c r="A336" t="s">
        <v>1274</v>
      </c>
      <c r="B336" t="s">
        <v>1275</v>
      </c>
      <c r="C336" t="s">
        <v>99</v>
      </c>
      <c r="D336" t="s">
        <v>122</v>
      </c>
      <c r="E336" t="s">
        <v>805</v>
      </c>
      <c r="F336" t="s">
        <v>673</v>
      </c>
      <c r="G336" t="s">
        <v>788</v>
      </c>
      <c r="H336" t="s">
        <v>149</v>
      </c>
      <c r="I336" t="s">
        <v>268</v>
      </c>
      <c r="J336" s="65">
        <v>2.64</v>
      </c>
      <c r="K336" t="s">
        <v>101</v>
      </c>
      <c r="L336" s="66">
        <v>4.2000000000000003E-2</v>
      </c>
      <c r="M336" s="66">
        <v>1.6500000000000001E-2</v>
      </c>
      <c r="N336" s="65">
        <v>3700293.06</v>
      </c>
      <c r="O336" s="65">
        <v>108.53</v>
      </c>
      <c r="P336" s="65">
        <v>0</v>
      </c>
      <c r="Q336" s="65">
        <v>4015.9280580179998</v>
      </c>
      <c r="R336" s="66">
        <v>8.0000000000000002E-3</v>
      </c>
      <c r="S336" s="66">
        <v>1.6999999999999999E-3</v>
      </c>
      <c r="T336" s="66">
        <v>2.0000000000000001E-4</v>
      </c>
    </row>
    <row r="337" spans="1:20">
      <c r="A337" t="s">
        <v>1276</v>
      </c>
      <c r="B337" t="s">
        <v>1277</v>
      </c>
      <c r="C337" t="s">
        <v>99</v>
      </c>
      <c r="D337" t="s">
        <v>122</v>
      </c>
      <c r="E337" t="s">
        <v>812</v>
      </c>
      <c r="F337" t="s">
        <v>787</v>
      </c>
      <c r="G337" t="s">
        <v>797</v>
      </c>
      <c r="H337" t="s">
        <v>212</v>
      </c>
      <c r="I337" t="s">
        <v>268</v>
      </c>
      <c r="J337" s="65">
        <v>1.92</v>
      </c>
      <c r="K337" t="s">
        <v>101</v>
      </c>
      <c r="L337" s="66">
        <v>4.2000000000000003E-2</v>
      </c>
      <c r="M337" s="66">
        <v>2.3300000000000001E-2</v>
      </c>
      <c r="N337" s="65">
        <v>1552778.75</v>
      </c>
      <c r="O337" s="65">
        <v>104.67</v>
      </c>
      <c r="P337" s="65">
        <v>0</v>
      </c>
      <c r="Q337" s="65">
        <v>1625.293517625</v>
      </c>
      <c r="R337" s="66">
        <v>4.4000000000000003E-3</v>
      </c>
      <c r="S337" s="66">
        <v>6.9999999999999999E-4</v>
      </c>
      <c r="T337" s="66">
        <v>1E-4</v>
      </c>
    </row>
    <row r="338" spans="1:20">
      <c r="A338" t="s">
        <v>1278</v>
      </c>
      <c r="B338" t="s">
        <v>1279</v>
      </c>
      <c r="C338" t="s">
        <v>99</v>
      </c>
      <c r="D338" t="s">
        <v>122</v>
      </c>
      <c r="E338" t="s">
        <v>812</v>
      </c>
      <c r="F338" t="s">
        <v>787</v>
      </c>
      <c r="G338" t="s">
        <v>797</v>
      </c>
      <c r="H338" t="s">
        <v>212</v>
      </c>
      <c r="I338" t="s">
        <v>268</v>
      </c>
      <c r="J338" s="65">
        <v>2.98</v>
      </c>
      <c r="K338" t="s">
        <v>101</v>
      </c>
      <c r="L338" s="66">
        <v>3.4200000000000001E-2</v>
      </c>
      <c r="M338" s="66">
        <v>2.2800000000000001E-2</v>
      </c>
      <c r="N338" s="65">
        <v>8029861</v>
      </c>
      <c r="O338" s="65">
        <v>104</v>
      </c>
      <c r="P338" s="65">
        <v>0</v>
      </c>
      <c r="Q338" s="65">
        <v>8351.0554400000001</v>
      </c>
      <c r="R338" s="66">
        <v>2.1600000000000001E-2</v>
      </c>
      <c r="S338" s="66">
        <v>3.5000000000000001E-3</v>
      </c>
      <c r="T338" s="66">
        <v>5.0000000000000001E-4</v>
      </c>
    </row>
    <row r="339" spans="1:20">
      <c r="A339" t="s">
        <v>1280</v>
      </c>
      <c r="B339" t="s">
        <v>1281</v>
      </c>
      <c r="C339" t="s">
        <v>99</v>
      </c>
      <c r="D339" t="s">
        <v>122</v>
      </c>
      <c r="E339" t="s">
        <v>758</v>
      </c>
      <c r="F339" t="s">
        <v>499</v>
      </c>
      <c r="G339" t="s">
        <v>797</v>
      </c>
      <c r="H339" t="s">
        <v>212</v>
      </c>
      <c r="I339" t="s">
        <v>268</v>
      </c>
      <c r="J339" s="65">
        <v>4.74</v>
      </c>
      <c r="K339" t="s">
        <v>101</v>
      </c>
      <c r="L339" s="66">
        <v>4.9000000000000002E-2</v>
      </c>
      <c r="M339" s="66">
        <v>2.3800000000000002E-2</v>
      </c>
      <c r="N339" s="65">
        <v>10877.2</v>
      </c>
      <c r="O339" s="65">
        <v>112.29</v>
      </c>
      <c r="P339" s="65">
        <v>0.90169999999999995</v>
      </c>
      <c r="Q339" s="65">
        <v>13.11570788</v>
      </c>
      <c r="R339" s="66">
        <v>0</v>
      </c>
      <c r="S339" s="66">
        <v>0</v>
      </c>
      <c r="T339" s="66">
        <v>0</v>
      </c>
    </row>
    <row r="340" spans="1:20">
      <c r="A340" t="s">
        <v>1282</v>
      </c>
      <c r="B340" t="s">
        <v>1283</v>
      </c>
      <c r="C340" t="s">
        <v>99</v>
      </c>
      <c r="D340" t="s">
        <v>122</v>
      </c>
      <c r="E340" t="s">
        <v>1284</v>
      </c>
      <c r="F340" t="s">
        <v>787</v>
      </c>
      <c r="G340" t="s">
        <v>797</v>
      </c>
      <c r="H340" t="s">
        <v>212</v>
      </c>
      <c r="I340" t="s">
        <v>268</v>
      </c>
      <c r="J340" s="65">
        <v>2.46</v>
      </c>
      <c r="K340" t="s">
        <v>101</v>
      </c>
      <c r="L340" s="66">
        <v>4.2000000000000003E-2</v>
      </c>
      <c r="M340" s="66">
        <v>2.5399999999999999E-2</v>
      </c>
      <c r="N340" s="65">
        <v>929282.51</v>
      </c>
      <c r="O340" s="65">
        <v>105.8</v>
      </c>
      <c r="P340" s="65">
        <v>0</v>
      </c>
      <c r="Q340" s="65">
        <v>983.18089557999997</v>
      </c>
      <c r="R340" s="66">
        <v>1.5E-3</v>
      </c>
      <c r="S340" s="66">
        <v>4.0000000000000002E-4</v>
      </c>
      <c r="T340" s="66">
        <v>1E-4</v>
      </c>
    </row>
    <row r="341" spans="1:20">
      <c r="A341" t="s">
        <v>1285</v>
      </c>
      <c r="B341" t="s">
        <v>1286</v>
      </c>
      <c r="C341" t="s">
        <v>99</v>
      </c>
      <c r="D341" t="s">
        <v>122</v>
      </c>
      <c r="E341" t="s">
        <v>1284</v>
      </c>
      <c r="F341" t="s">
        <v>787</v>
      </c>
      <c r="G341" t="s">
        <v>797</v>
      </c>
      <c r="H341" t="s">
        <v>212</v>
      </c>
      <c r="I341" t="s">
        <v>415</v>
      </c>
      <c r="J341" s="65">
        <v>3.89</v>
      </c>
      <c r="K341" t="s">
        <v>101</v>
      </c>
      <c r="L341" s="66">
        <v>4.2999999999999997E-2</v>
      </c>
      <c r="M341" s="66">
        <v>3.1199999999999999E-2</v>
      </c>
      <c r="N341" s="65">
        <v>6994217.6600000001</v>
      </c>
      <c r="O341" s="65">
        <v>105.61</v>
      </c>
      <c r="P341" s="65">
        <v>0</v>
      </c>
      <c r="Q341" s="65">
        <v>7386.5932707259999</v>
      </c>
      <c r="R341" s="66">
        <v>5.4000000000000003E-3</v>
      </c>
      <c r="S341" s="66">
        <v>3.0999999999999999E-3</v>
      </c>
      <c r="T341" s="66">
        <v>4.0000000000000002E-4</v>
      </c>
    </row>
    <row r="342" spans="1:20">
      <c r="A342" t="s">
        <v>1287</v>
      </c>
      <c r="B342" t="s">
        <v>1288</v>
      </c>
      <c r="C342" t="s">
        <v>99</v>
      </c>
      <c r="D342" t="s">
        <v>122</v>
      </c>
      <c r="E342" t="s">
        <v>1289</v>
      </c>
      <c r="F342" t="s">
        <v>126</v>
      </c>
      <c r="G342" t="s">
        <v>788</v>
      </c>
      <c r="H342" t="s">
        <v>149</v>
      </c>
      <c r="I342" t="s">
        <v>1043</v>
      </c>
      <c r="J342" s="65">
        <v>1.72</v>
      </c>
      <c r="K342" t="s">
        <v>101</v>
      </c>
      <c r="L342" s="66">
        <v>2.75E-2</v>
      </c>
      <c r="M342" s="66">
        <v>8.3999999999999995E-3</v>
      </c>
      <c r="N342" s="65">
        <v>1247152.58</v>
      </c>
      <c r="O342" s="65">
        <v>104</v>
      </c>
      <c r="P342" s="65">
        <v>0</v>
      </c>
      <c r="Q342" s="65">
        <v>1297.0386831999999</v>
      </c>
      <c r="R342" s="66">
        <v>2.8500000000000001E-2</v>
      </c>
      <c r="S342" s="66">
        <v>5.0000000000000001E-4</v>
      </c>
      <c r="T342" s="66">
        <v>1E-4</v>
      </c>
    </row>
    <row r="343" spans="1:20">
      <c r="A343" t="s">
        <v>1290</v>
      </c>
      <c r="B343" t="s">
        <v>1291</v>
      </c>
      <c r="C343" t="s">
        <v>99</v>
      </c>
      <c r="D343" t="s">
        <v>122</v>
      </c>
      <c r="E343" t="s">
        <v>1292</v>
      </c>
      <c r="F343" t="s">
        <v>673</v>
      </c>
      <c r="G343" t="s">
        <v>797</v>
      </c>
      <c r="H343" t="s">
        <v>212</v>
      </c>
      <c r="I343" t="s">
        <v>1293</v>
      </c>
      <c r="J343" s="65">
        <v>3.36</v>
      </c>
      <c r="K343" t="s">
        <v>101</v>
      </c>
      <c r="L343" s="66">
        <v>0.05</v>
      </c>
      <c r="M343" s="66">
        <v>5.7000000000000002E-2</v>
      </c>
      <c r="N343" s="65">
        <v>3603825</v>
      </c>
      <c r="O343" s="65">
        <v>98.97</v>
      </c>
      <c r="P343" s="65">
        <v>0</v>
      </c>
      <c r="Q343" s="65">
        <v>3566.7056025000002</v>
      </c>
      <c r="R343" s="66">
        <v>1.9800000000000002E-2</v>
      </c>
      <c r="S343" s="66">
        <v>1.5E-3</v>
      </c>
      <c r="T343" s="66">
        <v>2.0000000000000001E-4</v>
      </c>
    </row>
    <row r="344" spans="1:20">
      <c r="A344" t="s">
        <v>1294</v>
      </c>
      <c r="B344" t="s">
        <v>1295</v>
      </c>
      <c r="C344" t="s">
        <v>99</v>
      </c>
      <c r="D344" t="s">
        <v>122</v>
      </c>
      <c r="E344" t="s">
        <v>1296</v>
      </c>
      <c r="F344" t="s">
        <v>673</v>
      </c>
      <c r="G344" t="s">
        <v>788</v>
      </c>
      <c r="H344" t="s">
        <v>149</v>
      </c>
      <c r="I344" t="s">
        <v>268</v>
      </c>
      <c r="J344" s="65">
        <v>2.16</v>
      </c>
      <c r="K344" t="s">
        <v>101</v>
      </c>
      <c r="L344" s="66">
        <v>5.5500000000000001E-2</v>
      </c>
      <c r="M344" s="66">
        <v>0.21060000000000001</v>
      </c>
      <c r="N344" s="65">
        <v>2648028</v>
      </c>
      <c r="O344" s="65">
        <v>73.5</v>
      </c>
      <c r="P344" s="65">
        <v>0</v>
      </c>
      <c r="Q344" s="65">
        <v>1946.3005800000001</v>
      </c>
      <c r="R344" s="66">
        <v>4.8999999999999998E-3</v>
      </c>
      <c r="S344" s="66">
        <v>8.0000000000000004E-4</v>
      </c>
      <c r="T344" s="66">
        <v>1E-4</v>
      </c>
    </row>
    <row r="345" spans="1:20">
      <c r="A345" t="s">
        <v>1297</v>
      </c>
      <c r="B345" t="s">
        <v>1298</v>
      </c>
      <c r="C345" t="s">
        <v>99</v>
      </c>
      <c r="D345" t="s">
        <v>122</v>
      </c>
      <c r="E345" t="s">
        <v>1299</v>
      </c>
      <c r="F345" t="s">
        <v>622</v>
      </c>
      <c r="G345" t="s">
        <v>788</v>
      </c>
      <c r="H345" t="s">
        <v>149</v>
      </c>
      <c r="I345" t="s">
        <v>1233</v>
      </c>
      <c r="J345" s="65">
        <v>1.87</v>
      </c>
      <c r="K345" t="s">
        <v>101</v>
      </c>
      <c r="L345" s="66">
        <v>3.5000000000000003E-2</v>
      </c>
      <c r="M345" s="66">
        <v>1.37E-2</v>
      </c>
      <c r="N345" s="65">
        <v>178323.75</v>
      </c>
      <c r="O345" s="65">
        <v>104.3</v>
      </c>
      <c r="P345" s="65">
        <v>0</v>
      </c>
      <c r="Q345" s="65">
        <v>185.99167125</v>
      </c>
      <c r="R345" s="66">
        <v>4.0000000000000001E-3</v>
      </c>
      <c r="S345" s="66">
        <v>1E-4</v>
      </c>
      <c r="T345" s="66">
        <v>0</v>
      </c>
    </row>
    <row r="346" spans="1:20">
      <c r="A346" t="s">
        <v>1300</v>
      </c>
      <c r="B346" t="s">
        <v>1301</v>
      </c>
      <c r="C346" t="s">
        <v>99</v>
      </c>
      <c r="D346" t="s">
        <v>122</v>
      </c>
      <c r="E346" t="s">
        <v>1302</v>
      </c>
      <c r="F346" t="s">
        <v>499</v>
      </c>
      <c r="G346" t="s">
        <v>788</v>
      </c>
      <c r="H346" t="s">
        <v>149</v>
      </c>
      <c r="I346" t="s">
        <v>268</v>
      </c>
      <c r="J346" s="65">
        <v>1.94</v>
      </c>
      <c r="K346" t="s">
        <v>101</v>
      </c>
      <c r="L346" s="66">
        <v>3.85E-2</v>
      </c>
      <c r="M346" s="66">
        <v>2.3E-2</v>
      </c>
      <c r="N346" s="65">
        <v>4628.95</v>
      </c>
      <c r="O346" s="65">
        <v>104.01</v>
      </c>
      <c r="P346" s="65">
        <v>0</v>
      </c>
      <c r="Q346" s="65">
        <v>4.8145708950000001</v>
      </c>
      <c r="R346" s="66">
        <v>0</v>
      </c>
      <c r="S346" s="66">
        <v>0</v>
      </c>
      <c r="T346" s="66">
        <v>0</v>
      </c>
    </row>
    <row r="347" spans="1:20">
      <c r="A347" t="s">
        <v>1303</v>
      </c>
      <c r="B347" t="s">
        <v>1304</v>
      </c>
      <c r="C347" t="s">
        <v>99</v>
      </c>
      <c r="D347" t="s">
        <v>122</v>
      </c>
      <c r="E347" t="s">
        <v>827</v>
      </c>
      <c r="F347" t="s">
        <v>111</v>
      </c>
      <c r="G347" t="s">
        <v>797</v>
      </c>
      <c r="H347" t="s">
        <v>212</v>
      </c>
      <c r="I347" t="s">
        <v>268</v>
      </c>
      <c r="J347" s="65">
        <v>2.25</v>
      </c>
      <c r="K347" t="s">
        <v>101</v>
      </c>
      <c r="L347" s="66">
        <v>4.1000000000000002E-2</v>
      </c>
      <c r="M347" s="66">
        <v>1.32E-2</v>
      </c>
      <c r="N347" s="65">
        <v>899839.27</v>
      </c>
      <c r="O347" s="65">
        <v>107.77</v>
      </c>
      <c r="P347" s="65">
        <v>0</v>
      </c>
      <c r="Q347" s="65">
        <v>969.75678127900005</v>
      </c>
      <c r="R347" s="66">
        <v>1.6999999999999999E-3</v>
      </c>
      <c r="S347" s="66">
        <v>4.0000000000000002E-4</v>
      </c>
      <c r="T347" s="66">
        <v>1E-4</v>
      </c>
    </row>
    <row r="348" spans="1:20">
      <c r="A348" t="s">
        <v>1305</v>
      </c>
      <c r="B348" t="s">
        <v>1306</v>
      </c>
      <c r="C348" t="s">
        <v>99</v>
      </c>
      <c r="D348" t="s">
        <v>122</v>
      </c>
      <c r="E348" t="s">
        <v>827</v>
      </c>
      <c r="F348" t="s">
        <v>111</v>
      </c>
      <c r="G348" t="s">
        <v>797</v>
      </c>
      <c r="H348" t="s">
        <v>212</v>
      </c>
      <c r="I348" t="s">
        <v>268</v>
      </c>
      <c r="J348" s="65">
        <v>3.56</v>
      </c>
      <c r="K348" t="s">
        <v>101</v>
      </c>
      <c r="L348" s="66">
        <v>3.3500000000000002E-2</v>
      </c>
      <c r="M348" s="66">
        <v>1.9400000000000001E-2</v>
      </c>
      <c r="N348" s="65">
        <v>3147189</v>
      </c>
      <c r="O348" s="65">
        <v>104.99</v>
      </c>
      <c r="P348" s="65">
        <v>0</v>
      </c>
      <c r="Q348" s="65">
        <v>3304.2337311000001</v>
      </c>
      <c r="R348" s="66">
        <v>5.7000000000000002E-3</v>
      </c>
      <c r="S348" s="66">
        <v>1.4E-3</v>
      </c>
      <c r="T348" s="66">
        <v>2.0000000000000001E-4</v>
      </c>
    </row>
    <row r="349" spans="1:20" s="77" customFormat="1">
      <c r="A349" s="78" t="s">
        <v>1307</v>
      </c>
      <c r="B349" s="78" t="s">
        <v>1308</v>
      </c>
      <c r="C349" s="78" t="s">
        <v>99</v>
      </c>
      <c r="D349" s="78" t="s">
        <v>122</v>
      </c>
      <c r="E349" s="78" t="s">
        <v>827</v>
      </c>
      <c r="F349" s="78" t="s">
        <v>111</v>
      </c>
      <c r="G349" s="78" t="s">
        <v>797</v>
      </c>
      <c r="H349" s="78" t="s">
        <v>212</v>
      </c>
      <c r="I349" s="78" t="s">
        <v>593</v>
      </c>
      <c r="K349" s="78" t="s">
        <v>101</v>
      </c>
      <c r="L349" s="91">
        <v>2.1999999999999999E-2</v>
      </c>
      <c r="M349" s="91">
        <v>0</v>
      </c>
      <c r="N349" s="81">
        <v>2000000</v>
      </c>
      <c r="O349" s="81">
        <f>Q349/N349*100*1000</f>
        <v>95.119283399999986</v>
      </c>
      <c r="P349" s="81">
        <v>0</v>
      </c>
      <c r="Q349" s="81">
        <f>3805.85-Q350</f>
        <v>1902.3856679999999</v>
      </c>
      <c r="R349" s="91">
        <v>0</v>
      </c>
      <c r="S349" s="91">
        <v>0</v>
      </c>
      <c r="T349" s="91">
        <v>0</v>
      </c>
    </row>
    <row r="350" spans="1:20">
      <c r="A350" t="s">
        <v>1309</v>
      </c>
      <c r="B350">
        <v>5760301</v>
      </c>
      <c r="C350" t="s">
        <v>99</v>
      </c>
      <c r="D350" t="s">
        <v>122</v>
      </c>
      <c r="E350" t="s">
        <v>827</v>
      </c>
      <c r="F350" t="s">
        <v>111</v>
      </c>
      <c r="G350" t="s">
        <v>797</v>
      </c>
      <c r="H350" t="s">
        <v>212</v>
      </c>
      <c r="I350" t="s">
        <v>268</v>
      </c>
      <c r="J350" s="65">
        <v>5.09</v>
      </c>
      <c r="K350" t="s">
        <v>101</v>
      </c>
      <c r="L350" s="66">
        <v>2.1999999999999999E-2</v>
      </c>
      <c r="M350" s="66">
        <v>2.9600000000000001E-2</v>
      </c>
      <c r="N350" s="65">
        <f>3964765-N349</f>
        <v>1964765</v>
      </c>
      <c r="O350" s="65">
        <v>96.88</v>
      </c>
      <c r="P350" s="65">
        <v>0</v>
      </c>
      <c r="Q350" s="65">
        <f>N350*O350/100/1000</f>
        <v>1903.464332</v>
      </c>
      <c r="R350" s="66">
        <v>2.7000000000000001E-3</v>
      </c>
      <c r="S350" s="66">
        <v>1.6000000000000001E-3</v>
      </c>
      <c r="T350" s="66">
        <v>2.0000000000000001E-4</v>
      </c>
    </row>
    <row r="351" spans="1:20">
      <c r="A351" t="s">
        <v>1310</v>
      </c>
      <c r="B351">
        <v>70400820</v>
      </c>
      <c r="C351" t="s">
        <v>99</v>
      </c>
      <c r="D351" t="s">
        <v>122</v>
      </c>
      <c r="E351" t="s">
        <v>1311</v>
      </c>
      <c r="F351" t="s">
        <v>111</v>
      </c>
      <c r="G351" t="s">
        <v>797</v>
      </c>
      <c r="H351" t="s">
        <v>212</v>
      </c>
      <c r="I351" t="s">
        <v>648</v>
      </c>
      <c r="J351" s="65">
        <v>4.07</v>
      </c>
      <c r="K351" t="s">
        <v>101</v>
      </c>
      <c r="L351" s="66">
        <v>2.63E-2</v>
      </c>
      <c r="M351" s="66">
        <v>2.8799999999999999E-2</v>
      </c>
      <c r="N351" s="65">
        <v>2500000</v>
      </c>
      <c r="O351" s="65">
        <f>Q351/N351*100*1000</f>
        <v>98.020400000000009</v>
      </c>
      <c r="P351" s="65">
        <v>0</v>
      </c>
      <c r="Q351" s="65">
        <f>2503.25-52.74</f>
        <v>2450.5100000000002</v>
      </c>
      <c r="R351" s="66">
        <v>2.6100000000000002E-2</v>
      </c>
      <c r="S351" s="66">
        <v>1E-3</v>
      </c>
      <c r="T351" s="66">
        <v>1E-4</v>
      </c>
    </row>
    <row r="352" spans="1:20">
      <c r="A352" t="s">
        <v>1312</v>
      </c>
      <c r="B352" t="s">
        <v>1313</v>
      </c>
      <c r="C352" t="s">
        <v>99</v>
      </c>
      <c r="D352" t="s">
        <v>122</v>
      </c>
      <c r="E352" t="s">
        <v>1314</v>
      </c>
      <c r="F352" t="s">
        <v>499</v>
      </c>
      <c r="G352" t="s">
        <v>788</v>
      </c>
      <c r="H352" t="s">
        <v>149</v>
      </c>
      <c r="I352" t="s">
        <v>330</v>
      </c>
      <c r="J352" s="65">
        <v>5.04</v>
      </c>
      <c r="K352" t="s">
        <v>101</v>
      </c>
      <c r="L352" s="66">
        <v>2.8000000000000001E-2</v>
      </c>
      <c r="M352" s="66">
        <v>2.3599999999999999E-2</v>
      </c>
      <c r="N352" s="65">
        <v>5049978</v>
      </c>
      <c r="O352" s="65">
        <v>103</v>
      </c>
      <c r="P352" s="65">
        <v>0</v>
      </c>
      <c r="Q352" s="65">
        <v>5201.4773400000004</v>
      </c>
      <c r="R352" s="66">
        <v>9.7000000000000003E-3</v>
      </c>
      <c r="S352" s="66">
        <v>2.2000000000000001E-3</v>
      </c>
      <c r="T352" s="66">
        <v>2.9999999999999997E-4</v>
      </c>
    </row>
    <row r="353" spans="1:20">
      <c r="A353" t="s">
        <v>1315</v>
      </c>
      <c r="B353" t="s">
        <v>1316</v>
      </c>
      <c r="C353" t="s">
        <v>99</v>
      </c>
      <c r="D353" t="s">
        <v>122</v>
      </c>
      <c r="E353" t="s">
        <v>1314</v>
      </c>
      <c r="F353" t="s">
        <v>499</v>
      </c>
      <c r="G353" t="s">
        <v>788</v>
      </c>
      <c r="H353" t="s">
        <v>149</v>
      </c>
      <c r="I353" t="s">
        <v>1317</v>
      </c>
      <c r="J353" s="65">
        <v>6.63</v>
      </c>
      <c r="K353" t="s">
        <v>101</v>
      </c>
      <c r="L353" s="66">
        <v>3.04E-2</v>
      </c>
      <c r="M353" s="66">
        <v>2.5399999999999999E-2</v>
      </c>
      <c r="N353" s="65">
        <v>470000</v>
      </c>
      <c r="O353" s="65">
        <v>103.56</v>
      </c>
      <c r="P353" s="65">
        <v>0</v>
      </c>
      <c r="Q353" s="65">
        <v>486.73200000000003</v>
      </c>
      <c r="R353" s="66">
        <v>3.0999999999999999E-3</v>
      </c>
      <c r="S353" s="66">
        <v>2.0000000000000001E-4</v>
      </c>
      <c r="T353" s="66">
        <v>0</v>
      </c>
    </row>
    <row r="354" spans="1:20">
      <c r="A354" t="s">
        <v>1318</v>
      </c>
      <c r="B354" t="s">
        <v>1319</v>
      </c>
      <c r="C354" t="s">
        <v>99</v>
      </c>
      <c r="D354" t="s">
        <v>122</v>
      </c>
      <c r="E354" t="s">
        <v>868</v>
      </c>
      <c r="F354" t="s">
        <v>499</v>
      </c>
      <c r="G354" t="s">
        <v>788</v>
      </c>
      <c r="H354" t="s">
        <v>149</v>
      </c>
      <c r="I354" t="s">
        <v>268</v>
      </c>
      <c r="J354" s="65">
        <v>2.5499999999999998</v>
      </c>
      <c r="K354" t="s">
        <v>101</v>
      </c>
      <c r="L354" s="66">
        <v>7.0499999999999993E-2</v>
      </c>
      <c r="M354" s="66">
        <v>2.47E-2</v>
      </c>
      <c r="N354" s="65">
        <v>9751.09</v>
      </c>
      <c r="O354" s="65">
        <v>113.74</v>
      </c>
      <c r="P354" s="65">
        <v>0</v>
      </c>
      <c r="Q354" s="65">
        <v>11.090889766</v>
      </c>
      <c r="R354" s="66">
        <v>0</v>
      </c>
      <c r="S354" s="66">
        <v>0</v>
      </c>
      <c r="T354" s="66">
        <v>0</v>
      </c>
    </row>
    <row r="355" spans="1:20">
      <c r="A355" t="s">
        <v>1320</v>
      </c>
      <c r="B355" t="s">
        <v>1321</v>
      </c>
      <c r="C355" t="s">
        <v>99</v>
      </c>
      <c r="D355" t="s">
        <v>122</v>
      </c>
      <c r="E355" t="s">
        <v>868</v>
      </c>
      <c r="F355" t="s">
        <v>499</v>
      </c>
      <c r="G355" t="s">
        <v>788</v>
      </c>
      <c r="H355" t="s">
        <v>149</v>
      </c>
      <c r="I355" t="s">
        <v>415</v>
      </c>
      <c r="J355" s="65">
        <v>5.75</v>
      </c>
      <c r="K355" t="s">
        <v>101</v>
      </c>
      <c r="L355" s="66">
        <v>3.95E-2</v>
      </c>
      <c r="M355" s="66">
        <v>3.7699999999999997E-2</v>
      </c>
      <c r="N355" s="65">
        <v>331416.09999999998</v>
      </c>
      <c r="O355" s="65">
        <v>102.21</v>
      </c>
      <c r="P355" s="65">
        <v>0</v>
      </c>
      <c r="Q355" s="65">
        <v>338.74039581</v>
      </c>
      <c r="R355" s="66">
        <v>2.0000000000000001E-4</v>
      </c>
      <c r="S355" s="66">
        <v>1E-4</v>
      </c>
      <c r="T355" s="66">
        <v>0</v>
      </c>
    </row>
    <row r="356" spans="1:20">
      <c r="A356" t="s">
        <v>1322</v>
      </c>
      <c r="B356" t="s">
        <v>1323</v>
      </c>
      <c r="C356" t="s">
        <v>99</v>
      </c>
      <c r="D356" t="s">
        <v>122</v>
      </c>
      <c r="E356" t="s">
        <v>1324</v>
      </c>
      <c r="F356" t="s">
        <v>673</v>
      </c>
      <c r="G356" t="s">
        <v>797</v>
      </c>
      <c r="H356" t="s">
        <v>212</v>
      </c>
      <c r="I356" t="s">
        <v>268</v>
      </c>
      <c r="J356" s="65">
        <v>2.23</v>
      </c>
      <c r="K356" t="s">
        <v>101</v>
      </c>
      <c r="L356" s="66">
        <v>4.65E-2</v>
      </c>
      <c r="M356" s="66">
        <v>3.6200000000000003E-2</v>
      </c>
      <c r="N356" s="65">
        <v>1351198</v>
      </c>
      <c r="O356" s="65">
        <v>103.12</v>
      </c>
      <c r="P356" s="65">
        <v>0</v>
      </c>
      <c r="Q356" s="65">
        <v>1393.3553776000001</v>
      </c>
      <c r="R356" s="66">
        <v>4.8999999999999998E-3</v>
      </c>
      <c r="S356" s="66">
        <v>5.9999999999999995E-4</v>
      </c>
      <c r="T356" s="66">
        <v>1E-4</v>
      </c>
    </row>
    <row r="357" spans="1:20">
      <c r="A357" t="s">
        <v>1325</v>
      </c>
      <c r="B357" t="s">
        <v>1326</v>
      </c>
      <c r="C357" t="s">
        <v>99</v>
      </c>
      <c r="D357" t="s">
        <v>122</v>
      </c>
      <c r="E357" t="s">
        <v>1327</v>
      </c>
      <c r="F357" t="s">
        <v>673</v>
      </c>
      <c r="G357" t="s">
        <v>797</v>
      </c>
      <c r="H357" t="s">
        <v>212</v>
      </c>
      <c r="I357" t="s">
        <v>268</v>
      </c>
      <c r="J357" s="65">
        <v>1.36</v>
      </c>
      <c r="K357" t="s">
        <v>101</v>
      </c>
      <c r="L357" s="66">
        <v>5.1999999999999998E-2</v>
      </c>
      <c r="M357" s="66">
        <v>7.0000000000000007E-2</v>
      </c>
      <c r="N357" s="65">
        <v>789266.4</v>
      </c>
      <c r="O357" s="65">
        <v>97.8</v>
      </c>
      <c r="P357" s="65">
        <v>0</v>
      </c>
      <c r="Q357" s="65">
        <v>771.90253919999998</v>
      </c>
      <c r="R357" s="66">
        <v>2.3999999999999998E-3</v>
      </c>
      <c r="S357" s="66">
        <v>2.9999999999999997E-4</v>
      </c>
      <c r="T357" s="66">
        <v>0</v>
      </c>
    </row>
    <row r="358" spans="1:20">
      <c r="A358" t="s">
        <v>1328</v>
      </c>
      <c r="B358" t="s">
        <v>1329</v>
      </c>
      <c r="C358" t="s">
        <v>99</v>
      </c>
      <c r="D358" t="s">
        <v>122</v>
      </c>
      <c r="E358" t="s">
        <v>1330</v>
      </c>
      <c r="F358" t="s">
        <v>131</v>
      </c>
      <c r="G358" t="s">
        <v>797</v>
      </c>
      <c r="H358" t="s">
        <v>212</v>
      </c>
      <c r="I358" t="s">
        <v>330</v>
      </c>
      <c r="J358" s="65">
        <v>3.21</v>
      </c>
      <c r="K358" t="s">
        <v>101</v>
      </c>
      <c r="L358" s="66">
        <v>3.5499999999999997E-2</v>
      </c>
      <c r="M358" s="66">
        <v>3.6499999999999998E-2</v>
      </c>
      <c r="N358" s="65">
        <v>2134176</v>
      </c>
      <c r="O358" s="65">
        <v>100.62</v>
      </c>
      <c r="P358" s="65">
        <v>0</v>
      </c>
      <c r="Q358" s="65">
        <v>2147.4078912</v>
      </c>
      <c r="R358" s="66">
        <v>3.0000000000000001E-3</v>
      </c>
      <c r="S358" s="66">
        <v>8.9999999999999998E-4</v>
      </c>
      <c r="T358" s="66">
        <v>1E-4</v>
      </c>
    </row>
    <row r="359" spans="1:20">
      <c r="A359" t="s">
        <v>1331</v>
      </c>
      <c r="B359" t="s">
        <v>1332</v>
      </c>
      <c r="C359" t="s">
        <v>99</v>
      </c>
      <c r="D359" t="s">
        <v>122</v>
      </c>
      <c r="E359" t="s">
        <v>1330</v>
      </c>
      <c r="F359" t="s">
        <v>131</v>
      </c>
      <c r="G359" t="s">
        <v>797</v>
      </c>
      <c r="H359" t="s">
        <v>212</v>
      </c>
      <c r="I359" t="s">
        <v>330</v>
      </c>
      <c r="J359" s="65">
        <v>4.5599999999999996</v>
      </c>
      <c r="K359" t="s">
        <v>101</v>
      </c>
      <c r="L359" s="66">
        <v>2.5000000000000001E-2</v>
      </c>
      <c r="M359" s="66">
        <v>4.1300000000000003E-2</v>
      </c>
      <c r="N359" s="65">
        <v>6497893</v>
      </c>
      <c r="O359" s="65">
        <v>94.7</v>
      </c>
      <c r="P359" s="65">
        <v>0</v>
      </c>
      <c r="Q359" s="65">
        <v>6153.5046709999997</v>
      </c>
      <c r="R359" s="66">
        <v>7.9000000000000008E-3</v>
      </c>
      <c r="S359" s="66">
        <v>2.5000000000000001E-3</v>
      </c>
      <c r="T359" s="66">
        <v>4.0000000000000002E-4</v>
      </c>
    </row>
    <row r="360" spans="1:20">
      <c r="A360" t="s">
        <v>1333</v>
      </c>
      <c r="B360" t="s">
        <v>1334</v>
      </c>
      <c r="C360" t="s">
        <v>99</v>
      </c>
      <c r="D360" t="s">
        <v>122</v>
      </c>
      <c r="E360" t="s">
        <v>1330</v>
      </c>
      <c r="F360" t="s">
        <v>131</v>
      </c>
      <c r="G360" t="s">
        <v>797</v>
      </c>
      <c r="H360" t="s">
        <v>212</v>
      </c>
      <c r="I360" t="s">
        <v>268</v>
      </c>
      <c r="J360" s="65">
        <v>2.61</v>
      </c>
      <c r="K360" t="s">
        <v>101</v>
      </c>
      <c r="L360" s="66">
        <v>4.1399999999999999E-2</v>
      </c>
      <c r="M360" s="66">
        <v>2.7799999999999998E-2</v>
      </c>
      <c r="N360" s="65">
        <v>13845.77</v>
      </c>
      <c r="O360" s="65">
        <v>104.59</v>
      </c>
      <c r="P360" s="65">
        <v>0</v>
      </c>
      <c r="Q360" s="65">
        <v>14.481290843</v>
      </c>
      <c r="R360" s="66">
        <v>0</v>
      </c>
      <c r="S360" s="66">
        <v>0</v>
      </c>
      <c r="T360" s="66">
        <v>0</v>
      </c>
    </row>
    <row r="361" spans="1:20">
      <c r="A361" t="s">
        <v>1335</v>
      </c>
      <c r="B361" t="s">
        <v>1336</v>
      </c>
      <c r="C361" t="s">
        <v>99</v>
      </c>
      <c r="D361" t="s">
        <v>122</v>
      </c>
      <c r="E361" t="s">
        <v>1206</v>
      </c>
      <c r="F361" t="s">
        <v>673</v>
      </c>
      <c r="G361" t="s">
        <v>797</v>
      </c>
      <c r="H361" t="s">
        <v>212</v>
      </c>
      <c r="I361" t="s">
        <v>268</v>
      </c>
      <c r="J361" s="65">
        <v>3.43</v>
      </c>
      <c r="K361" t="s">
        <v>101</v>
      </c>
      <c r="L361" s="66">
        <v>5.1499999999999997E-2</v>
      </c>
      <c r="M361" s="66">
        <v>7.9899999999999999E-2</v>
      </c>
      <c r="N361" s="65">
        <v>8064.56</v>
      </c>
      <c r="O361" s="65">
        <v>91.3</v>
      </c>
      <c r="P361" s="65">
        <v>0</v>
      </c>
      <c r="Q361" s="65">
        <v>7.3629432799999996</v>
      </c>
      <c r="R361" s="66">
        <v>0</v>
      </c>
      <c r="S361" s="66">
        <v>0</v>
      </c>
      <c r="T361" s="66">
        <v>0</v>
      </c>
    </row>
    <row r="362" spans="1:20">
      <c r="A362" t="s">
        <v>1337</v>
      </c>
      <c r="B362" t="s">
        <v>1338</v>
      </c>
      <c r="C362" t="s">
        <v>99</v>
      </c>
      <c r="D362" t="s">
        <v>122</v>
      </c>
      <c r="E362" t="s">
        <v>1206</v>
      </c>
      <c r="F362" t="s">
        <v>673</v>
      </c>
      <c r="G362" t="s">
        <v>797</v>
      </c>
      <c r="H362" t="s">
        <v>212</v>
      </c>
      <c r="I362" t="s">
        <v>268</v>
      </c>
      <c r="J362" s="65">
        <v>1.53</v>
      </c>
      <c r="K362" t="s">
        <v>101</v>
      </c>
      <c r="L362" s="66">
        <v>6.9000000000000006E-2</v>
      </c>
      <c r="M362" s="66">
        <v>7.3599999999999999E-2</v>
      </c>
      <c r="N362" s="65">
        <v>2085647.47</v>
      </c>
      <c r="O362" s="65">
        <v>101.79</v>
      </c>
      <c r="P362" s="65">
        <v>0</v>
      </c>
      <c r="Q362" s="65">
        <v>2122.9805597129998</v>
      </c>
      <c r="R362" s="66">
        <v>6.1000000000000004E-3</v>
      </c>
      <c r="S362" s="66">
        <v>8.9999999999999998E-4</v>
      </c>
      <c r="T362" s="66">
        <v>1E-4</v>
      </c>
    </row>
    <row r="363" spans="1:20">
      <c r="A363" t="s">
        <v>1339</v>
      </c>
      <c r="B363" t="s">
        <v>1340</v>
      </c>
      <c r="C363" t="s">
        <v>99</v>
      </c>
      <c r="D363" t="s">
        <v>122</v>
      </c>
      <c r="E363" t="s">
        <v>1341</v>
      </c>
      <c r="F363" t="s">
        <v>127</v>
      </c>
      <c r="G363" t="s">
        <v>797</v>
      </c>
      <c r="H363" t="s">
        <v>212</v>
      </c>
      <c r="I363" t="s">
        <v>330</v>
      </c>
      <c r="J363" s="65">
        <v>0.75</v>
      </c>
      <c r="K363" t="s">
        <v>101</v>
      </c>
      <c r="L363" s="66">
        <v>1.4999999999999999E-2</v>
      </c>
      <c r="M363" s="66">
        <v>1.14E-2</v>
      </c>
      <c r="N363" s="65">
        <v>3834.59</v>
      </c>
      <c r="O363" s="65">
        <v>100.27</v>
      </c>
      <c r="P363" s="65">
        <v>0.92344000000000004</v>
      </c>
      <c r="Q363" s="65">
        <v>4.7683833929999997</v>
      </c>
      <c r="R363" s="66">
        <v>0</v>
      </c>
      <c r="S363" s="66">
        <v>0</v>
      </c>
      <c r="T363" s="66">
        <v>0</v>
      </c>
    </row>
    <row r="364" spans="1:20">
      <c r="A364" t="s">
        <v>1342</v>
      </c>
      <c r="B364" t="s">
        <v>1343</v>
      </c>
      <c r="C364" t="s">
        <v>99</v>
      </c>
      <c r="D364" t="s">
        <v>122</v>
      </c>
      <c r="E364" t="s">
        <v>1344</v>
      </c>
      <c r="F364" t="s">
        <v>673</v>
      </c>
      <c r="G364" t="s">
        <v>788</v>
      </c>
      <c r="H364" t="s">
        <v>149</v>
      </c>
      <c r="I364" t="s">
        <v>268</v>
      </c>
      <c r="J364" s="65">
        <v>2.41</v>
      </c>
      <c r="K364" t="s">
        <v>101</v>
      </c>
      <c r="L364" s="66">
        <v>3.5000000000000003E-2</v>
      </c>
      <c r="M364" s="66">
        <v>7.7700000000000005E-2</v>
      </c>
      <c r="N364" s="65">
        <v>6870.88</v>
      </c>
      <c r="O364" s="65">
        <v>91</v>
      </c>
      <c r="P364" s="65">
        <v>0</v>
      </c>
      <c r="Q364" s="65">
        <v>6.2525008</v>
      </c>
      <c r="R364" s="66">
        <v>0</v>
      </c>
      <c r="S364" s="66">
        <v>0</v>
      </c>
      <c r="T364" s="66">
        <v>0</v>
      </c>
    </row>
    <row r="365" spans="1:20">
      <c r="A365" t="s">
        <v>1345</v>
      </c>
      <c r="B365" t="s">
        <v>1346</v>
      </c>
      <c r="C365" t="s">
        <v>99</v>
      </c>
      <c r="D365" t="s">
        <v>122</v>
      </c>
      <c r="E365" t="s">
        <v>1344</v>
      </c>
      <c r="F365" t="s">
        <v>673</v>
      </c>
      <c r="G365" t="s">
        <v>788</v>
      </c>
      <c r="H365" t="s">
        <v>149</v>
      </c>
      <c r="I365" t="s">
        <v>268</v>
      </c>
      <c r="J365" s="65">
        <v>3.56</v>
      </c>
      <c r="K365" t="s">
        <v>101</v>
      </c>
      <c r="L365" s="66">
        <v>2.8500000000000001E-2</v>
      </c>
      <c r="M365" s="66">
        <v>3.0800000000000001E-2</v>
      </c>
      <c r="N365" s="65">
        <v>3326179.46</v>
      </c>
      <c r="O365" s="65">
        <v>99.95</v>
      </c>
      <c r="P365" s="65">
        <v>0</v>
      </c>
      <c r="Q365" s="65">
        <v>3324.5163702700002</v>
      </c>
      <c r="R365" s="66">
        <v>1.8200000000000001E-2</v>
      </c>
      <c r="S365" s="66">
        <v>1.4E-3</v>
      </c>
      <c r="T365" s="66">
        <v>2.0000000000000001E-4</v>
      </c>
    </row>
    <row r="366" spans="1:20">
      <c r="A366" t="s">
        <v>1347</v>
      </c>
      <c r="B366" t="s">
        <v>1348</v>
      </c>
      <c r="C366" t="s">
        <v>99</v>
      </c>
      <c r="D366" t="s">
        <v>122</v>
      </c>
      <c r="E366" t="s">
        <v>1344</v>
      </c>
      <c r="F366" t="s">
        <v>673</v>
      </c>
      <c r="G366" t="s">
        <v>788</v>
      </c>
      <c r="H366" t="s">
        <v>149</v>
      </c>
      <c r="I366" t="s">
        <v>268</v>
      </c>
      <c r="J366" s="65">
        <v>4.33</v>
      </c>
      <c r="K366" t="s">
        <v>101</v>
      </c>
      <c r="L366" s="66">
        <v>2.6499999999999999E-2</v>
      </c>
      <c r="M366" s="66">
        <v>5.8900000000000001E-2</v>
      </c>
      <c r="N366" s="65">
        <v>2279042.02</v>
      </c>
      <c r="O366" s="65">
        <v>87.47</v>
      </c>
      <c r="P366" s="65">
        <v>0</v>
      </c>
      <c r="Q366" s="65">
        <v>1993.478054894</v>
      </c>
      <c r="R366" s="66">
        <v>4.4000000000000003E-3</v>
      </c>
      <c r="S366" s="66">
        <v>8.0000000000000004E-4</v>
      </c>
      <c r="T366" s="66">
        <v>1E-4</v>
      </c>
    </row>
    <row r="367" spans="1:20">
      <c r="A367" t="s">
        <v>1349</v>
      </c>
      <c r="B367" t="s">
        <v>1350</v>
      </c>
      <c r="C367" t="s">
        <v>99</v>
      </c>
      <c r="D367" t="s">
        <v>122</v>
      </c>
      <c r="E367" t="s">
        <v>1344</v>
      </c>
      <c r="F367" t="s">
        <v>673</v>
      </c>
      <c r="G367" t="s">
        <v>788</v>
      </c>
      <c r="H367" t="s">
        <v>149</v>
      </c>
      <c r="I367" t="s">
        <v>418</v>
      </c>
      <c r="J367" s="65">
        <v>4.17</v>
      </c>
      <c r="K367" t="s">
        <v>101</v>
      </c>
      <c r="L367" s="66">
        <v>4.99E-2</v>
      </c>
      <c r="M367" s="66">
        <v>4.24E-2</v>
      </c>
      <c r="N367" s="65">
        <v>3175000</v>
      </c>
      <c r="O367" s="65">
        <v>103.99</v>
      </c>
      <c r="P367" s="65">
        <v>0</v>
      </c>
      <c r="Q367" s="65">
        <v>3301.6824999999999</v>
      </c>
      <c r="R367" s="66">
        <v>1.2699999999999999E-2</v>
      </c>
      <c r="S367" s="66">
        <v>1.4E-3</v>
      </c>
      <c r="T367" s="66">
        <v>2.0000000000000001E-4</v>
      </c>
    </row>
    <row r="368" spans="1:20">
      <c r="A368" t="s">
        <v>1351</v>
      </c>
      <c r="B368" t="s">
        <v>1352</v>
      </c>
      <c r="C368" t="s">
        <v>99</v>
      </c>
      <c r="D368" t="s">
        <v>122</v>
      </c>
      <c r="E368" t="s">
        <v>1353</v>
      </c>
      <c r="F368" t="s">
        <v>673</v>
      </c>
      <c r="G368" t="s">
        <v>797</v>
      </c>
      <c r="H368" t="s">
        <v>212</v>
      </c>
      <c r="I368" t="s">
        <v>1354</v>
      </c>
      <c r="J368" s="65">
        <v>2.5299999999999998</v>
      </c>
      <c r="K368" t="s">
        <v>101</v>
      </c>
      <c r="L368" s="66">
        <v>5.5E-2</v>
      </c>
      <c r="M368" s="66">
        <v>4.4499999999999998E-2</v>
      </c>
      <c r="N368" s="65">
        <v>2700000</v>
      </c>
      <c r="O368" s="65">
        <v>103.45</v>
      </c>
      <c r="P368" s="65">
        <v>0</v>
      </c>
      <c r="Q368" s="65">
        <v>2793.15</v>
      </c>
      <c r="R368" s="66">
        <v>2.81E-2</v>
      </c>
      <c r="S368" s="66">
        <v>1.1999999999999999E-3</v>
      </c>
      <c r="T368" s="66">
        <v>2.0000000000000001E-4</v>
      </c>
    </row>
    <row r="369" spans="1:20">
      <c r="A369" t="s">
        <v>1355</v>
      </c>
      <c r="B369" t="s">
        <v>1356</v>
      </c>
      <c r="C369" t="s">
        <v>99</v>
      </c>
      <c r="D369" t="s">
        <v>122</v>
      </c>
      <c r="E369" t="s">
        <v>1221</v>
      </c>
      <c r="F369" t="s">
        <v>622</v>
      </c>
      <c r="G369" t="s">
        <v>788</v>
      </c>
      <c r="H369" t="s">
        <v>149</v>
      </c>
      <c r="I369" t="s">
        <v>268</v>
      </c>
      <c r="J369" s="65">
        <v>1.88</v>
      </c>
      <c r="K369" t="s">
        <v>101</v>
      </c>
      <c r="L369" s="66">
        <v>2.4E-2</v>
      </c>
      <c r="M369" s="66">
        <v>9.1999999999999998E-3</v>
      </c>
      <c r="N369" s="65">
        <v>3238803.33</v>
      </c>
      <c r="O369" s="65">
        <v>103</v>
      </c>
      <c r="P369" s="65">
        <v>0</v>
      </c>
      <c r="Q369" s="65">
        <v>3335.9674298999998</v>
      </c>
      <c r="R369" s="66">
        <v>1.23E-2</v>
      </c>
      <c r="S369" s="66">
        <v>1.4E-3</v>
      </c>
      <c r="T369" s="66">
        <v>2.0000000000000001E-4</v>
      </c>
    </row>
    <row r="370" spans="1:20">
      <c r="A370" t="s">
        <v>1357</v>
      </c>
      <c r="B370" t="s">
        <v>1358</v>
      </c>
      <c r="C370" t="s">
        <v>99</v>
      </c>
      <c r="D370" t="s">
        <v>122</v>
      </c>
      <c r="E370" t="s">
        <v>1359</v>
      </c>
      <c r="F370" t="s">
        <v>673</v>
      </c>
      <c r="G370" t="s">
        <v>797</v>
      </c>
      <c r="H370" t="s">
        <v>212</v>
      </c>
      <c r="I370" t="s">
        <v>452</v>
      </c>
      <c r="J370" s="65">
        <v>0.98</v>
      </c>
      <c r="K370" t="s">
        <v>101</v>
      </c>
      <c r="L370" s="66">
        <v>7.0000000000000007E-2</v>
      </c>
      <c r="M370" s="66">
        <v>4.4999999999999998E-2</v>
      </c>
      <c r="N370" s="65">
        <v>3708326</v>
      </c>
      <c r="O370" s="65">
        <v>102.4</v>
      </c>
      <c r="P370" s="65">
        <v>116.60132</v>
      </c>
      <c r="Q370" s="65">
        <v>3913.9271440000002</v>
      </c>
      <c r="R370" s="66">
        <v>8.8000000000000005E-3</v>
      </c>
      <c r="S370" s="66">
        <v>1.6000000000000001E-3</v>
      </c>
      <c r="T370" s="66">
        <v>2.0000000000000001E-4</v>
      </c>
    </row>
    <row r="371" spans="1:20">
      <c r="A371" t="s">
        <v>1360</v>
      </c>
      <c r="B371" t="s">
        <v>1361</v>
      </c>
      <c r="C371" t="s">
        <v>99</v>
      </c>
      <c r="D371" t="s">
        <v>122</v>
      </c>
      <c r="E371" t="s">
        <v>842</v>
      </c>
      <c r="F371" t="s">
        <v>787</v>
      </c>
      <c r="G371" t="s">
        <v>797</v>
      </c>
      <c r="H371" t="s">
        <v>212</v>
      </c>
      <c r="I371" t="s">
        <v>268</v>
      </c>
      <c r="J371" s="65">
        <v>2.63</v>
      </c>
      <c r="K371" t="s">
        <v>101</v>
      </c>
      <c r="L371" s="66">
        <v>6.2300000000000001E-2</v>
      </c>
      <c r="M371" s="66">
        <v>3.2399999999999998E-2</v>
      </c>
      <c r="N371" s="65">
        <v>1015648.59</v>
      </c>
      <c r="O371" s="65">
        <v>111.3</v>
      </c>
      <c r="P371" s="65">
        <v>31.61767</v>
      </c>
      <c r="Q371" s="65">
        <v>1162.03455067</v>
      </c>
      <c r="R371" s="66">
        <v>1.6000000000000001E-3</v>
      </c>
      <c r="S371" s="66">
        <v>5.0000000000000001E-4</v>
      </c>
      <c r="T371" s="66">
        <v>1E-4</v>
      </c>
    </row>
    <row r="372" spans="1:20">
      <c r="A372" t="s">
        <v>1362</v>
      </c>
      <c r="B372" t="s">
        <v>1363</v>
      </c>
      <c r="C372" t="s">
        <v>99</v>
      </c>
      <c r="D372" t="s">
        <v>122</v>
      </c>
      <c r="E372" t="s">
        <v>1364</v>
      </c>
      <c r="F372" t="s">
        <v>572</v>
      </c>
      <c r="G372" t="s">
        <v>860</v>
      </c>
      <c r="H372" t="s">
        <v>212</v>
      </c>
      <c r="I372" t="s">
        <v>268</v>
      </c>
      <c r="J372" s="65">
        <v>5.08</v>
      </c>
      <c r="K372" t="s">
        <v>101</v>
      </c>
      <c r="L372" s="66">
        <v>4.4499999999999998E-2</v>
      </c>
      <c r="M372" s="66">
        <v>1.95E-2</v>
      </c>
      <c r="N372" s="65">
        <v>147125.1</v>
      </c>
      <c r="O372" s="65">
        <v>114.19</v>
      </c>
      <c r="P372" s="65">
        <v>0</v>
      </c>
      <c r="Q372" s="65">
        <v>168.00215169000001</v>
      </c>
      <c r="R372" s="66">
        <v>5.0000000000000001E-4</v>
      </c>
      <c r="S372" s="66">
        <v>1E-4</v>
      </c>
      <c r="T372" s="66">
        <v>0</v>
      </c>
    </row>
    <row r="373" spans="1:20">
      <c r="A373" t="s">
        <v>1365</v>
      </c>
      <c r="B373" t="s">
        <v>1366</v>
      </c>
      <c r="C373" t="s">
        <v>99</v>
      </c>
      <c r="D373" t="s">
        <v>122</v>
      </c>
      <c r="E373" t="s">
        <v>1367</v>
      </c>
      <c r="F373" t="s">
        <v>126</v>
      </c>
      <c r="G373" t="s">
        <v>860</v>
      </c>
      <c r="H373" t="s">
        <v>212</v>
      </c>
      <c r="I373" t="s">
        <v>625</v>
      </c>
      <c r="J373" s="65">
        <v>3.37</v>
      </c>
      <c r="K373" t="s">
        <v>101</v>
      </c>
      <c r="L373" s="66">
        <v>3.2500000000000001E-2</v>
      </c>
      <c r="M373" s="66">
        <v>3.2199999999999999E-2</v>
      </c>
      <c r="N373" s="65">
        <v>4096794</v>
      </c>
      <c r="O373" s="65">
        <v>101</v>
      </c>
      <c r="P373" s="65">
        <v>0</v>
      </c>
      <c r="Q373" s="65">
        <v>4137.7619400000003</v>
      </c>
      <c r="R373" s="66">
        <v>3.2899999999999999E-2</v>
      </c>
      <c r="S373" s="66">
        <v>1.6999999999999999E-3</v>
      </c>
      <c r="T373" s="66">
        <v>2.0000000000000001E-4</v>
      </c>
    </row>
    <row r="374" spans="1:20">
      <c r="A374" t="s">
        <v>1368</v>
      </c>
      <c r="B374" t="s">
        <v>1369</v>
      </c>
      <c r="C374" t="s">
        <v>99</v>
      </c>
      <c r="D374" t="s">
        <v>122</v>
      </c>
      <c r="E374" t="s">
        <v>1370</v>
      </c>
      <c r="F374" t="s">
        <v>111</v>
      </c>
      <c r="G374" t="s">
        <v>849</v>
      </c>
      <c r="H374" t="s">
        <v>149</v>
      </c>
      <c r="I374" t="s">
        <v>268</v>
      </c>
      <c r="J374" s="65">
        <v>2.35</v>
      </c>
      <c r="K374" t="s">
        <v>101</v>
      </c>
      <c r="L374" s="66">
        <v>4.5999999999999999E-2</v>
      </c>
      <c r="M374" s="66">
        <v>3.4299999999999997E-2</v>
      </c>
      <c r="N374" s="65">
        <v>6932471.8399999999</v>
      </c>
      <c r="O374" s="65">
        <v>103.9</v>
      </c>
      <c r="P374" s="65">
        <v>0</v>
      </c>
      <c r="Q374" s="65">
        <v>7202.8382417599996</v>
      </c>
      <c r="R374" s="66">
        <v>8.5000000000000006E-3</v>
      </c>
      <c r="S374" s="66">
        <v>3.0000000000000001E-3</v>
      </c>
      <c r="T374" s="66">
        <v>4.0000000000000002E-4</v>
      </c>
    </row>
    <row r="375" spans="1:20">
      <c r="A375" t="s">
        <v>1371</v>
      </c>
      <c r="B375" t="s">
        <v>1372</v>
      </c>
      <c r="C375" t="s">
        <v>99</v>
      </c>
      <c r="D375" t="s">
        <v>122</v>
      </c>
      <c r="E375" t="s">
        <v>1370</v>
      </c>
      <c r="F375" t="s">
        <v>111</v>
      </c>
      <c r="G375" t="s">
        <v>849</v>
      </c>
      <c r="H375" t="s">
        <v>149</v>
      </c>
      <c r="I375" t="s">
        <v>268</v>
      </c>
      <c r="J375" s="65">
        <v>0.54</v>
      </c>
      <c r="K375" t="s">
        <v>101</v>
      </c>
      <c r="L375" s="66">
        <v>4.02E-2</v>
      </c>
      <c r="M375" s="66">
        <v>-2.0999999999999999E-3</v>
      </c>
      <c r="N375" s="65">
        <v>1683115.92</v>
      </c>
      <c r="O375" s="65">
        <v>104</v>
      </c>
      <c r="P375" s="65">
        <v>0</v>
      </c>
      <c r="Q375" s="65">
        <v>1750.4405568</v>
      </c>
      <c r="R375" s="66">
        <v>8.5000000000000006E-3</v>
      </c>
      <c r="S375" s="66">
        <v>6.9999999999999999E-4</v>
      </c>
      <c r="T375" s="66">
        <v>1E-4</v>
      </c>
    </row>
    <row r="376" spans="1:20">
      <c r="A376" t="s">
        <v>1373</v>
      </c>
      <c r="B376" t="s">
        <v>1374</v>
      </c>
      <c r="C376" t="s">
        <v>99</v>
      </c>
      <c r="D376" t="s">
        <v>122</v>
      </c>
      <c r="E376" t="s">
        <v>1375</v>
      </c>
      <c r="F376" t="s">
        <v>499</v>
      </c>
      <c r="G376" t="s">
        <v>860</v>
      </c>
      <c r="H376" t="s">
        <v>212</v>
      </c>
      <c r="I376" t="s">
        <v>268</v>
      </c>
      <c r="J376" s="65">
        <v>3</v>
      </c>
      <c r="K376" t="s">
        <v>101</v>
      </c>
      <c r="L376" s="66">
        <v>6.5000000000000002E-2</v>
      </c>
      <c r="M376" s="66">
        <v>8.3400000000000002E-2</v>
      </c>
      <c r="N376" s="65">
        <v>6259.87</v>
      </c>
      <c r="O376" s="65">
        <v>96.8</v>
      </c>
      <c r="P376" s="65">
        <v>0</v>
      </c>
      <c r="Q376" s="65">
        <v>6.0595541600000002</v>
      </c>
      <c r="R376" s="66">
        <v>0</v>
      </c>
      <c r="S376" s="66">
        <v>0</v>
      </c>
      <c r="T376" s="66">
        <v>0</v>
      </c>
    </row>
    <row r="377" spans="1:20">
      <c r="A377" t="s">
        <v>1376</v>
      </c>
      <c r="B377" t="s">
        <v>1377</v>
      </c>
      <c r="C377" t="s">
        <v>99</v>
      </c>
      <c r="D377" t="s">
        <v>122</v>
      </c>
      <c r="E377" t="s">
        <v>871</v>
      </c>
      <c r="F377" t="s">
        <v>499</v>
      </c>
      <c r="G377" t="s">
        <v>849</v>
      </c>
      <c r="H377" t="s">
        <v>149</v>
      </c>
      <c r="I377" t="s">
        <v>418</v>
      </c>
      <c r="J377" s="65">
        <v>2.16</v>
      </c>
      <c r="K377" t="s">
        <v>101</v>
      </c>
      <c r="L377" s="66">
        <v>4.8000000000000001E-2</v>
      </c>
      <c r="M377" s="66">
        <v>1.47E-2</v>
      </c>
      <c r="N377" s="65">
        <v>103047.6</v>
      </c>
      <c r="O377" s="65">
        <v>108.5</v>
      </c>
      <c r="P377" s="65">
        <v>0</v>
      </c>
      <c r="Q377" s="65">
        <v>111.806646</v>
      </c>
      <c r="R377" s="66">
        <v>8.0000000000000004E-4</v>
      </c>
      <c r="S377" s="66">
        <v>0</v>
      </c>
      <c r="T377" s="66">
        <v>0</v>
      </c>
    </row>
    <row r="378" spans="1:20">
      <c r="A378" t="s">
        <v>1378</v>
      </c>
      <c r="B378" t="s">
        <v>1379</v>
      </c>
      <c r="C378" t="s">
        <v>99</v>
      </c>
      <c r="D378" t="s">
        <v>122</v>
      </c>
      <c r="E378" t="s">
        <v>1380</v>
      </c>
      <c r="F378" t="s">
        <v>124</v>
      </c>
      <c r="G378" t="s">
        <v>849</v>
      </c>
      <c r="H378" t="s">
        <v>149</v>
      </c>
      <c r="I378" t="s">
        <v>268</v>
      </c>
      <c r="J378" s="65">
        <v>4.3</v>
      </c>
      <c r="K378" t="s">
        <v>101</v>
      </c>
      <c r="L378" s="66">
        <v>3.4500000000000003E-2</v>
      </c>
      <c r="M378" s="66">
        <v>1.9800000000000002E-2</v>
      </c>
      <c r="N378" s="65">
        <v>5030841.28</v>
      </c>
      <c r="O378" s="65">
        <v>106.72</v>
      </c>
      <c r="P378" s="65">
        <v>0</v>
      </c>
      <c r="Q378" s="65">
        <v>5368.9138140160003</v>
      </c>
      <c r="R378" s="66">
        <v>9.4999999999999998E-3</v>
      </c>
      <c r="S378" s="66">
        <v>2.2000000000000001E-3</v>
      </c>
      <c r="T378" s="66">
        <v>2.9999999999999997E-4</v>
      </c>
    </row>
    <row r="379" spans="1:20">
      <c r="A379" t="s">
        <v>1381</v>
      </c>
      <c r="B379" t="s">
        <v>1382</v>
      </c>
      <c r="C379" t="s">
        <v>99</v>
      </c>
      <c r="D379" t="s">
        <v>122</v>
      </c>
      <c r="E379" t="s">
        <v>1380</v>
      </c>
      <c r="F379" t="s">
        <v>124</v>
      </c>
      <c r="G379" t="s">
        <v>849</v>
      </c>
      <c r="H379" t="s">
        <v>149</v>
      </c>
      <c r="I379" t="s">
        <v>452</v>
      </c>
      <c r="J379" s="65">
        <v>0.42</v>
      </c>
      <c r="K379" t="s">
        <v>101</v>
      </c>
      <c r="L379" s="66">
        <v>7.2499999999999995E-2</v>
      </c>
      <c r="M379" s="66">
        <v>1.3100000000000001E-2</v>
      </c>
      <c r="N379" s="65">
        <v>1357456.6</v>
      </c>
      <c r="O379" s="65">
        <v>103.03</v>
      </c>
      <c r="P379" s="65">
        <v>0</v>
      </c>
      <c r="Q379" s="65">
        <v>1398.5875349800001</v>
      </c>
      <c r="R379" s="66">
        <v>1.0800000000000001E-2</v>
      </c>
      <c r="S379" s="66">
        <v>5.9999999999999995E-4</v>
      </c>
      <c r="T379" s="66">
        <v>1E-4</v>
      </c>
    </row>
    <row r="380" spans="1:20">
      <c r="A380" t="s">
        <v>1383</v>
      </c>
      <c r="B380" t="s">
        <v>1384</v>
      </c>
      <c r="C380" t="s">
        <v>99</v>
      </c>
      <c r="D380" t="s">
        <v>122</v>
      </c>
      <c r="E380" t="s">
        <v>1385</v>
      </c>
      <c r="F380" t="s">
        <v>673</v>
      </c>
      <c r="G380" t="s">
        <v>860</v>
      </c>
      <c r="H380" t="s">
        <v>212</v>
      </c>
      <c r="I380" t="s">
        <v>268</v>
      </c>
      <c r="J380" s="65">
        <v>3.19</v>
      </c>
      <c r="K380" t="s">
        <v>101</v>
      </c>
      <c r="L380" s="66">
        <v>5.3999999999999999E-2</v>
      </c>
      <c r="M380" s="66">
        <v>4.3900000000000002E-2</v>
      </c>
      <c r="N380" s="65">
        <v>3172125.39</v>
      </c>
      <c r="O380" s="65">
        <v>104.7</v>
      </c>
      <c r="P380" s="65">
        <v>0</v>
      </c>
      <c r="Q380" s="65">
        <v>3321.2152833300001</v>
      </c>
      <c r="R380" s="66">
        <v>9.7999999999999997E-3</v>
      </c>
      <c r="S380" s="66">
        <v>1.4E-3</v>
      </c>
      <c r="T380" s="66">
        <v>2.0000000000000001E-4</v>
      </c>
    </row>
    <row r="381" spans="1:20">
      <c r="A381" t="s">
        <v>1386</v>
      </c>
      <c r="B381" t="s">
        <v>1387</v>
      </c>
      <c r="C381" t="s">
        <v>99</v>
      </c>
      <c r="D381" t="s">
        <v>122</v>
      </c>
      <c r="E381" t="s">
        <v>858</v>
      </c>
      <c r="F381" t="s">
        <v>859</v>
      </c>
      <c r="G381" t="s">
        <v>849</v>
      </c>
      <c r="H381" t="s">
        <v>149</v>
      </c>
      <c r="I381" t="s">
        <v>1388</v>
      </c>
      <c r="J381" s="65">
        <v>2.17</v>
      </c>
      <c r="K381" t="s">
        <v>101</v>
      </c>
      <c r="L381" s="66">
        <v>2.4500000000000001E-2</v>
      </c>
      <c r="M381" s="66">
        <v>3.0200000000000001E-2</v>
      </c>
      <c r="N381" s="65">
        <v>4324322</v>
      </c>
      <c r="O381" s="65">
        <v>99.4</v>
      </c>
      <c r="P381" s="65">
        <v>0</v>
      </c>
      <c r="Q381" s="65">
        <v>4298.3760679999996</v>
      </c>
      <c r="R381" s="66">
        <v>3.5999999999999997E-2</v>
      </c>
      <c r="S381" s="66">
        <v>1.8E-3</v>
      </c>
      <c r="T381" s="66">
        <v>2.9999999999999997E-4</v>
      </c>
    </row>
    <row r="382" spans="1:20">
      <c r="A382" t="s">
        <v>1389</v>
      </c>
      <c r="B382" t="s">
        <v>1390</v>
      </c>
      <c r="C382" t="s">
        <v>99</v>
      </c>
      <c r="D382" t="s">
        <v>122</v>
      </c>
      <c r="E382" t="s">
        <v>1391</v>
      </c>
      <c r="F382" t="s">
        <v>572</v>
      </c>
      <c r="G382" t="s">
        <v>849</v>
      </c>
      <c r="H382" t="s">
        <v>149</v>
      </c>
      <c r="I382" t="s">
        <v>268</v>
      </c>
      <c r="J382" s="65">
        <v>2.66</v>
      </c>
      <c r="K382" t="s">
        <v>101</v>
      </c>
      <c r="L382" s="66">
        <v>4.8500000000000001E-2</v>
      </c>
      <c r="M382" s="66">
        <v>2.2700000000000001E-2</v>
      </c>
      <c r="N382" s="65">
        <v>395084.22</v>
      </c>
      <c r="O382" s="65">
        <v>108.12</v>
      </c>
      <c r="P382" s="65">
        <v>0</v>
      </c>
      <c r="Q382" s="65">
        <v>427.16505866400001</v>
      </c>
      <c r="R382" s="66">
        <v>1.6000000000000001E-3</v>
      </c>
      <c r="S382" s="66">
        <v>2.0000000000000001E-4</v>
      </c>
      <c r="T382" s="66">
        <v>0</v>
      </c>
    </row>
    <row r="383" spans="1:20">
      <c r="A383" t="s">
        <v>1392</v>
      </c>
      <c r="B383" t="s">
        <v>1393</v>
      </c>
      <c r="C383" t="s">
        <v>99</v>
      </c>
      <c r="D383" t="s">
        <v>122</v>
      </c>
      <c r="E383" t="s">
        <v>1394</v>
      </c>
      <c r="F383" t="s">
        <v>572</v>
      </c>
      <c r="G383" t="s">
        <v>860</v>
      </c>
      <c r="H383" t="s">
        <v>212</v>
      </c>
      <c r="I383" t="s">
        <v>268</v>
      </c>
      <c r="J383" s="65">
        <v>5.05</v>
      </c>
      <c r="K383" t="s">
        <v>101</v>
      </c>
      <c r="L383" s="66">
        <v>2.7E-2</v>
      </c>
      <c r="M383" s="66">
        <v>5.2200000000000003E-2</v>
      </c>
      <c r="N383" s="65">
        <v>10382714.35</v>
      </c>
      <c r="O383" s="65">
        <v>88.4</v>
      </c>
      <c r="P383" s="65">
        <v>0</v>
      </c>
      <c r="Q383" s="65">
        <v>9178.3194853999994</v>
      </c>
      <c r="R383" s="66">
        <v>1.21E-2</v>
      </c>
      <c r="S383" s="66">
        <v>3.8E-3</v>
      </c>
      <c r="T383" s="66">
        <v>5.0000000000000001E-4</v>
      </c>
    </row>
    <row r="384" spans="1:20">
      <c r="A384" t="s">
        <v>1395</v>
      </c>
      <c r="B384" t="s">
        <v>1396</v>
      </c>
      <c r="C384" t="s">
        <v>99</v>
      </c>
      <c r="D384" t="s">
        <v>122</v>
      </c>
      <c r="E384" t="s">
        <v>1394</v>
      </c>
      <c r="F384" t="s">
        <v>572</v>
      </c>
      <c r="G384" t="s">
        <v>860</v>
      </c>
      <c r="H384" t="s">
        <v>212</v>
      </c>
      <c r="I384" t="s">
        <v>268</v>
      </c>
      <c r="J384" s="65">
        <v>2.34</v>
      </c>
      <c r="K384" t="s">
        <v>101</v>
      </c>
      <c r="L384" s="66">
        <v>5.8999999999999997E-2</v>
      </c>
      <c r="M384" s="66">
        <v>3.9300000000000002E-2</v>
      </c>
      <c r="N384" s="65">
        <v>22009.71</v>
      </c>
      <c r="O384" s="65">
        <v>106.2</v>
      </c>
      <c r="P384" s="65">
        <v>0</v>
      </c>
      <c r="Q384" s="65">
        <v>23.374312020000001</v>
      </c>
      <c r="R384" s="66">
        <v>0</v>
      </c>
      <c r="S384" s="66">
        <v>0</v>
      </c>
      <c r="T384" s="66">
        <v>0</v>
      </c>
    </row>
    <row r="385" spans="1:20">
      <c r="A385" t="s">
        <v>1397</v>
      </c>
      <c r="B385" t="s">
        <v>1398</v>
      </c>
      <c r="C385" t="s">
        <v>99</v>
      </c>
      <c r="D385" t="s">
        <v>122</v>
      </c>
      <c r="E385" t="s">
        <v>1292</v>
      </c>
      <c r="F385" t="s">
        <v>673</v>
      </c>
      <c r="G385" t="s">
        <v>860</v>
      </c>
      <c r="H385" t="s">
        <v>212</v>
      </c>
      <c r="I385" t="s">
        <v>330</v>
      </c>
      <c r="J385" s="65">
        <v>2.42</v>
      </c>
      <c r="K385" t="s">
        <v>101</v>
      </c>
      <c r="L385" s="66">
        <v>6.9000000000000006E-2</v>
      </c>
      <c r="M385" s="66">
        <v>0.15040000000000001</v>
      </c>
      <c r="N385" s="65">
        <v>15511</v>
      </c>
      <c r="O385" s="65">
        <v>85.5</v>
      </c>
      <c r="P385" s="65">
        <v>0</v>
      </c>
      <c r="Q385" s="65">
        <v>13.261905</v>
      </c>
      <c r="R385" s="66">
        <v>0</v>
      </c>
      <c r="S385" s="66">
        <v>0</v>
      </c>
      <c r="T385" s="66">
        <v>0</v>
      </c>
    </row>
    <row r="386" spans="1:20">
      <c r="A386" t="s">
        <v>1399</v>
      </c>
      <c r="B386" t="s">
        <v>1400</v>
      </c>
      <c r="C386" t="s">
        <v>99</v>
      </c>
      <c r="D386" t="s">
        <v>122</v>
      </c>
      <c r="E386" t="s">
        <v>1401</v>
      </c>
      <c r="F386" t="s">
        <v>572</v>
      </c>
      <c r="G386" t="s">
        <v>849</v>
      </c>
      <c r="H386" t="s">
        <v>149</v>
      </c>
      <c r="I386" t="s">
        <v>268</v>
      </c>
      <c r="J386" s="65">
        <v>1.69</v>
      </c>
      <c r="K386" t="s">
        <v>101</v>
      </c>
      <c r="L386" s="66">
        <v>4.5499999999999999E-2</v>
      </c>
      <c r="M386" s="66">
        <v>1.72E-2</v>
      </c>
      <c r="N386" s="65">
        <v>2969242.81</v>
      </c>
      <c r="O386" s="65">
        <v>105.99</v>
      </c>
      <c r="P386" s="65">
        <v>0</v>
      </c>
      <c r="Q386" s="65">
        <v>3147.1004543190002</v>
      </c>
      <c r="R386" s="66">
        <v>1.6899999999999998E-2</v>
      </c>
      <c r="S386" s="66">
        <v>1.2999999999999999E-3</v>
      </c>
      <c r="T386" s="66">
        <v>2.0000000000000001E-4</v>
      </c>
    </row>
    <row r="387" spans="1:20">
      <c r="A387" t="s">
        <v>1402</v>
      </c>
      <c r="B387" t="s">
        <v>1403</v>
      </c>
      <c r="C387" t="s">
        <v>99</v>
      </c>
      <c r="D387" t="s">
        <v>122</v>
      </c>
      <c r="E387" t="s">
        <v>1401</v>
      </c>
      <c r="F387" t="s">
        <v>572</v>
      </c>
      <c r="G387" t="s">
        <v>849</v>
      </c>
      <c r="H387" t="s">
        <v>149</v>
      </c>
      <c r="I387" t="s">
        <v>268</v>
      </c>
      <c r="J387" s="65">
        <v>3.77</v>
      </c>
      <c r="K387" t="s">
        <v>101</v>
      </c>
      <c r="L387" s="66">
        <v>3.2899999999999999E-2</v>
      </c>
      <c r="M387" s="66">
        <v>2.2700000000000001E-2</v>
      </c>
      <c r="N387" s="65">
        <v>3087994.11</v>
      </c>
      <c r="O387" s="65">
        <v>103.9</v>
      </c>
      <c r="P387" s="65">
        <v>0</v>
      </c>
      <c r="Q387" s="65">
        <v>3208.4258802899999</v>
      </c>
      <c r="R387" s="66">
        <v>1.1900000000000001E-2</v>
      </c>
      <c r="S387" s="66">
        <v>1.2999999999999999E-3</v>
      </c>
      <c r="T387" s="66">
        <v>2.0000000000000001E-4</v>
      </c>
    </row>
    <row r="388" spans="1:20">
      <c r="A388" t="s">
        <v>1404</v>
      </c>
      <c r="B388" t="s">
        <v>1405</v>
      </c>
      <c r="C388" t="s">
        <v>99</v>
      </c>
      <c r="D388" t="s">
        <v>122</v>
      </c>
      <c r="E388" t="s">
        <v>1401</v>
      </c>
      <c r="F388" t="s">
        <v>572</v>
      </c>
      <c r="G388" t="s">
        <v>849</v>
      </c>
      <c r="H388" t="s">
        <v>149</v>
      </c>
      <c r="I388" t="s">
        <v>268</v>
      </c>
      <c r="J388" s="65">
        <v>2.5499999999999998</v>
      </c>
      <c r="K388" t="s">
        <v>101</v>
      </c>
      <c r="L388" s="66">
        <v>2.9499999999999998E-2</v>
      </c>
      <c r="M388" s="66">
        <v>2.07E-2</v>
      </c>
      <c r="N388" s="65">
        <v>7372</v>
      </c>
      <c r="O388" s="65">
        <v>103.29</v>
      </c>
      <c r="P388" s="65">
        <v>0</v>
      </c>
      <c r="Q388" s="65">
        <v>7.6145388000000001</v>
      </c>
      <c r="R388" s="66">
        <v>0</v>
      </c>
      <c r="S388" s="66">
        <v>0</v>
      </c>
      <c r="T388" s="66">
        <v>0</v>
      </c>
    </row>
    <row r="389" spans="1:20">
      <c r="A389" t="s">
        <v>1406</v>
      </c>
      <c r="B389" t="s">
        <v>1407</v>
      </c>
      <c r="C389" t="s">
        <v>99</v>
      </c>
      <c r="D389" t="s">
        <v>122</v>
      </c>
      <c r="E389" t="s">
        <v>1408</v>
      </c>
      <c r="F389" t="s">
        <v>673</v>
      </c>
      <c r="G389" t="s">
        <v>849</v>
      </c>
      <c r="H389" t="s">
        <v>149</v>
      </c>
      <c r="I389" t="s">
        <v>268</v>
      </c>
      <c r="J389" s="65">
        <v>0.41</v>
      </c>
      <c r="K389" t="s">
        <v>101</v>
      </c>
      <c r="L389" s="66">
        <v>6.1499999999999999E-2</v>
      </c>
      <c r="M389" s="66">
        <v>3.7199999999999997E-2</v>
      </c>
      <c r="N389" s="65">
        <v>6033</v>
      </c>
      <c r="O389" s="65">
        <v>101.5</v>
      </c>
      <c r="P389" s="65">
        <v>0</v>
      </c>
      <c r="Q389" s="65">
        <v>6.1234950000000001</v>
      </c>
      <c r="R389" s="66">
        <v>0</v>
      </c>
      <c r="S389" s="66">
        <v>0</v>
      </c>
      <c r="T389" s="66">
        <v>0</v>
      </c>
    </row>
    <row r="390" spans="1:20">
      <c r="A390" t="s">
        <v>1409</v>
      </c>
      <c r="B390" t="s">
        <v>1410</v>
      </c>
      <c r="C390" t="s">
        <v>99</v>
      </c>
      <c r="D390" t="s">
        <v>122</v>
      </c>
      <c r="E390" t="s">
        <v>1408</v>
      </c>
      <c r="F390" t="s">
        <v>673</v>
      </c>
      <c r="G390" t="s">
        <v>849</v>
      </c>
      <c r="H390" t="s">
        <v>149</v>
      </c>
      <c r="I390" t="s">
        <v>268</v>
      </c>
      <c r="J390" s="65">
        <v>2.66</v>
      </c>
      <c r="K390" t="s">
        <v>101</v>
      </c>
      <c r="L390" s="66">
        <v>4.5999999999999999E-2</v>
      </c>
      <c r="M390" s="66">
        <v>5.7700000000000001E-2</v>
      </c>
      <c r="N390" s="65">
        <v>5200.91</v>
      </c>
      <c r="O390" s="65">
        <v>97.2</v>
      </c>
      <c r="P390" s="65">
        <v>0</v>
      </c>
      <c r="Q390" s="65">
        <v>5.0552845199999998</v>
      </c>
      <c r="R390" s="66">
        <v>0</v>
      </c>
      <c r="S390" s="66">
        <v>0</v>
      </c>
      <c r="T390" s="66">
        <v>0</v>
      </c>
    </row>
    <row r="391" spans="1:20">
      <c r="A391" t="s">
        <v>1411</v>
      </c>
      <c r="B391" t="s">
        <v>1412</v>
      </c>
      <c r="C391" t="s">
        <v>99</v>
      </c>
      <c r="D391" t="s">
        <v>122</v>
      </c>
      <c r="E391" t="s">
        <v>1413</v>
      </c>
      <c r="F391" t="s">
        <v>673</v>
      </c>
      <c r="G391" t="s">
        <v>849</v>
      </c>
      <c r="H391" t="s">
        <v>149</v>
      </c>
      <c r="I391" t="s">
        <v>268</v>
      </c>
      <c r="J391" s="65">
        <v>2.3199999999999998</v>
      </c>
      <c r="K391" t="s">
        <v>101</v>
      </c>
      <c r="L391" s="66">
        <v>3.0499999999999999E-2</v>
      </c>
      <c r="M391" s="66">
        <v>0.121</v>
      </c>
      <c r="N391" s="65">
        <v>1009894</v>
      </c>
      <c r="O391" s="65">
        <v>82.3</v>
      </c>
      <c r="P391" s="65">
        <v>0</v>
      </c>
      <c r="Q391" s="65">
        <v>831.14276199999995</v>
      </c>
      <c r="R391" s="66">
        <v>8.0000000000000004E-4</v>
      </c>
      <c r="S391" s="66">
        <v>2.9999999999999997E-4</v>
      </c>
      <c r="T391" s="66">
        <v>0</v>
      </c>
    </row>
    <row r="392" spans="1:20">
      <c r="A392" t="s">
        <v>1414</v>
      </c>
      <c r="B392" t="s">
        <v>1415</v>
      </c>
      <c r="C392" t="s">
        <v>99</v>
      </c>
      <c r="D392" t="s">
        <v>122</v>
      </c>
      <c r="E392" t="s">
        <v>1413</v>
      </c>
      <c r="F392" t="s">
        <v>673</v>
      </c>
      <c r="G392" t="s">
        <v>849</v>
      </c>
      <c r="H392" t="s">
        <v>149</v>
      </c>
      <c r="I392" t="s">
        <v>268</v>
      </c>
      <c r="J392" s="65">
        <v>1.19</v>
      </c>
      <c r="K392" t="s">
        <v>101</v>
      </c>
      <c r="L392" s="66">
        <v>4.4499999999999998E-2</v>
      </c>
      <c r="M392" s="66">
        <v>0.11559999999999999</v>
      </c>
      <c r="N392" s="65">
        <v>1550837.39</v>
      </c>
      <c r="O392" s="65">
        <v>93.47</v>
      </c>
      <c r="P392" s="65">
        <v>0</v>
      </c>
      <c r="Q392" s="65">
        <v>1449.567708433</v>
      </c>
      <c r="R392" s="66">
        <v>4.3E-3</v>
      </c>
      <c r="S392" s="66">
        <v>5.9999999999999995E-4</v>
      </c>
      <c r="T392" s="66">
        <v>1E-4</v>
      </c>
    </row>
    <row r="393" spans="1:20">
      <c r="A393" t="s">
        <v>1416</v>
      </c>
      <c r="B393" t="s">
        <v>1417</v>
      </c>
      <c r="C393" t="s">
        <v>99</v>
      </c>
      <c r="D393" t="s">
        <v>122</v>
      </c>
      <c r="E393" t="s">
        <v>1324</v>
      </c>
      <c r="F393" t="s">
        <v>673</v>
      </c>
      <c r="G393" t="s">
        <v>860</v>
      </c>
      <c r="H393" t="s">
        <v>212</v>
      </c>
      <c r="I393" t="s">
        <v>268</v>
      </c>
      <c r="J393" s="65">
        <v>1.48</v>
      </c>
      <c r="K393" t="s">
        <v>101</v>
      </c>
      <c r="L393" s="66">
        <v>7.2999999999999995E-2</v>
      </c>
      <c r="M393" s="66">
        <v>7.6999999999999999E-2</v>
      </c>
      <c r="N393" s="65">
        <v>4343675.58</v>
      </c>
      <c r="O393" s="65">
        <v>100.82</v>
      </c>
      <c r="P393" s="65">
        <v>0</v>
      </c>
      <c r="Q393" s="65">
        <v>4379.2937197560004</v>
      </c>
      <c r="R393" s="66">
        <v>1.8100000000000002E-2</v>
      </c>
      <c r="S393" s="66">
        <v>1.8E-3</v>
      </c>
      <c r="T393" s="66">
        <v>2.9999999999999997E-4</v>
      </c>
    </row>
    <row r="394" spans="1:20">
      <c r="A394" t="s">
        <v>1418</v>
      </c>
      <c r="B394" t="s">
        <v>1419</v>
      </c>
      <c r="C394" t="s">
        <v>99</v>
      </c>
      <c r="D394" t="s">
        <v>122</v>
      </c>
      <c r="E394" t="s">
        <v>1324</v>
      </c>
      <c r="F394" t="s">
        <v>673</v>
      </c>
      <c r="G394" t="s">
        <v>860</v>
      </c>
      <c r="H394" t="s">
        <v>212</v>
      </c>
      <c r="I394" t="s">
        <v>268</v>
      </c>
      <c r="J394" s="65">
        <v>2.31</v>
      </c>
      <c r="K394" t="s">
        <v>101</v>
      </c>
      <c r="L394" s="66">
        <v>6.8000000000000005E-2</v>
      </c>
      <c r="M394" s="66">
        <v>7.9699999999999993E-2</v>
      </c>
      <c r="N394" s="65">
        <v>5166</v>
      </c>
      <c r="O394" s="65">
        <v>98.83</v>
      </c>
      <c r="P394" s="65">
        <v>0</v>
      </c>
      <c r="Q394" s="65">
        <v>5.1055577999999997</v>
      </c>
      <c r="R394" s="66">
        <v>0</v>
      </c>
      <c r="S394" s="66">
        <v>0</v>
      </c>
      <c r="T394" s="66">
        <v>0</v>
      </c>
    </row>
    <row r="395" spans="1:20">
      <c r="A395" t="s">
        <v>1420</v>
      </c>
      <c r="B395" t="s">
        <v>1421</v>
      </c>
      <c r="C395" t="s">
        <v>99</v>
      </c>
      <c r="D395" t="s">
        <v>122</v>
      </c>
      <c r="E395" t="s">
        <v>1422</v>
      </c>
      <c r="F395" t="s">
        <v>787</v>
      </c>
      <c r="G395" t="s">
        <v>849</v>
      </c>
      <c r="H395" t="s">
        <v>149</v>
      </c>
      <c r="I395" t="s">
        <v>268</v>
      </c>
      <c r="J395" s="65">
        <v>0.56999999999999995</v>
      </c>
      <c r="K395" t="s">
        <v>101</v>
      </c>
      <c r="L395" s="66">
        <v>4.5100000000000001E-2</v>
      </c>
      <c r="M395" s="66">
        <v>1.14E-2</v>
      </c>
      <c r="N395" s="65">
        <v>3690</v>
      </c>
      <c r="O395" s="65">
        <v>103.83</v>
      </c>
      <c r="P395" s="65">
        <v>0</v>
      </c>
      <c r="Q395" s="65">
        <v>3.8313269999999999</v>
      </c>
      <c r="R395" s="66">
        <v>0</v>
      </c>
      <c r="S395" s="66">
        <v>0</v>
      </c>
      <c r="T395" s="66">
        <v>0</v>
      </c>
    </row>
    <row r="396" spans="1:20">
      <c r="A396" t="s">
        <v>1423</v>
      </c>
      <c r="B396" t="s">
        <v>1424</v>
      </c>
      <c r="C396" t="s">
        <v>99</v>
      </c>
      <c r="D396" t="s">
        <v>122</v>
      </c>
      <c r="E396" t="s">
        <v>1425</v>
      </c>
      <c r="F396" t="s">
        <v>1426</v>
      </c>
      <c r="G396" t="s">
        <v>849</v>
      </c>
      <c r="H396" t="s">
        <v>149</v>
      </c>
      <c r="I396" t="s">
        <v>268</v>
      </c>
      <c r="J396" s="65">
        <v>2.83</v>
      </c>
      <c r="K396" t="s">
        <v>101</v>
      </c>
      <c r="L396" s="66">
        <v>3.2500000000000001E-2</v>
      </c>
      <c r="M396" s="66">
        <v>9.5899999999999999E-2</v>
      </c>
      <c r="N396" s="65">
        <v>18001</v>
      </c>
      <c r="O396" s="65">
        <v>84.7</v>
      </c>
      <c r="P396" s="65">
        <v>0</v>
      </c>
      <c r="Q396" s="65">
        <v>15.246847000000001</v>
      </c>
      <c r="R396" s="66">
        <v>0</v>
      </c>
      <c r="S396" s="66">
        <v>0</v>
      </c>
      <c r="T396" s="66">
        <v>0</v>
      </c>
    </row>
    <row r="397" spans="1:20">
      <c r="A397" t="s">
        <v>1427</v>
      </c>
      <c r="B397" t="s">
        <v>1428</v>
      </c>
      <c r="C397" t="s">
        <v>99</v>
      </c>
      <c r="D397" t="s">
        <v>122</v>
      </c>
      <c r="E397" t="s">
        <v>1425</v>
      </c>
      <c r="F397" t="s">
        <v>1426</v>
      </c>
      <c r="G397" t="s">
        <v>849</v>
      </c>
      <c r="H397" t="s">
        <v>149</v>
      </c>
      <c r="I397" t="s">
        <v>268</v>
      </c>
      <c r="J397" s="65">
        <v>4.7</v>
      </c>
      <c r="K397" t="s">
        <v>101</v>
      </c>
      <c r="L397" s="66">
        <v>2.9100000000000001E-2</v>
      </c>
      <c r="M397" s="66">
        <v>7.9699999999999993E-2</v>
      </c>
      <c r="N397" s="65">
        <v>3606950</v>
      </c>
      <c r="O397" s="65">
        <v>79.17</v>
      </c>
      <c r="P397" s="65">
        <v>0</v>
      </c>
      <c r="Q397" s="65">
        <v>2855.6223150000001</v>
      </c>
      <c r="R397" s="66">
        <v>1.5699999999999999E-2</v>
      </c>
      <c r="S397" s="66">
        <v>1.1999999999999999E-3</v>
      </c>
      <c r="T397" s="66">
        <v>2.0000000000000001E-4</v>
      </c>
    </row>
    <row r="398" spans="1:20">
      <c r="A398" t="s">
        <v>1429</v>
      </c>
      <c r="B398" t="s">
        <v>1430</v>
      </c>
      <c r="C398" t="s">
        <v>99</v>
      </c>
      <c r="D398" t="s">
        <v>122</v>
      </c>
      <c r="E398" t="s">
        <v>1353</v>
      </c>
      <c r="F398" t="s">
        <v>673</v>
      </c>
      <c r="G398" t="s">
        <v>860</v>
      </c>
      <c r="H398" t="s">
        <v>212</v>
      </c>
      <c r="I398" t="s">
        <v>330</v>
      </c>
      <c r="J398" s="65">
        <v>2.9</v>
      </c>
      <c r="K398" t="s">
        <v>101</v>
      </c>
      <c r="L398" s="66">
        <v>5.0999999999999997E-2</v>
      </c>
      <c r="M398" s="66">
        <v>0.1368</v>
      </c>
      <c r="N398" s="65">
        <v>7187.89</v>
      </c>
      <c r="O398" s="65">
        <v>79.2</v>
      </c>
      <c r="P398" s="65">
        <v>0.19316</v>
      </c>
      <c r="Q398" s="65">
        <v>5.8859688800000001</v>
      </c>
      <c r="R398" s="66">
        <v>0</v>
      </c>
      <c r="S398" s="66">
        <v>0</v>
      </c>
      <c r="T398" s="66">
        <v>0</v>
      </c>
    </row>
    <row r="399" spans="1:20">
      <c r="A399" t="s">
        <v>1431</v>
      </c>
      <c r="B399" t="s">
        <v>1432</v>
      </c>
      <c r="C399" t="s">
        <v>99</v>
      </c>
      <c r="D399" t="s">
        <v>122</v>
      </c>
      <c r="E399" t="s">
        <v>1433</v>
      </c>
      <c r="F399" t="s">
        <v>673</v>
      </c>
      <c r="G399" t="s">
        <v>860</v>
      </c>
      <c r="H399" t="s">
        <v>212</v>
      </c>
      <c r="I399" t="s">
        <v>330</v>
      </c>
      <c r="J399" s="65">
        <v>3.05</v>
      </c>
      <c r="K399" t="s">
        <v>101</v>
      </c>
      <c r="L399" s="66">
        <v>6.6000000000000003E-2</v>
      </c>
      <c r="M399" s="66">
        <v>9.2399999999999996E-2</v>
      </c>
      <c r="N399" s="65">
        <v>4517.3599999999997</v>
      </c>
      <c r="O399" s="65">
        <v>93.5</v>
      </c>
      <c r="P399" s="65">
        <v>0</v>
      </c>
      <c r="Q399" s="65">
        <v>4.2237315999999998</v>
      </c>
      <c r="R399" s="66">
        <v>0</v>
      </c>
      <c r="S399" s="66">
        <v>0</v>
      </c>
      <c r="T399" s="66">
        <v>0</v>
      </c>
    </row>
    <row r="400" spans="1:20">
      <c r="A400" t="s">
        <v>1434</v>
      </c>
      <c r="B400" t="s">
        <v>1435</v>
      </c>
      <c r="C400" t="s">
        <v>99</v>
      </c>
      <c r="D400" t="s">
        <v>122</v>
      </c>
      <c r="E400" t="s">
        <v>1436</v>
      </c>
      <c r="F400" t="s">
        <v>499</v>
      </c>
      <c r="G400" t="s">
        <v>849</v>
      </c>
      <c r="H400" t="s">
        <v>149</v>
      </c>
      <c r="I400" t="s">
        <v>268</v>
      </c>
      <c r="J400" s="65">
        <v>2.23</v>
      </c>
      <c r="K400" t="s">
        <v>101</v>
      </c>
      <c r="L400" s="66">
        <v>4.3499999999999997E-2</v>
      </c>
      <c r="M400" s="66">
        <v>2.8000000000000001E-2</v>
      </c>
      <c r="N400" s="65">
        <v>7520.87</v>
      </c>
      <c r="O400" s="65">
        <v>104.2</v>
      </c>
      <c r="P400" s="65">
        <v>0</v>
      </c>
      <c r="Q400" s="65">
        <v>7.83674654</v>
      </c>
      <c r="R400" s="66">
        <v>0</v>
      </c>
      <c r="S400" s="66">
        <v>0</v>
      </c>
      <c r="T400" s="66">
        <v>0</v>
      </c>
    </row>
    <row r="401" spans="1:20">
      <c r="A401" t="s">
        <v>1437</v>
      </c>
      <c r="B401" t="s">
        <v>1438</v>
      </c>
      <c r="C401" t="s">
        <v>99</v>
      </c>
      <c r="D401" t="s">
        <v>122</v>
      </c>
      <c r="E401" t="s">
        <v>1436</v>
      </c>
      <c r="F401" t="s">
        <v>499</v>
      </c>
      <c r="G401" t="s">
        <v>849</v>
      </c>
      <c r="H401" t="s">
        <v>149</v>
      </c>
      <c r="I401" t="s">
        <v>268</v>
      </c>
      <c r="J401" s="65">
        <v>4.3499999999999996</v>
      </c>
      <c r="K401" t="s">
        <v>101</v>
      </c>
      <c r="L401" s="66">
        <v>4.1000000000000002E-2</v>
      </c>
      <c r="M401" s="66">
        <v>4.2500000000000003E-2</v>
      </c>
      <c r="N401" s="65">
        <v>5459</v>
      </c>
      <c r="O401" s="65">
        <v>101.26</v>
      </c>
      <c r="P401" s="65">
        <v>0</v>
      </c>
      <c r="Q401" s="65">
        <v>5.5277833999999997</v>
      </c>
      <c r="R401" s="66">
        <v>0</v>
      </c>
      <c r="S401" s="66">
        <v>0</v>
      </c>
      <c r="T401" s="66">
        <v>0</v>
      </c>
    </row>
    <row r="402" spans="1:20">
      <c r="A402" t="s">
        <v>1439</v>
      </c>
      <c r="B402" t="s">
        <v>1440</v>
      </c>
      <c r="C402" t="s">
        <v>122</v>
      </c>
      <c r="D402" s="14"/>
      <c r="E402" t="s">
        <v>1441</v>
      </c>
      <c r="F402" t="s">
        <v>673</v>
      </c>
      <c r="G402" t="s">
        <v>877</v>
      </c>
      <c r="H402" t="s">
        <v>149</v>
      </c>
      <c r="I402" t="s">
        <v>330</v>
      </c>
      <c r="J402" s="65">
        <v>3.02</v>
      </c>
      <c r="K402" t="s">
        <v>101</v>
      </c>
      <c r="L402" s="66">
        <v>3.95E-2</v>
      </c>
      <c r="M402" s="66">
        <v>0.15920000000000001</v>
      </c>
      <c r="N402" s="65">
        <v>4719262.21</v>
      </c>
      <c r="O402" s="65">
        <v>72</v>
      </c>
      <c r="P402" s="65">
        <v>0</v>
      </c>
      <c r="Q402" s="65">
        <v>3397.8687912</v>
      </c>
      <c r="R402" s="66">
        <v>8.0999999999999996E-3</v>
      </c>
      <c r="S402" s="66">
        <v>1.4E-3</v>
      </c>
      <c r="T402" s="66">
        <v>2.0000000000000001E-4</v>
      </c>
    </row>
    <row r="403" spans="1:20">
      <c r="A403" t="s">
        <v>1442</v>
      </c>
      <c r="B403" t="s">
        <v>1443</v>
      </c>
      <c r="C403" t="s">
        <v>99</v>
      </c>
      <c r="D403" t="s">
        <v>122</v>
      </c>
      <c r="E403" t="s">
        <v>1441</v>
      </c>
      <c r="F403" t="s">
        <v>673</v>
      </c>
      <c r="G403" t="s">
        <v>877</v>
      </c>
      <c r="H403" t="s">
        <v>149</v>
      </c>
      <c r="I403" t="s">
        <v>330</v>
      </c>
      <c r="J403" s="65">
        <v>3.46</v>
      </c>
      <c r="K403" t="s">
        <v>101</v>
      </c>
      <c r="L403" s="66">
        <v>0.03</v>
      </c>
      <c r="M403" s="66">
        <v>6.0100000000000001E-2</v>
      </c>
      <c r="N403" s="65">
        <v>8131412</v>
      </c>
      <c r="O403" s="65">
        <v>91</v>
      </c>
      <c r="P403" s="65">
        <v>0</v>
      </c>
      <c r="Q403" s="65">
        <v>7399.5849200000002</v>
      </c>
      <c r="R403" s="66">
        <v>9.9000000000000008E-3</v>
      </c>
      <c r="S403" s="66">
        <v>3.0999999999999999E-3</v>
      </c>
      <c r="T403" s="66">
        <v>4.0000000000000002E-4</v>
      </c>
    </row>
    <row r="404" spans="1:20">
      <c r="A404" t="s">
        <v>1444</v>
      </c>
      <c r="B404" t="s">
        <v>1445</v>
      </c>
      <c r="C404" t="s">
        <v>99</v>
      </c>
      <c r="D404" t="s">
        <v>122</v>
      </c>
      <c r="E404" t="s">
        <v>1446</v>
      </c>
      <c r="F404" t="s">
        <v>568</v>
      </c>
      <c r="G404" t="s">
        <v>877</v>
      </c>
      <c r="H404" t="s">
        <v>149</v>
      </c>
      <c r="I404" t="s">
        <v>1447</v>
      </c>
      <c r="J404" s="65">
        <v>4.0599999999999996</v>
      </c>
      <c r="K404" t="s">
        <v>101</v>
      </c>
      <c r="L404" s="66">
        <v>3.1800000000000002E-2</v>
      </c>
      <c r="M404" s="66">
        <v>0.04</v>
      </c>
      <c r="N404" s="65">
        <v>2082822</v>
      </c>
      <c r="O404" s="65">
        <v>97.44</v>
      </c>
      <c r="P404" s="65">
        <v>0</v>
      </c>
      <c r="Q404" s="65">
        <v>2029.5017568000001</v>
      </c>
      <c r="R404" s="66">
        <v>1.89E-2</v>
      </c>
      <c r="S404" s="66">
        <v>8.0000000000000004E-4</v>
      </c>
      <c r="T404" s="66">
        <v>1E-4</v>
      </c>
    </row>
    <row r="405" spans="1:20">
      <c r="A405" t="s">
        <v>1448</v>
      </c>
      <c r="B405" t="s">
        <v>1449</v>
      </c>
      <c r="C405" t="s">
        <v>99</v>
      </c>
      <c r="D405" t="s">
        <v>122</v>
      </c>
      <c r="E405" t="s">
        <v>1450</v>
      </c>
      <c r="F405" t="s">
        <v>124</v>
      </c>
      <c r="G405" t="s">
        <v>877</v>
      </c>
      <c r="H405" t="s">
        <v>149</v>
      </c>
      <c r="I405" t="s">
        <v>873</v>
      </c>
      <c r="J405" s="65">
        <v>2.2799999999999998</v>
      </c>
      <c r="K405" t="s">
        <v>101</v>
      </c>
      <c r="L405" s="66">
        <v>3.6900000000000002E-2</v>
      </c>
      <c r="M405" s="66">
        <v>2.9700000000000001E-2</v>
      </c>
      <c r="N405" s="65">
        <v>2658335.9700000002</v>
      </c>
      <c r="O405" s="65">
        <v>102.61</v>
      </c>
      <c r="P405" s="65">
        <v>0</v>
      </c>
      <c r="Q405" s="65">
        <v>2727.7185388170001</v>
      </c>
      <c r="R405" s="66">
        <v>3.0800000000000001E-2</v>
      </c>
      <c r="S405" s="66">
        <v>1.1000000000000001E-3</v>
      </c>
      <c r="T405" s="66">
        <v>2.0000000000000001E-4</v>
      </c>
    </row>
    <row r="406" spans="1:20">
      <c r="A406" t="s">
        <v>1451</v>
      </c>
      <c r="B406" t="s">
        <v>1452</v>
      </c>
      <c r="C406" t="s">
        <v>99</v>
      </c>
      <c r="D406" t="s">
        <v>122</v>
      </c>
      <c r="E406" t="s">
        <v>1453</v>
      </c>
      <c r="F406" t="s">
        <v>787</v>
      </c>
      <c r="G406" t="s">
        <v>872</v>
      </c>
      <c r="H406" t="s">
        <v>212</v>
      </c>
      <c r="I406" t="s">
        <v>330</v>
      </c>
      <c r="J406" s="65">
        <v>2.15</v>
      </c>
      <c r="K406" t="s">
        <v>101</v>
      </c>
      <c r="L406" s="66">
        <v>3.95E-2</v>
      </c>
      <c r="M406" s="66">
        <v>3.5900000000000001E-2</v>
      </c>
      <c r="N406" s="65">
        <v>3334317.92</v>
      </c>
      <c r="O406" s="65">
        <v>101</v>
      </c>
      <c r="P406" s="65">
        <v>0</v>
      </c>
      <c r="Q406" s="65">
        <v>3367.6610992000001</v>
      </c>
      <c r="R406" s="66">
        <v>7.4000000000000003E-3</v>
      </c>
      <c r="S406" s="66">
        <v>1.4E-3</v>
      </c>
      <c r="T406" s="66">
        <v>2.0000000000000001E-4</v>
      </c>
    </row>
    <row r="407" spans="1:20">
      <c r="A407" t="s">
        <v>1454</v>
      </c>
      <c r="B407" t="s">
        <v>1455</v>
      </c>
      <c r="C407" t="s">
        <v>99</v>
      </c>
      <c r="D407" t="s">
        <v>122</v>
      </c>
      <c r="E407" t="s">
        <v>1456</v>
      </c>
      <c r="F407" t="s">
        <v>673</v>
      </c>
      <c r="G407" t="s">
        <v>877</v>
      </c>
      <c r="H407" t="s">
        <v>149</v>
      </c>
      <c r="I407" t="s">
        <v>330</v>
      </c>
      <c r="J407" s="65">
        <v>2.2799999999999998</v>
      </c>
      <c r="K407" t="s">
        <v>101</v>
      </c>
      <c r="L407" s="66">
        <v>6.6500000000000004E-2</v>
      </c>
      <c r="M407" s="66">
        <v>0.19919999999999999</v>
      </c>
      <c r="N407" s="65">
        <v>6752</v>
      </c>
      <c r="O407" s="65">
        <v>77.83</v>
      </c>
      <c r="P407" s="65">
        <v>0</v>
      </c>
      <c r="Q407" s="65">
        <v>5.2550815999999996</v>
      </c>
      <c r="R407" s="66">
        <v>0</v>
      </c>
      <c r="S407" s="66">
        <v>0</v>
      </c>
      <c r="T407" s="66">
        <v>0</v>
      </c>
    </row>
    <row r="408" spans="1:20">
      <c r="A408" t="s">
        <v>1457</v>
      </c>
      <c r="B408" t="s">
        <v>1458</v>
      </c>
      <c r="C408" t="s">
        <v>99</v>
      </c>
      <c r="D408" t="s">
        <v>122</v>
      </c>
      <c r="E408" t="s">
        <v>1456</v>
      </c>
      <c r="F408" t="s">
        <v>673</v>
      </c>
      <c r="G408" t="s">
        <v>877</v>
      </c>
      <c r="H408" t="s">
        <v>149</v>
      </c>
      <c r="I408" t="s">
        <v>268</v>
      </c>
      <c r="J408" s="65">
        <v>0.56999999999999995</v>
      </c>
      <c r="K408" t="s">
        <v>101</v>
      </c>
      <c r="L408" s="66">
        <v>3.7499999999999999E-2</v>
      </c>
      <c r="M408" s="66">
        <v>0.1087</v>
      </c>
      <c r="N408" s="65">
        <v>6324958.3899999997</v>
      </c>
      <c r="O408" s="65">
        <v>97.8</v>
      </c>
      <c r="P408" s="65">
        <v>0</v>
      </c>
      <c r="Q408" s="65">
        <v>6185.8093054199999</v>
      </c>
      <c r="R408" s="66">
        <v>2.29E-2</v>
      </c>
      <c r="S408" s="66">
        <v>2.5999999999999999E-3</v>
      </c>
      <c r="T408" s="66">
        <v>4.0000000000000002E-4</v>
      </c>
    </row>
    <row r="409" spans="1:20">
      <c r="A409" t="s">
        <v>1459</v>
      </c>
      <c r="B409" t="s">
        <v>1460</v>
      </c>
      <c r="C409" t="s">
        <v>122</v>
      </c>
      <c r="D409" s="14"/>
      <c r="E409" t="s">
        <v>1461</v>
      </c>
      <c r="F409" t="s">
        <v>787</v>
      </c>
      <c r="G409" t="s">
        <v>877</v>
      </c>
      <c r="H409" t="s">
        <v>149</v>
      </c>
      <c r="I409" t="s">
        <v>268</v>
      </c>
      <c r="J409" s="65">
        <v>0.7</v>
      </c>
      <c r="K409" t="s">
        <v>101</v>
      </c>
      <c r="L409" s="66">
        <v>6.25E-2</v>
      </c>
      <c r="M409" s="66">
        <v>0.1971</v>
      </c>
      <c r="N409" s="65">
        <v>14761</v>
      </c>
      <c r="O409" s="65">
        <v>93.3</v>
      </c>
      <c r="P409" s="65">
        <v>0</v>
      </c>
      <c r="Q409" s="65">
        <v>13.772012999999999</v>
      </c>
      <c r="R409" s="66">
        <v>0</v>
      </c>
      <c r="S409" s="66">
        <v>0</v>
      </c>
      <c r="T409" s="66">
        <v>0</v>
      </c>
    </row>
    <row r="410" spans="1:20">
      <c r="A410" t="s">
        <v>1462</v>
      </c>
      <c r="B410" t="s">
        <v>1463</v>
      </c>
      <c r="C410" t="s">
        <v>99</v>
      </c>
      <c r="D410" t="s">
        <v>122</v>
      </c>
      <c r="E410" t="s">
        <v>1464</v>
      </c>
      <c r="F410" t="s">
        <v>499</v>
      </c>
      <c r="G410" t="s">
        <v>872</v>
      </c>
      <c r="H410" t="s">
        <v>212</v>
      </c>
      <c r="I410" t="s">
        <v>813</v>
      </c>
      <c r="J410" s="65">
        <v>2.87</v>
      </c>
      <c r="K410" t="s">
        <v>101</v>
      </c>
      <c r="L410" s="66">
        <v>3.5499999999999997E-2</v>
      </c>
      <c r="M410" s="66">
        <v>3.0800000000000001E-2</v>
      </c>
      <c r="N410" s="65">
        <v>1605914.54</v>
      </c>
      <c r="O410" s="65">
        <v>102.9</v>
      </c>
      <c r="P410" s="65">
        <v>0</v>
      </c>
      <c r="Q410" s="65">
        <v>1652.4860616599999</v>
      </c>
      <c r="R410" s="66">
        <v>1.6E-2</v>
      </c>
      <c r="S410" s="66">
        <v>6.9999999999999999E-4</v>
      </c>
      <c r="T410" s="66">
        <v>1E-4</v>
      </c>
    </row>
    <row r="411" spans="1:20">
      <c r="A411" t="s">
        <v>1465</v>
      </c>
      <c r="B411" t="s">
        <v>1466</v>
      </c>
      <c r="C411" t="s">
        <v>99</v>
      </c>
      <c r="D411" t="s">
        <v>122</v>
      </c>
      <c r="E411" t="s">
        <v>1467</v>
      </c>
      <c r="F411" t="s">
        <v>673</v>
      </c>
      <c r="G411" t="s">
        <v>872</v>
      </c>
      <c r="H411" t="s">
        <v>212</v>
      </c>
      <c r="I411" t="s">
        <v>1468</v>
      </c>
      <c r="J411" s="65">
        <v>0.94</v>
      </c>
      <c r="K411" t="s">
        <v>101</v>
      </c>
      <c r="L411" s="66">
        <v>7.7499999999999999E-2</v>
      </c>
      <c r="M411" s="66">
        <v>0.21590000000000001</v>
      </c>
      <c r="N411" s="65">
        <v>1563851.9</v>
      </c>
      <c r="O411" s="65">
        <v>89.21</v>
      </c>
      <c r="P411" s="65">
        <v>0</v>
      </c>
      <c r="Q411" s="65">
        <v>1395.1122799899999</v>
      </c>
      <c r="R411" s="66">
        <v>1.15E-2</v>
      </c>
      <c r="S411" s="66">
        <v>5.9999999999999995E-4</v>
      </c>
      <c r="T411" s="66">
        <v>1E-4</v>
      </c>
    </row>
    <row r="412" spans="1:20">
      <c r="A412" t="s">
        <v>1469</v>
      </c>
      <c r="B412" t="s">
        <v>1470</v>
      </c>
      <c r="C412" t="s">
        <v>99</v>
      </c>
      <c r="D412" t="s">
        <v>122</v>
      </c>
      <c r="E412" t="s">
        <v>1471</v>
      </c>
      <c r="F412" t="s">
        <v>787</v>
      </c>
      <c r="G412" t="s">
        <v>877</v>
      </c>
      <c r="H412" t="s">
        <v>149</v>
      </c>
      <c r="I412" t="s">
        <v>1472</v>
      </c>
      <c r="J412" s="65">
        <v>1.5</v>
      </c>
      <c r="K412" t="s">
        <v>101</v>
      </c>
      <c r="L412" s="66">
        <v>0.03</v>
      </c>
      <c r="M412" s="66">
        <v>1.7299999999999999E-2</v>
      </c>
      <c r="N412" s="65">
        <v>1265733</v>
      </c>
      <c r="O412" s="65">
        <v>103.3</v>
      </c>
      <c r="P412" s="65">
        <v>0</v>
      </c>
      <c r="Q412" s="65">
        <v>1307.502189</v>
      </c>
      <c r="R412" s="66">
        <v>7.7000000000000002E-3</v>
      </c>
      <c r="S412" s="66">
        <v>5.0000000000000001E-4</v>
      </c>
      <c r="T412" s="66">
        <v>1E-4</v>
      </c>
    </row>
    <row r="413" spans="1:20">
      <c r="A413" t="s">
        <v>1473</v>
      </c>
      <c r="B413" t="s">
        <v>1474</v>
      </c>
      <c r="C413" t="s">
        <v>99</v>
      </c>
      <c r="D413" t="s">
        <v>122</v>
      </c>
      <c r="E413" t="s">
        <v>1475</v>
      </c>
      <c r="F413" t="s">
        <v>673</v>
      </c>
      <c r="G413" t="s">
        <v>872</v>
      </c>
      <c r="H413" t="s">
        <v>212</v>
      </c>
      <c r="I413" t="s">
        <v>268</v>
      </c>
      <c r="J413" s="65">
        <v>1.9</v>
      </c>
      <c r="K413" t="s">
        <v>101</v>
      </c>
      <c r="L413" s="66">
        <v>5.7000000000000002E-2</v>
      </c>
      <c r="M413" s="66">
        <v>0.22040000000000001</v>
      </c>
      <c r="N413" s="65">
        <v>8884.6</v>
      </c>
      <c r="O413" s="65">
        <v>76.77</v>
      </c>
      <c r="P413" s="65">
        <v>0</v>
      </c>
      <c r="Q413" s="65">
        <v>6.8207074199999997</v>
      </c>
      <c r="R413" s="66">
        <v>0</v>
      </c>
      <c r="S413" s="66">
        <v>0</v>
      </c>
      <c r="T413" s="66">
        <v>0</v>
      </c>
    </row>
    <row r="414" spans="1:20">
      <c r="A414" t="s">
        <v>1476</v>
      </c>
      <c r="B414" t="s">
        <v>1477</v>
      </c>
      <c r="C414" t="s">
        <v>99</v>
      </c>
      <c r="D414" t="s">
        <v>122</v>
      </c>
      <c r="E414" t="s">
        <v>1478</v>
      </c>
      <c r="F414" t="s">
        <v>787</v>
      </c>
      <c r="G414" t="s">
        <v>872</v>
      </c>
      <c r="H414" t="s">
        <v>212</v>
      </c>
      <c r="I414" t="s">
        <v>425</v>
      </c>
      <c r="J414" s="65">
        <v>0.56999999999999995</v>
      </c>
      <c r="K414" t="s">
        <v>101</v>
      </c>
      <c r="L414" s="66">
        <v>0.06</v>
      </c>
      <c r="M414" s="66">
        <v>4.8599999999999997E-2</v>
      </c>
      <c r="N414" s="65">
        <v>1996296.86</v>
      </c>
      <c r="O414" s="65">
        <v>103.19</v>
      </c>
      <c r="P414" s="65">
        <v>0</v>
      </c>
      <c r="Q414" s="65">
        <v>2059.9787298340002</v>
      </c>
      <c r="R414" s="66">
        <v>0.02</v>
      </c>
      <c r="S414" s="66">
        <v>8.9999999999999998E-4</v>
      </c>
      <c r="T414" s="66">
        <v>1E-4</v>
      </c>
    </row>
    <row r="415" spans="1:20">
      <c r="A415" t="s">
        <v>1479</v>
      </c>
      <c r="B415" t="s">
        <v>1480</v>
      </c>
      <c r="C415" t="s">
        <v>99</v>
      </c>
      <c r="D415" t="s">
        <v>122</v>
      </c>
      <c r="E415" t="s">
        <v>1481</v>
      </c>
      <c r="F415" t="s">
        <v>787</v>
      </c>
      <c r="G415" t="s">
        <v>877</v>
      </c>
      <c r="H415" t="s">
        <v>149</v>
      </c>
      <c r="I415" t="s">
        <v>878</v>
      </c>
      <c r="J415" s="65">
        <v>0.34</v>
      </c>
      <c r="K415" t="s">
        <v>101</v>
      </c>
      <c r="L415" s="66">
        <v>5.5E-2</v>
      </c>
      <c r="M415" s="66">
        <v>2.1100000000000001E-2</v>
      </c>
      <c r="N415" s="65">
        <v>1275924.57</v>
      </c>
      <c r="O415" s="65">
        <v>102.04</v>
      </c>
      <c r="P415" s="65">
        <v>0</v>
      </c>
      <c r="Q415" s="65">
        <v>1301.953431228</v>
      </c>
      <c r="R415" s="66">
        <v>1.7399999999999999E-2</v>
      </c>
      <c r="S415" s="66">
        <v>5.0000000000000001E-4</v>
      </c>
      <c r="T415" s="66">
        <v>1E-4</v>
      </c>
    </row>
    <row r="416" spans="1:20">
      <c r="A416" t="s">
        <v>1482</v>
      </c>
      <c r="B416" t="s">
        <v>1483</v>
      </c>
      <c r="C416" t="s">
        <v>99</v>
      </c>
      <c r="D416" t="s">
        <v>122</v>
      </c>
      <c r="E416" t="s">
        <v>1481</v>
      </c>
      <c r="F416" t="s">
        <v>787</v>
      </c>
      <c r="G416" t="s">
        <v>877</v>
      </c>
      <c r="H416" t="s">
        <v>149</v>
      </c>
      <c r="I416" t="s">
        <v>1484</v>
      </c>
      <c r="J416" s="65">
        <v>3.27</v>
      </c>
      <c r="K416" t="s">
        <v>101</v>
      </c>
      <c r="L416" s="66">
        <v>4.3999999999999997E-2</v>
      </c>
      <c r="M416" s="66">
        <v>4.6399999999999997E-2</v>
      </c>
      <c r="N416" s="65">
        <v>1016945</v>
      </c>
      <c r="O416" s="65">
        <v>100.5</v>
      </c>
      <c r="P416" s="65">
        <v>0</v>
      </c>
      <c r="Q416" s="65">
        <v>1022.029725</v>
      </c>
      <c r="R416" s="66">
        <v>7.3000000000000001E-3</v>
      </c>
      <c r="S416" s="66">
        <v>4.0000000000000002E-4</v>
      </c>
      <c r="T416" s="66">
        <v>1E-4</v>
      </c>
    </row>
    <row r="417" spans="1:20">
      <c r="A417" t="s">
        <v>1485</v>
      </c>
      <c r="B417" t="s">
        <v>1486</v>
      </c>
      <c r="C417" t="s">
        <v>99</v>
      </c>
      <c r="D417" t="s">
        <v>122</v>
      </c>
      <c r="E417" t="s">
        <v>1487</v>
      </c>
      <c r="F417" t="s">
        <v>787</v>
      </c>
      <c r="G417" t="s">
        <v>872</v>
      </c>
      <c r="H417" t="s">
        <v>212</v>
      </c>
      <c r="I417" t="s">
        <v>684</v>
      </c>
      <c r="J417" s="65">
        <v>0.25</v>
      </c>
      <c r="K417" t="s">
        <v>101</v>
      </c>
      <c r="L417" s="66">
        <v>3.95E-2</v>
      </c>
      <c r="M417" s="66">
        <v>1.3899999999999999E-2</v>
      </c>
      <c r="N417" s="65">
        <v>744103.74</v>
      </c>
      <c r="O417" s="65">
        <v>101.62</v>
      </c>
      <c r="P417" s="65">
        <v>0</v>
      </c>
      <c r="Q417" s="65">
        <v>756.15822058799995</v>
      </c>
      <c r="R417" s="66">
        <v>2.98E-2</v>
      </c>
      <c r="S417" s="66">
        <v>2.9999999999999997E-4</v>
      </c>
      <c r="T417" s="66">
        <v>0</v>
      </c>
    </row>
    <row r="418" spans="1:20">
      <c r="A418" t="s">
        <v>1488</v>
      </c>
      <c r="B418" t="s">
        <v>1489</v>
      </c>
      <c r="C418" t="s">
        <v>99</v>
      </c>
      <c r="D418" t="s">
        <v>122</v>
      </c>
      <c r="E418" t="s">
        <v>1487</v>
      </c>
      <c r="F418" t="s">
        <v>787</v>
      </c>
      <c r="G418" t="s">
        <v>872</v>
      </c>
      <c r="H418" t="s">
        <v>212</v>
      </c>
      <c r="I418" t="s">
        <v>589</v>
      </c>
      <c r="J418" s="65">
        <v>3.93</v>
      </c>
      <c r="K418" t="s">
        <v>101</v>
      </c>
      <c r="L418" s="66">
        <v>4.9500000000000002E-2</v>
      </c>
      <c r="M418" s="66">
        <v>4.9099999999999998E-2</v>
      </c>
      <c r="N418" s="65">
        <v>835000</v>
      </c>
      <c r="O418" s="65">
        <v>100.51</v>
      </c>
      <c r="P418" s="65">
        <v>0</v>
      </c>
      <c r="Q418" s="65">
        <v>839.25850000000003</v>
      </c>
      <c r="R418" s="66">
        <v>1.1900000000000001E-2</v>
      </c>
      <c r="S418" s="66">
        <v>2.9999999999999997E-4</v>
      </c>
      <c r="T418" s="66">
        <v>0</v>
      </c>
    </row>
    <row r="419" spans="1:20">
      <c r="A419" t="s">
        <v>1490</v>
      </c>
      <c r="B419" t="s">
        <v>1491</v>
      </c>
      <c r="C419" t="s">
        <v>99</v>
      </c>
      <c r="D419" t="s">
        <v>122</v>
      </c>
      <c r="E419" t="s">
        <v>1492</v>
      </c>
      <c r="F419" t="s">
        <v>673</v>
      </c>
      <c r="G419" t="s">
        <v>877</v>
      </c>
      <c r="H419" t="s">
        <v>149</v>
      </c>
      <c r="I419" t="s">
        <v>684</v>
      </c>
      <c r="J419" s="65">
        <v>1.46</v>
      </c>
      <c r="K419" t="s">
        <v>101</v>
      </c>
      <c r="L419" s="66">
        <v>5.5500000000000001E-2</v>
      </c>
      <c r="M419" s="66">
        <v>4.9599999999999998E-2</v>
      </c>
      <c r="N419" s="65">
        <v>67852.39</v>
      </c>
      <c r="O419" s="65">
        <v>100.91</v>
      </c>
      <c r="P419" s="65">
        <v>29.777010000000001</v>
      </c>
      <c r="Q419" s="65">
        <v>98.246856749000003</v>
      </c>
      <c r="R419" s="66">
        <v>1.6999999999999999E-3</v>
      </c>
      <c r="S419" s="66">
        <v>0</v>
      </c>
      <c r="T419" s="66">
        <v>0</v>
      </c>
    </row>
    <row r="420" spans="1:20">
      <c r="A420" t="s">
        <v>1493</v>
      </c>
      <c r="B420" t="s">
        <v>1494</v>
      </c>
      <c r="C420" t="s">
        <v>99</v>
      </c>
      <c r="D420" t="s">
        <v>122</v>
      </c>
      <c r="E420" t="s">
        <v>1495</v>
      </c>
      <c r="F420" t="s">
        <v>127</v>
      </c>
      <c r="G420" t="s">
        <v>877</v>
      </c>
      <c r="H420" t="s">
        <v>149</v>
      </c>
      <c r="I420" t="s">
        <v>793</v>
      </c>
      <c r="J420" s="65">
        <v>0.21</v>
      </c>
      <c r="K420" t="s">
        <v>101</v>
      </c>
      <c r="L420" s="66">
        <v>2.9499999999999998E-2</v>
      </c>
      <c r="M420" s="66">
        <v>4.8099999999999997E-2</v>
      </c>
      <c r="N420" s="65">
        <v>366183</v>
      </c>
      <c r="O420" s="65">
        <v>99.74</v>
      </c>
      <c r="P420" s="65">
        <v>0</v>
      </c>
      <c r="Q420" s="65">
        <v>365.2309242</v>
      </c>
      <c r="R420" s="66">
        <v>6.1000000000000004E-3</v>
      </c>
      <c r="S420" s="66">
        <v>2.0000000000000001E-4</v>
      </c>
      <c r="T420" s="66">
        <v>0</v>
      </c>
    </row>
    <row r="421" spans="1:20">
      <c r="A421" t="s">
        <v>1496</v>
      </c>
      <c r="B421" t="s">
        <v>1497</v>
      </c>
      <c r="C421" t="s">
        <v>99</v>
      </c>
      <c r="D421" t="s">
        <v>122</v>
      </c>
      <c r="E421" t="s">
        <v>1498</v>
      </c>
      <c r="F421" t="s">
        <v>787</v>
      </c>
      <c r="G421" t="s">
        <v>882</v>
      </c>
      <c r="H421" t="s">
        <v>212</v>
      </c>
      <c r="I421" t="s">
        <v>1499</v>
      </c>
      <c r="J421" s="65">
        <v>0.25</v>
      </c>
      <c r="K421" t="s">
        <v>101</v>
      </c>
      <c r="L421" s="66">
        <v>5.7000000000000002E-2</v>
      </c>
      <c r="M421" s="66">
        <v>4.7699999999999999E-2</v>
      </c>
      <c r="N421" s="65">
        <v>767875.54</v>
      </c>
      <c r="O421" s="65">
        <v>101.65</v>
      </c>
      <c r="P421" s="65">
        <v>0</v>
      </c>
      <c r="Q421" s="65">
        <v>780.54548640999997</v>
      </c>
      <c r="R421" s="66">
        <v>1.9199999999999998E-2</v>
      </c>
      <c r="S421" s="66">
        <v>2.9999999999999997E-4</v>
      </c>
      <c r="T421" s="66">
        <v>0</v>
      </c>
    </row>
    <row r="422" spans="1:20">
      <c r="A422" t="s">
        <v>1500</v>
      </c>
      <c r="B422" t="s">
        <v>1501</v>
      </c>
      <c r="C422" t="s">
        <v>99</v>
      </c>
      <c r="D422" t="s">
        <v>122</v>
      </c>
      <c r="E422" t="s">
        <v>1498</v>
      </c>
      <c r="F422" t="s">
        <v>787</v>
      </c>
      <c r="G422" t="s">
        <v>882</v>
      </c>
      <c r="H422" t="s">
        <v>212</v>
      </c>
      <c r="I422" t="s">
        <v>581</v>
      </c>
      <c r="J422" s="65">
        <v>0.81</v>
      </c>
      <c r="K422" t="s">
        <v>101</v>
      </c>
      <c r="L422" s="66">
        <v>3.9E-2</v>
      </c>
      <c r="M422" s="66">
        <v>2.63E-2</v>
      </c>
      <c r="N422" s="65">
        <v>1954904.8</v>
      </c>
      <c r="O422" s="65">
        <v>102</v>
      </c>
      <c r="P422" s="65">
        <v>0</v>
      </c>
      <c r="Q422" s="65">
        <v>1994.002896</v>
      </c>
      <c r="R422" s="66">
        <v>1.7500000000000002E-2</v>
      </c>
      <c r="S422" s="66">
        <v>8.0000000000000004E-4</v>
      </c>
      <c r="T422" s="66">
        <v>1E-4</v>
      </c>
    </row>
    <row r="423" spans="1:20">
      <c r="A423" t="s">
        <v>1502</v>
      </c>
      <c r="B423" t="s">
        <v>1503</v>
      </c>
      <c r="C423" t="s">
        <v>99</v>
      </c>
      <c r="D423" t="s">
        <v>122</v>
      </c>
      <c r="E423" t="s">
        <v>1498</v>
      </c>
      <c r="F423" t="s">
        <v>787</v>
      </c>
      <c r="G423" t="s">
        <v>882</v>
      </c>
      <c r="H423" t="s">
        <v>212</v>
      </c>
      <c r="I423" t="s">
        <v>704</v>
      </c>
      <c r="J423" s="65">
        <v>1.88</v>
      </c>
      <c r="K423" t="s">
        <v>101</v>
      </c>
      <c r="L423" s="66">
        <v>5.3999999999999999E-2</v>
      </c>
      <c r="M423" s="66">
        <v>5.2699999999999997E-2</v>
      </c>
      <c r="N423" s="65">
        <v>1803120</v>
      </c>
      <c r="O423" s="65">
        <v>101.25</v>
      </c>
      <c r="P423" s="65">
        <v>0</v>
      </c>
      <c r="Q423" s="65">
        <v>1825.6590000000001</v>
      </c>
      <c r="R423" s="66">
        <v>0.02</v>
      </c>
      <c r="S423" s="66">
        <v>8.0000000000000004E-4</v>
      </c>
      <c r="T423" s="66">
        <v>1E-4</v>
      </c>
    </row>
    <row r="424" spans="1:20">
      <c r="A424" t="s">
        <v>1504</v>
      </c>
      <c r="B424" t="s">
        <v>1505</v>
      </c>
      <c r="C424" t="s">
        <v>99</v>
      </c>
      <c r="D424" t="s">
        <v>122</v>
      </c>
      <c r="E424" t="s">
        <v>1498</v>
      </c>
      <c r="F424" t="s">
        <v>787</v>
      </c>
      <c r="G424" t="s">
        <v>882</v>
      </c>
      <c r="H424" t="s">
        <v>212</v>
      </c>
      <c r="I424" t="s">
        <v>1506</v>
      </c>
      <c r="J424" s="65">
        <v>1.32</v>
      </c>
      <c r="K424" t="s">
        <v>101</v>
      </c>
      <c r="L424" s="66">
        <v>6.3E-2</v>
      </c>
      <c r="M424" s="66">
        <v>4.5600000000000002E-2</v>
      </c>
      <c r="N424" s="65">
        <v>70874</v>
      </c>
      <c r="O424" s="65">
        <v>103.91</v>
      </c>
      <c r="P424" s="65">
        <v>0</v>
      </c>
      <c r="Q424" s="65">
        <v>73.645173400000004</v>
      </c>
      <c r="R424" s="66">
        <v>5.9999999999999995E-4</v>
      </c>
      <c r="S424" s="66">
        <v>0</v>
      </c>
      <c r="T424" s="66">
        <v>0</v>
      </c>
    </row>
    <row r="425" spans="1:20">
      <c r="A425" t="s">
        <v>1507</v>
      </c>
      <c r="B425" t="s">
        <v>1508</v>
      </c>
      <c r="C425" t="s">
        <v>99</v>
      </c>
      <c r="D425" t="s">
        <v>122</v>
      </c>
      <c r="E425" t="s">
        <v>1441</v>
      </c>
      <c r="F425" t="s">
        <v>673</v>
      </c>
      <c r="G425" t="s">
        <v>1509</v>
      </c>
      <c r="H425" t="s">
        <v>149</v>
      </c>
      <c r="I425" t="s">
        <v>268</v>
      </c>
      <c r="J425" s="65">
        <v>1.24</v>
      </c>
      <c r="K425" t="s">
        <v>101</v>
      </c>
      <c r="L425" s="66">
        <v>6.8500000000000005E-2</v>
      </c>
      <c r="M425" s="66">
        <v>0.37869999999999998</v>
      </c>
      <c r="N425" s="65">
        <v>9379.7999999999993</v>
      </c>
      <c r="O425" s="65">
        <v>72</v>
      </c>
      <c r="P425" s="65">
        <v>0</v>
      </c>
      <c r="Q425" s="65">
        <v>6.7534559999999999</v>
      </c>
      <c r="R425" s="66">
        <v>0</v>
      </c>
      <c r="S425" s="66">
        <v>0</v>
      </c>
      <c r="T425" s="66">
        <v>0</v>
      </c>
    </row>
    <row r="426" spans="1:20">
      <c r="A426" t="s">
        <v>1510</v>
      </c>
      <c r="B426" t="s">
        <v>1511</v>
      </c>
      <c r="C426" t="s">
        <v>99</v>
      </c>
      <c r="D426" t="s">
        <v>122</v>
      </c>
      <c r="E426" t="s">
        <v>1441</v>
      </c>
      <c r="F426" t="s">
        <v>673</v>
      </c>
      <c r="G426" t="s">
        <v>1509</v>
      </c>
      <c r="H426" t="s">
        <v>149</v>
      </c>
      <c r="I426" t="s">
        <v>330</v>
      </c>
      <c r="J426" s="65">
        <v>2.67</v>
      </c>
      <c r="K426" t="s">
        <v>101</v>
      </c>
      <c r="L426" s="66">
        <v>6.0999999999999999E-2</v>
      </c>
      <c r="M426" s="66">
        <v>0.27529999999999999</v>
      </c>
      <c r="N426" s="65">
        <v>12011</v>
      </c>
      <c r="O426" s="65">
        <v>57.5</v>
      </c>
      <c r="P426" s="65">
        <v>0</v>
      </c>
      <c r="Q426" s="65">
        <v>6.9063249999999998</v>
      </c>
      <c r="R426" s="66">
        <v>0</v>
      </c>
      <c r="S426" s="66">
        <v>0</v>
      </c>
      <c r="T426" s="66">
        <v>0</v>
      </c>
    </row>
    <row r="427" spans="1:20">
      <c r="A427" t="s">
        <v>1512</v>
      </c>
      <c r="B427" t="s">
        <v>1513</v>
      </c>
      <c r="C427" t="s">
        <v>99</v>
      </c>
      <c r="D427" t="s">
        <v>122</v>
      </c>
      <c r="E427" t="s">
        <v>1514</v>
      </c>
      <c r="F427" t="s">
        <v>787</v>
      </c>
      <c r="G427" t="s">
        <v>882</v>
      </c>
      <c r="H427" t="s">
        <v>212</v>
      </c>
      <c r="I427" t="s">
        <v>1515</v>
      </c>
      <c r="J427" s="65">
        <v>2.8</v>
      </c>
      <c r="K427" t="s">
        <v>101</v>
      </c>
      <c r="L427" s="66">
        <v>4.8000000000000001E-2</v>
      </c>
      <c r="M427" s="66">
        <v>4.2299999999999997E-2</v>
      </c>
      <c r="N427" s="65">
        <v>92000</v>
      </c>
      <c r="O427" s="65">
        <v>101.6</v>
      </c>
      <c r="P427" s="65">
        <v>0</v>
      </c>
      <c r="Q427" s="65">
        <v>93.471999999999994</v>
      </c>
      <c r="R427" s="66">
        <v>8.0000000000000004E-4</v>
      </c>
      <c r="S427" s="66">
        <v>0</v>
      </c>
      <c r="T427" s="66">
        <v>0</v>
      </c>
    </row>
    <row r="428" spans="1:20">
      <c r="A428" t="s">
        <v>1516</v>
      </c>
      <c r="B428" t="s">
        <v>1517</v>
      </c>
      <c r="C428" t="s">
        <v>99</v>
      </c>
      <c r="D428" t="s">
        <v>122</v>
      </c>
      <c r="E428" t="s">
        <v>1453</v>
      </c>
      <c r="F428" t="s">
        <v>787</v>
      </c>
      <c r="G428" t="s">
        <v>882</v>
      </c>
      <c r="H428" t="s">
        <v>212</v>
      </c>
      <c r="I428" t="s">
        <v>268</v>
      </c>
      <c r="J428" s="65">
        <v>1.75</v>
      </c>
      <c r="K428" t="s">
        <v>101</v>
      </c>
      <c r="L428" s="66">
        <v>5.8500000000000003E-2</v>
      </c>
      <c r="M428" s="66">
        <v>1.9400000000000001E-2</v>
      </c>
      <c r="N428" s="65">
        <v>232978.4</v>
      </c>
      <c r="O428" s="65">
        <v>108</v>
      </c>
      <c r="P428" s="65">
        <v>0</v>
      </c>
      <c r="Q428" s="65">
        <v>251.61667199999999</v>
      </c>
      <c r="R428" s="66">
        <v>1.1999999999999999E-3</v>
      </c>
      <c r="S428" s="66">
        <v>1E-4</v>
      </c>
      <c r="T428" s="66">
        <v>0</v>
      </c>
    </row>
    <row r="429" spans="1:20">
      <c r="A429" t="s">
        <v>1518</v>
      </c>
      <c r="B429" t="s">
        <v>1519</v>
      </c>
      <c r="C429" t="s">
        <v>99</v>
      </c>
      <c r="D429" t="s">
        <v>122</v>
      </c>
      <c r="E429" t="s">
        <v>1520</v>
      </c>
      <c r="F429" t="s">
        <v>642</v>
      </c>
      <c r="G429" t="s">
        <v>882</v>
      </c>
      <c r="H429" t="s">
        <v>212</v>
      </c>
      <c r="I429" t="s">
        <v>1521</v>
      </c>
      <c r="J429" s="65">
        <v>1.04</v>
      </c>
      <c r="K429" t="s">
        <v>101</v>
      </c>
      <c r="L429" s="66">
        <v>4.8500000000000001E-2</v>
      </c>
      <c r="M429" s="66">
        <v>4.24E-2</v>
      </c>
      <c r="N429" s="65">
        <v>590650.23</v>
      </c>
      <c r="O429" s="65">
        <v>100.66</v>
      </c>
      <c r="P429" s="65">
        <v>196.77512999999999</v>
      </c>
      <c r="Q429" s="65">
        <v>791.32365151800002</v>
      </c>
      <c r="R429" s="66">
        <v>3.15E-2</v>
      </c>
      <c r="S429" s="66">
        <v>2.9999999999999997E-4</v>
      </c>
      <c r="T429" s="66">
        <v>0</v>
      </c>
    </row>
    <row r="430" spans="1:20">
      <c r="A430" t="s">
        <v>1522</v>
      </c>
      <c r="B430" t="s">
        <v>1523</v>
      </c>
      <c r="C430" t="s">
        <v>99</v>
      </c>
      <c r="D430" t="s">
        <v>122</v>
      </c>
      <c r="E430" t="s">
        <v>1524</v>
      </c>
      <c r="F430" t="s">
        <v>127</v>
      </c>
      <c r="G430" t="s">
        <v>1509</v>
      </c>
      <c r="H430" t="s">
        <v>149</v>
      </c>
      <c r="I430" t="s">
        <v>1525</v>
      </c>
      <c r="J430" s="65">
        <v>1.06</v>
      </c>
      <c r="K430" t="s">
        <v>101</v>
      </c>
      <c r="L430" s="66">
        <v>0.05</v>
      </c>
      <c r="M430" s="66">
        <v>5.67E-2</v>
      </c>
      <c r="N430" s="65">
        <v>100000.47</v>
      </c>
      <c r="O430" s="65">
        <v>101</v>
      </c>
      <c r="P430" s="65">
        <v>0</v>
      </c>
      <c r="Q430" s="65">
        <v>101.0004747</v>
      </c>
      <c r="R430" s="66">
        <v>2.8E-3</v>
      </c>
      <c r="S430" s="66">
        <v>0</v>
      </c>
      <c r="T430" s="66">
        <v>0</v>
      </c>
    </row>
    <row r="431" spans="1:20">
      <c r="A431" t="s">
        <v>1526</v>
      </c>
      <c r="B431" t="s">
        <v>1527</v>
      </c>
      <c r="C431" t="s">
        <v>99</v>
      </c>
      <c r="D431" t="s">
        <v>122</v>
      </c>
      <c r="E431" t="s">
        <v>1528</v>
      </c>
      <c r="F431" t="s">
        <v>568</v>
      </c>
      <c r="G431" t="s">
        <v>1509</v>
      </c>
      <c r="H431" t="s">
        <v>149</v>
      </c>
      <c r="I431" t="s">
        <v>330</v>
      </c>
      <c r="J431" s="65">
        <v>3.81</v>
      </c>
      <c r="K431" t="s">
        <v>101</v>
      </c>
      <c r="L431" s="66">
        <v>5.45E-2</v>
      </c>
      <c r="M431" s="66">
        <v>4.8599999999999997E-2</v>
      </c>
      <c r="N431" s="65">
        <v>3966</v>
      </c>
      <c r="O431" s="65">
        <v>103.8</v>
      </c>
      <c r="P431" s="65">
        <v>0</v>
      </c>
      <c r="Q431" s="65">
        <v>4.116708</v>
      </c>
      <c r="R431" s="66">
        <v>0</v>
      </c>
      <c r="S431" s="66">
        <v>0</v>
      </c>
      <c r="T431" s="66">
        <v>0</v>
      </c>
    </row>
    <row r="432" spans="1:20">
      <c r="A432" t="s">
        <v>1529</v>
      </c>
      <c r="B432" t="s">
        <v>1530</v>
      </c>
      <c r="C432" t="s">
        <v>99</v>
      </c>
      <c r="D432" t="s">
        <v>122</v>
      </c>
      <c r="E432" t="s">
        <v>1531</v>
      </c>
      <c r="F432" t="s">
        <v>673</v>
      </c>
      <c r="G432" t="s">
        <v>882</v>
      </c>
      <c r="H432" t="s">
        <v>212</v>
      </c>
      <c r="I432" t="s">
        <v>268</v>
      </c>
      <c r="J432" s="65">
        <v>2.39</v>
      </c>
      <c r="K432" t="s">
        <v>101</v>
      </c>
      <c r="L432" s="66">
        <v>7.0000000000000007E-2</v>
      </c>
      <c r="M432" s="66">
        <v>0.13159999999999999</v>
      </c>
      <c r="N432" s="65">
        <v>8856</v>
      </c>
      <c r="O432" s="65">
        <v>90</v>
      </c>
      <c r="P432" s="65">
        <v>0</v>
      </c>
      <c r="Q432" s="65">
        <v>7.9703999999999997</v>
      </c>
      <c r="R432" s="66">
        <v>0</v>
      </c>
      <c r="S432" s="66">
        <v>0</v>
      </c>
      <c r="T432" s="66">
        <v>0</v>
      </c>
    </row>
    <row r="433" spans="1:20">
      <c r="A433" t="s">
        <v>1532</v>
      </c>
      <c r="B433" t="s">
        <v>1533</v>
      </c>
      <c r="C433" t="s">
        <v>99</v>
      </c>
      <c r="D433" t="s">
        <v>122</v>
      </c>
      <c r="E433" t="s">
        <v>886</v>
      </c>
      <c r="F433" t="s">
        <v>111</v>
      </c>
      <c r="G433" t="s">
        <v>887</v>
      </c>
      <c r="H433" t="s">
        <v>212</v>
      </c>
      <c r="I433" t="s">
        <v>268</v>
      </c>
      <c r="J433" s="65">
        <v>3.34</v>
      </c>
      <c r="K433" t="s">
        <v>101</v>
      </c>
      <c r="L433" s="66">
        <v>4.8000000000000001E-2</v>
      </c>
      <c r="M433" s="66">
        <v>6.3500000000000001E-2</v>
      </c>
      <c r="N433" s="65">
        <v>17415707</v>
      </c>
      <c r="O433" s="65">
        <v>96.51</v>
      </c>
      <c r="P433" s="65">
        <v>0</v>
      </c>
      <c r="Q433" s="65">
        <v>16807.898825699998</v>
      </c>
      <c r="R433" s="66">
        <v>8.8999999999999999E-3</v>
      </c>
      <c r="S433" s="66">
        <v>7.0000000000000001E-3</v>
      </c>
      <c r="T433" s="66">
        <v>1E-3</v>
      </c>
    </row>
    <row r="434" spans="1:20">
      <c r="A434" t="s">
        <v>1534</v>
      </c>
      <c r="B434" t="s">
        <v>1535</v>
      </c>
      <c r="C434" t="s">
        <v>99</v>
      </c>
      <c r="D434" t="s">
        <v>122</v>
      </c>
      <c r="E434" t="s">
        <v>1536</v>
      </c>
      <c r="F434" t="s">
        <v>787</v>
      </c>
      <c r="G434" t="s">
        <v>1537</v>
      </c>
      <c r="H434" t="s">
        <v>149</v>
      </c>
      <c r="I434" t="s">
        <v>1538</v>
      </c>
      <c r="J434" s="65">
        <v>1.59</v>
      </c>
      <c r="K434" t="s">
        <v>101</v>
      </c>
      <c r="L434" s="66">
        <v>0.03</v>
      </c>
      <c r="M434" s="66">
        <v>4.48E-2</v>
      </c>
      <c r="N434" s="65">
        <v>1078286.7</v>
      </c>
      <c r="O434" s="65">
        <v>98.73</v>
      </c>
      <c r="P434" s="65">
        <v>0</v>
      </c>
      <c r="Q434" s="65">
        <v>1064.59245891</v>
      </c>
      <c r="R434" s="66">
        <v>2.4299999999999999E-2</v>
      </c>
      <c r="S434" s="66">
        <v>4.0000000000000002E-4</v>
      </c>
      <c r="T434" s="66">
        <v>1E-4</v>
      </c>
    </row>
    <row r="435" spans="1:20">
      <c r="A435" t="s">
        <v>1539</v>
      </c>
      <c r="B435" t="s">
        <v>1540</v>
      </c>
      <c r="C435" t="s">
        <v>99</v>
      </c>
      <c r="D435" t="s">
        <v>122</v>
      </c>
      <c r="E435" t="s">
        <v>1541</v>
      </c>
      <c r="F435" t="s">
        <v>131</v>
      </c>
      <c r="G435" t="s">
        <v>1542</v>
      </c>
      <c r="H435" t="s">
        <v>149</v>
      </c>
      <c r="I435" t="s">
        <v>297</v>
      </c>
      <c r="J435" s="65">
        <v>3.84</v>
      </c>
      <c r="K435" t="s">
        <v>101</v>
      </c>
      <c r="L435" s="66">
        <v>3.85E-2</v>
      </c>
      <c r="M435" s="66">
        <v>5.2900000000000003E-2</v>
      </c>
      <c r="N435" s="65">
        <v>6511867.9100000001</v>
      </c>
      <c r="O435" s="65">
        <v>96.2</v>
      </c>
      <c r="P435" s="65">
        <v>0</v>
      </c>
      <c r="Q435" s="65">
        <v>6264.4169294200001</v>
      </c>
      <c r="R435" s="66">
        <v>3.5000000000000001E-3</v>
      </c>
      <c r="S435" s="66">
        <v>2.5999999999999999E-3</v>
      </c>
      <c r="T435" s="66">
        <v>4.0000000000000002E-4</v>
      </c>
    </row>
    <row r="436" spans="1:20">
      <c r="A436" t="s">
        <v>1543</v>
      </c>
      <c r="B436" t="s">
        <v>1544</v>
      </c>
      <c r="C436" t="s">
        <v>99</v>
      </c>
      <c r="D436" t="s">
        <v>122</v>
      </c>
      <c r="E436" t="s">
        <v>1545</v>
      </c>
      <c r="F436" t="s">
        <v>1006</v>
      </c>
      <c r="G436" t="s">
        <v>1546</v>
      </c>
      <c r="H436" t="s">
        <v>212</v>
      </c>
      <c r="I436" t="s">
        <v>1547</v>
      </c>
      <c r="J436" s="65">
        <v>1.25</v>
      </c>
      <c r="K436" t="s">
        <v>101</v>
      </c>
      <c r="L436" s="66">
        <v>2.8000000000000001E-2</v>
      </c>
      <c r="M436" s="66">
        <v>0.77929999999999999</v>
      </c>
      <c r="N436" s="65">
        <v>7891087</v>
      </c>
      <c r="O436" s="65">
        <v>50.6</v>
      </c>
      <c r="P436" s="65">
        <v>0</v>
      </c>
      <c r="Q436" s="65">
        <v>3992.890022</v>
      </c>
      <c r="R436" s="66">
        <v>1.12E-2</v>
      </c>
      <c r="S436" s="66">
        <v>1.6999999999999999E-3</v>
      </c>
      <c r="T436" s="66">
        <v>2.0000000000000001E-4</v>
      </c>
    </row>
    <row r="437" spans="1:20">
      <c r="A437" t="s">
        <v>1548</v>
      </c>
      <c r="B437" t="s">
        <v>1549</v>
      </c>
      <c r="C437" t="s">
        <v>99</v>
      </c>
      <c r="D437" t="s">
        <v>122</v>
      </c>
      <c r="E437" t="s">
        <v>1545</v>
      </c>
      <c r="F437" t="s">
        <v>1006</v>
      </c>
      <c r="G437" t="s">
        <v>1546</v>
      </c>
      <c r="H437" t="s">
        <v>212</v>
      </c>
      <c r="I437" t="s">
        <v>1550</v>
      </c>
      <c r="J437" s="65">
        <v>2.0699999999999998</v>
      </c>
      <c r="K437" t="s">
        <v>101</v>
      </c>
      <c r="L437" s="66">
        <v>4.2999999999999997E-2</v>
      </c>
      <c r="M437" s="66">
        <v>0.46939999999999998</v>
      </c>
      <c r="N437" s="65">
        <v>6911465.4000000004</v>
      </c>
      <c r="O437" s="65">
        <v>45.26</v>
      </c>
      <c r="P437" s="65">
        <v>0</v>
      </c>
      <c r="Q437" s="65">
        <v>3128.1292400399998</v>
      </c>
      <c r="R437" s="66">
        <v>2.2000000000000001E-3</v>
      </c>
      <c r="S437" s="66">
        <v>1.2999999999999999E-3</v>
      </c>
      <c r="T437" s="66">
        <v>2.0000000000000001E-4</v>
      </c>
    </row>
    <row r="438" spans="1:20">
      <c r="A438" t="s">
        <v>1551</v>
      </c>
      <c r="B438" t="s">
        <v>1552</v>
      </c>
      <c r="C438" t="s">
        <v>99</v>
      </c>
      <c r="D438" t="s">
        <v>122</v>
      </c>
      <c r="E438" t="s">
        <v>1553</v>
      </c>
      <c r="F438" t="s">
        <v>673</v>
      </c>
      <c r="G438" t="s">
        <v>256</v>
      </c>
      <c r="H438" t="s">
        <v>891</v>
      </c>
      <c r="I438" t="s">
        <v>1554</v>
      </c>
      <c r="J438" s="65">
        <v>2.14</v>
      </c>
      <c r="K438" t="s">
        <v>101</v>
      </c>
      <c r="L438" s="66">
        <v>4.4999999999999998E-2</v>
      </c>
      <c r="M438" s="66">
        <v>6.7199999999999996E-2</v>
      </c>
      <c r="N438" s="65">
        <v>3402709</v>
      </c>
      <c r="O438" s="65">
        <v>96.76</v>
      </c>
      <c r="P438" s="65">
        <v>0</v>
      </c>
      <c r="Q438" s="65">
        <v>3292.4612284</v>
      </c>
      <c r="R438" s="66">
        <v>1.2800000000000001E-2</v>
      </c>
      <c r="S438" s="66">
        <v>1.4E-3</v>
      </c>
      <c r="T438" s="66">
        <v>2.0000000000000001E-4</v>
      </c>
    </row>
    <row r="439" spans="1:20" s="95" customFormat="1">
      <c r="A439" s="92" t="s">
        <v>1555</v>
      </c>
      <c r="B439" s="92" t="s">
        <v>1556</v>
      </c>
      <c r="C439" s="92" t="s">
        <v>99</v>
      </c>
      <c r="D439" s="92" t="s">
        <v>122</v>
      </c>
      <c r="E439" s="92" t="s">
        <v>1557</v>
      </c>
      <c r="F439" s="92" t="s">
        <v>111</v>
      </c>
      <c r="G439" s="92" t="s">
        <v>256</v>
      </c>
      <c r="H439" s="92" t="s">
        <v>891</v>
      </c>
      <c r="I439" s="92" t="s">
        <v>1558</v>
      </c>
      <c r="J439" s="93">
        <v>1.86</v>
      </c>
      <c r="K439" s="92" t="s">
        <v>101</v>
      </c>
      <c r="L439" s="94">
        <v>5.4899999999999997E-2</v>
      </c>
      <c r="M439" s="94">
        <v>5.2999999999999999E-2</v>
      </c>
      <c r="N439" s="93">
        <f>7147089.53-N440</f>
        <v>6847089.5300000003</v>
      </c>
      <c r="O439" s="93">
        <f>Q439/N439*100*1000</f>
        <v>102.99994493292679</v>
      </c>
      <c r="P439" s="93">
        <v>0</v>
      </c>
      <c r="Q439" s="93">
        <f>7361.5022159-1.23-Q440</f>
        <v>7052.4984454081969</v>
      </c>
      <c r="R439" s="94">
        <v>3.5799999999999998E-2</v>
      </c>
      <c r="S439" s="94">
        <v>3.0000000000000001E-3</v>
      </c>
      <c r="T439" s="94">
        <v>4.0000000000000002E-4</v>
      </c>
    </row>
    <row r="440" spans="1:20" s="95" customFormat="1">
      <c r="A440" s="92" t="s">
        <v>1559</v>
      </c>
      <c r="B440" s="92">
        <v>11392780</v>
      </c>
      <c r="C440" s="92" t="s">
        <v>99</v>
      </c>
      <c r="D440" s="92" t="s">
        <v>122</v>
      </c>
      <c r="E440" s="92" t="s">
        <v>1557</v>
      </c>
      <c r="F440" s="92" t="s">
        <v>111</v>
      </c>
      <c r="G440" s="92" t="s">
        <v>256</v>
      </c>
      <c r="H440" s="92" t="s">
        <v>891</v>
      </c>
      <c r="I440" s="92" t="s">
        <v>1558</v>
      </c>
      <c r="K440" s="92" t="s">
        <v>101</v>
      </c>
      <c r="L440" s="94">
        <v>5.4899999999999997E-2</v>
      </c>
      <c r="M440" s="94">
        <v>0</v>
      </c>
      <c r="N440" s="93">
        <v>300000</v>
      </c>
      <c r="O440" s="93">
        <f>Q440/N440*100*1000</f>
        <v>102.59125683060114</v>
      </c>
      <c r="P440" s="93">
        <v>0</v>
      </c>
      <c r="Q440" s="93">
        <f>([5]Sheet1!$M$4+[5]Sheet1!$M$18+[5]Sheet1!$M$35)/1000</f>
        <v>307.77377049180342</v>
      </c>
      <c r="R440" s="94">
        <v>0</v>
      </c>
      <c r="S440" s="94">
        <v>0</v>
      </c>
      <c r="T440" s="94">
        <v>0</v>
      </c>
    </row>
    <row r="441" spans="1:20">
      <c r="A441" t="s">
        <v>1560</v>
      </c>
      <c r="B441" t="s">
        <v>1540</v>
      </c>
      <c r="C441" t="s">
        <v>99</v>
      </c>
      <c r="D441" t="s">
        <v>122</v>
      </c>
      <c r="E441" t="s">
        <v>1541</v>
      </c>
      <c r="F441" t="s">
        <v>131</v>
      </c>
      <c r="G441" t="s">
        <v>256</v>
      </c>
      <c r="H441" t="s">
        <v>891</v>
      </c>
      <c r="I441" t="s">
        <v>1561</v>
      </c>
      <c r="J441" s="65">
        <v>3.84</v>
      </c>
      <c r="K441" t="s">
        <v>101</v>
      </c>
      <c r="L441" s="66">
        <v>3.85E-2</v>
      </c>
      <c r="M441" s="66">
        <v>4.5900000000000003E-2</v>
      </c>
      <c r="N441" s="65">
        <v>119348.67</v>
      </c>
      <c r="O441" s="65">
        <v>98.68</v>
      </c>
      <c r="P441" s="65">
        <v>0</v>
      </c>
      <c r="Q441" s="65">
        <v>117.77326755599999</v>
      </c>
      <c r="R441" s="66">
        <v>2.0999999999999999E-3</v>
      </c>
      <c r="S441" s="66">
        <v>0</v>
      </c>
      <c r="T441" s="66">
        <v>0</v>
      </c>
    </row>
    <row r="442" spans="1:20">
      <c r="A442" t="s">
        <v>1562</v>
      </c>
      <c r="B442" t="s">
        <v>1563</v>
      </c>
      <c r="C442" t="s">
        <v>99</v>
      </c>
      <c r="D442" t="s">
        <v>122</v>
      </c>
      <c r="E442" t="s">
        <v>1564</v>
      </c>
      <c r="F442" t="s">
        <v>787</v>
      </c>
      <c r="G442" t="s">
        <v>256</v>
      </c>
      <c r="H442" t="s">
        <v>891</v>
      </c>
      <c r="I442" t="s">
        <v>1565</v>
      </c>
      <c r="J442" s="65">
        <v>0</v>
      </c>
      <c r="K442" t="s">
        <v>101</v>
      </c>
      <c r="L442" s="66">
        <v>9.8500000000000004E-2</v>
      </c>
      <c r="M442" s="66">
        <v>0</v>
      </c>
      <c r="N442" s="65">
        <v>1687605</v>
      </c>
      <c r="O442" s="65">
        <v>10</v>
      </c>
      <c r="P442" s="65">
        <v>0</v>
      </c>
      <c r="Q442" s="65">
        <v>168.76050000000001</v>
      </c>
      <c r="R442" s="66">
        <v>1.3299999999999999E-2</v>
      </c>
      <c r="S442" s="66">
        <v>1E-4</v>
      </c>
      <c r="T442" s="66">
        <v>0</v>
      </c>
    </row>
    <row r="443" spans="1:20">
      <c r="A443" t="s">
        <v>1566</v>
      </c>
      <c r="B443" t="s">
        <v>1567</v>
      </c>
      <c r="C443" t="s">
        <v>99</v>
      </c>
      <c r="D443" t="s">
        <v>122</v>
      </c>
      <c r="E443" t="s">
        <v>1568</v>
      </c>
      <c r="F443" t="s">
        <v>572</v>
      </c>
      <c r="G443" t="s">
        <v>256</v>
      </c>
      <c r="H443" t="s">
        <v>891</v>
      </c>
      <c r="I443" t="s">
        <v>713</v>
      </c>
      <c r="J443" s="65">
        <v>3.04</v>
      </c>
      <c r="K443" t="s">
        <v>101</v>
      </c>
      <c r="L443" s="66">
        <v>3.85E-2</v>
      </c>
      <c r="M443" s="66">
        <v>2.63E-2</v>
      </c>
      <c r="N443" s="65">
        <v>3011110</v>
      </c>
      <c r="O443" s="65">
        <v>105.3</v>
      </c>
      <c r="P443" s="65">
        <v>0</v>
      </c>
      <c r="Q443" s="65">
        <v>3170.6988299999998</v>
      </c>
      <c r="R443" s="66">
        <v>2.4299999999999999E-2</v>
      </c>
      <c r="S443" s="66">
        <v>1.2999999999999999E-3</v>
      </c>
      <c r="T443" s="66">
        <v>2.0000000000000001E-4</v>
      </c>
    </row>
    <row r="444" spans="1:20">
      <c r="A444" t="s">
        <v>1569</v>
      </c>
      <c r="B444" t="s">
        <v>1570</v>
      </c>
      <c r="C444" t="s">
        <v>99</v>
      </c>
      <c r="D444" t="s">
        <v>122</v>
      </c>
      <c r="E444" t="s">
        <v>1571</v>
      </c>
      <c r="F444" t="s">
        <v>787</v>
      </c>
      <c r="G444" t="s">
        <v>256</v>
      </c>
      <c r="H444" t="s">
        <v>891</v>
      </c>
      <c r="I444" t="s">
        <v>883</v>
      </c>
      <c r="J444" s="65">
        <v>2.36</v>
      </c>
      <c r="K444" t="s">
        <v>101</v>
      </c>
      <c r="L444" s="66">
        <v>3.4000000000000002E-2</v>
      </c>
      <c r="M444" s="66">
        <v>5.4600000000000003E-2</v>
      </c>
      <c r="N444" s="65">
        <v>1168000</v>
      </c>
      <c r="O444" s="65">
        <v>96.3</v>
      </c>
      <c r="P444" s="65">
        <v>0</v>
      </c>
      <c r="Q444" s="65">
        <v>1124.7840000000001</v>
      </c>
      <c r="R444" s="66">
        <v>1.38E-2</v>
      </c>
      <c r="S444" s="66">
        <v>5.0000000000000001E-4</v>
      </c>
      <c r="T444" s="66">
        <v>1E-4</v>
      </c>
    </row>
    <row r="445" spans="1:20">
      <c r="A445" t="s">
        <v>1572</v>
      </c>
      <c r="B445" t="s">
        <v>1573</v>
      </c>
      <c r="C445" t="s">
        <v>99</v>
      </c>
      <c r="D445" t="s">
        <v>122</v>
      </c>
      <c r="E445" t="s">
        <v>1574</v>
      </c>
      <c r="F445" t="s">
        <v>642</v>
      </c>
      <c r="G445" t="s">
        <v>256</v>
      </c>
      <c r="H445" t="s">
        <v>891</v>
      </c>
      <c r="I445" t="s">
        <v>691</v>
      </c>
      <c r="J445" s="65">
        <v>1.21</v>
      </c>
      <c r="K445" t="s">
        <v>101</v>
      </c>
      <c r="L445" s="66">
        <v>2.9000000000000001E-2</v>
      </c>
      <c r="M445" s="66">
        <v>0.05</v>
      </c>
      <c r="N445" s="65">
        <v>3556802</v>
      </c>
      <c r="O445" s="65">
        <v>98.3</v>
      </c>
      <c r="P445" s="65">
        <v>0</v>
      </c>
      <c r="Q445" s="65">
        <v>3496.336366</v>
      </c>
      <c r="R445" s="66">
        <v>3.6700000000000003E-2</v>
      </c>
      <c r="S445" s="66">
        <v>1.4E-3</v>
      </c>
      <c r="T445" s="66">
        <v>2.0000000000000001E-4</v>
      </c>
    </row>
    <row r="446" spans="1:20">
      <c r="A446" s="67" t="s">
        <v>408</v>
      </c>
      <c r="B446" s="14"/>
      <c r="C446" s="14"/>
      <c r="D446" s="14"/>
      <c r="E446" s="14"/>
      <c r="J446" s="69">
        <v>3.31</v>
      </c>
      <c r="M446" s="68">
        <v>5.3699999999999998E-2</v>
      </c>
      <c r="N446" s="69">
        <v>124357095.77</v>
      </c>
      <c r="P446" s="69">
        <v>0</v>
      </c>
      <c r="Q446" s="69">
        <v>113728.84269845299</v>
      </c>
      <c r="S446" s="68">
        <v>4.7E-2</v>
      </c>
      <c r="T446" s="68">
        <v>6.7000000000000002E-3</v>
      </c>
    </row>
    <row r="447" spans="1:20">
      <c r="A447" t="s">
        <v>1575</v>
      </c>
      <c r="B447" t="s">
        <v>1576</v>
      </c>
      <c r="C447" t="s">
        <v>99</v>
      </c>
      <c r="D447" t="s">
        <v>122</v>
      </c>
      <c r="E447" t="s">
        <v>413</v>
      </c>
      <c r="F447" t="s">
        <v>414</v>
      </c>
      <c r="G447" t="s">
        <v>211</v>
      </c>
      <c r="H447" t="s">
        <v>212</v>
      </c>
      <c r="I447" t="s">
        <v>1577</v>
      </c>
      <c r="J447" s="65">
        <v>2.81</v>
      </c>
      <c r="K447" t="s">
        <v>101</v>
      </c>
      <c r="L447" s="66">
        <v>2.9000000000000001E-2</v>
      </c>
      <c r="M447" s="66">
        <v>1.7000000000000001E-2</v>
      </c>
      <c r="N447" s="65">
        <v>18770005</v>
      </c>
      <c r="O447" s="65">
        <v>98.46</v>
      </c>
      <c r="P447" s="65">
        <v>0</v>
      </c>
      <c r="Q447" s="65">
        <v>18480.946923</v>
      </c>
      <c r="R447" s="66">
        <v>2.12E-2</v>
      </c>
      <c r="S447" s="66">
        <v>7.6E-3</v>
      </c>
      <c r="T447" s="66">
        <v>1.1000000000000001E-3</v>
      </c>
    </row>
    <row r="448" spans="1:20">
      <c r="A448" t="s">
        <v>1578</v>
      </c>
      <c r="B448" t="s">
        <v>1579</v>
      </c>
      <c r="C448" t="s">
        <v>99</v>
      </c>
      <c r="D448" t="s">
        <v>122</v>
      </c>
      <c r="E448" t="s">
        <v>413</v>
      </c>
      <c r="F448" t="s">
        <v>414</v>
      </c>
      <c r="G448" t="s">
        <v>211</v>
      </c>
      <c r="H448" t="s">
        <v>212</v>
      </c>
      <c r="I448" t="s">
        <v>910</v>
      </c>
      <c r="J448" s="65">
        <v>5.15</v>
      </c>
      <c r="K448" t="s">
        <v>101</v>
      </c>
      <c r="L448" s="66">
        <v>2.47E-2</v>
      </c>
      <c r="M448" s="66">
        <v>3.8300000000000001E-2</v>
      </c>
      <c r="N448" s="65">
        <v>5000000</v>
      </c>
      <c r="O448" s="65">
        <v>93.5</v>
      </c>
      <c r="P448" s="65">
        <v>0</v>
      </c>
      <c r="Q448" s="65">
        <v>4675</v>
      </c>
      <c r="R448" s="66">
        <v>1.77E-2</v>
      </c>
      <c r="S448" s="66">
        <v>1.9E-3</v>
      </c>
      <c r="T448" s="66">
        <v>2.9999999999999997E-4</v>
      </c>
    </row>
    <row r="449" spans="1:20">
      <c r="A449" t="s">
        <v>1580</v>
      </c>
      <c r="B449" t="s">
        <v>1581</v>
      </c>
      <c r="C449" t="s">
        <v>99</v>
      </c>
      <c r="D449" t="s">
        <v>122</v>
      </c>
      <c r="E449" t="s">
        <v>1582</v>
      </c>
      <c r="F449" t="s">
        <v>1006</v>
      </c>
      <c r="G449" t="s">
        <v>535</v>
      </c>
      <c r="H449" t="s">
        <v>212</v>
      </c>
      <c r="I449" t="s">
        <v>268</v>
      </c>
      <c r="J449" s="65">
        <v>2.34</v>
      </c>
      <c r="K449" t="s">
        <v>101</v>
      </c>
      <c r="L449" s="66">
        <v>3.49E-2</v>
      </c>
      <c r="M449" s="66">
        <v>4.3999999999999997E-2</v>
      </c>
      <c r="N449" s="65">
        <v>11817678.310000001</v>
      </c>
      <c r="O449" s="65">
        <v>94.98</v>
      </c>
      <c r="P449" s="65">
        <v>0</v>
      </c>
      <c r="Q449" s="65">
        <v>11224.430858838001</v>
      </c>
      <c r="R449" s="66">
        <v>6.4000000000000003E-3</v>
      </c>
      <c r="S449" s="66">
        <v>4.5999999999999999E-3</v>
      </c>
      <c r="T449" s="66">
        <v>6.9999999999999999E-4</v>
      </c>
    </row>
    <row r="450" spans="1:20">
      <c r="A450" t="s">
        <v>1583</v>
      </c>
      <c r="B450" t="s">
        <v>1584</v>
      </c>
      <c r="C450" t="s">
        <v>99</v>
      </c>
      <c r="D450" t="s">
        <v>122</v>
      </c>
      <c r="E450" t="s">
        <v>548</v>
      </c>
      <c r="F450" t="s">
        <v>499</v>
      </c>
      <c r="G450" t="s">
        <v>629</v>
      </c>
      <c r="H450" t="s">
        <v>149</v>
      </c>
      <c r="I450" t="s">
        <v>268</v>
      </c>
      <c r="J450" s="65">
        <v>4.51</v>
      </c>
      <c r="K450" t="s">
        <v>101</v>
      </c>
      <c r="L450" s="66">
        <v>3.78E-2</v>
      </c>
      <c r="M450" s="66">
        <v>3.4099999999999998E-2</v>
      </c>
      <c r="N450" s="65">
        <v>1142173.25</v>
      </c>
      <c r="O450" s="65">
        <v>102.44</v>
      </c>
      <c r="P450" s="65">
        <v>0</v>
      </c>
      <c r="Q450" s="65">
        <v>1170.0422773</v>
      </c>
      <c r="R450" s="66">
        <v>5.1000000000000004E-3</v>
      </c>
      <c r="S450" s="66">
        <v>5.0000000000000001E-4</v>
      </c>
      <c r="T450" s="66">
        <v>1E-4</v>
      </c>
    </row>
    <row r="451" spans="1:20">
      <c r="A451" t="s">
        <v>1585</v>
      </c>
      <c r="B451" t="s">
        <v>1586</v>
      </c>
      <c r="C451" t="s">
        <v>99</v>
      </c>
      <c r="D451" t="s">
        <v>122</v>
      </c>
      <c r="E451" t="s">
        <v>1587</v>
      </c>
      <c r="F451" t="s">
        <v>1006</v>
      </c>
      <c r="G451" t="s">
        <v>629</v>
      </c>
      <c r="H451" t="s">
        <v>149</v>
      </c>
      <c r="I451" t="s">
        <v>268</v>
      </c>
      <c r="J451" s="65">
        <v>4.26</v>
      </c>
      <c r="K451" t="s">
        <v>101</v>
      </c>
      <c r="L451" s="66">
        <v>5.4800000000000001E-2</v>
      </c>
      <c r="M451" s="66">
        <v>6.7699999999999996E-2</v>
      </c>
      <c r="N451" s="65">
        <v>1961967.77</v>
      </c>
      <c r="O451" s="65">
        <v>93.11</v>
      </c>
      <c r="P451" s="65">
        <v>0</v>
      </c>
      <c r="Q451" s="65">
        <v>1826.788190647</v>
      </c>
      <c r="R451" s="66">
        <v>6.7999999999999996E-3</v>
      </c>
      <c r="S451" s="66">
        <v>8.0000000000000004E-4</v>
      </c>
      <c r="T451" s="66">
        <v>1E-4</v>
      </c>
    </row>
    <row r="452" spans="1:20">
      <c r="A452" t="s">
        <v>1588</v>
      </c>
      <c r="B452" t="s">
        <v>1589</v>
      </c>
      <c r="C452" t="s">
        <v>99</v>
      </c>
      <c r="D452" t="s">
        <v>122</v>
      </c>
      <c r="E452" t="s">
        <v>1590</v>
      </c>
      <c r="F452" t="s">
        <v>673</v>
      </c>
      <c r="G452" t="s">
        <v>629</v>
      </c>
      <c r="H452" t="s">
        <v>149</v>
      </c>
      <c r="I452" t="s">
        <v>268</v>
      </c>
      <c r="J452" s="65">
        <v>4.99</v>
      </c>
      <c r="K452" t="s">
        <v>101</v>
      </c>
      <c r="L452" s="66">
        <v>4.2999999999999997E-2</v>
      </c>
      <c r="M452" s="66">
        <v>8.0199999999999994E-2</v>
      </c>
      <c r="N452" s="65">
        <v>21796550.66</v>
      </c>
      <c r="O452" s="65">
        <v>84.61</v>
      </c>
      <c r="P452" s="65">
        <v>0</v>
      </c>
      <c r="Q452" s="65">
        <v>18442.061513426001</v>
      </c>
      <c r="R452" s="66">
        <v>1.55E-2</v>
      </c>
      <c r="S452" s="66">
        <v>7.6E-3</v>
      </c>
      <c r="T452" s="66">
        <v>1.1000000000000001E-3</v>
      </c>
    </row>
    <row r="453" spans="1:20">
      <c r="A453" t="s">
        <v>1591</v>
      </c>
      <c r="B453" t="s">
        <v>1592</v>
      </c>
      <c r="C453" t="s">
        <v>99</v>
      </c>
      <c r="D453" t="s">
        <v>122</v>
      </c>
      <c r="E453" t="s">
        <v>1136</v>
      </c>
      <c r="F453" t="s">
        <v>1137</v>
      </c>
      <c r="G453" t="s">
        <v>759</v>
      </c>
      <c r="H453" t="s">
        <v>212</v>
      </c>
      <c r="I453" t="s">
        <v>268</v>
      </c>
      <c r="J453" s="65">
        <v>3.05</v>
      </c>
      <c r="K453" t="s">
        <v>101</v>
      </c>
      <c r="L453" s="66">
        <v>3.9E-2</v>
      </c>
      <c r="M453" s="66">
        <v>2.86E-2</v>
      </c>
      <c r="N453" s="65">
        <v>751242</v>
      </c>
      <c r="O453" s="65">
        <v>98.08</v>
      </c>
      <c r="P453" s="65">
        <v>0</v>
      </c>
      <c r="Q453" s="65">
        <v>736.81815359999996</v>
      </c>
      <c r="R453" s="66">
        <v>3.8E-3</v>
      </c>
      <c r="S453" s="66">
        <v>2.9999999999999997E-4</v>
      </c>
      <c r="T453" s="66">
        <v>0</v>
      </c>
    </row>
    <row r="454" spans="1:20">
      <c r="A454" t="s">
        <v>1593</v>
      </c>
      <c r="B454" t="s">
        <v>1594</v>
      </c>
      <c r="C454" t="s">
        <v>99</v>
      </c>
      <c r="D454" t="s">
        <v>122</v>
      </c>
      <c r="E454" t="s">
        <v>1155</v>
      </c>
      <c r="F454" t="s">
        <v>100</v>
      </c>
      <c r="G454" t="s">
        <v>754</v>
      </c>
      <c r="H454" t="s">
        <v>149</v>
      </c>
      <c r="I454" t="s">
        <v>268</v>
      </c>
      <c r="J454" s="65">
        <v>2.97</v>
      </c>
      <c r="K454" t="s">
        <v>101</v>
      </c>
      <c r="L454" s="66">
        <v>3.85E-2</v>
      </c>
      <c r="M454" s="66">
        <v>4.5900000000000003E-2</v>
      </c>
      <c r="N454" s="65">
        <v>628239.09</v>
      </c>
      <c r="O454" s="65">
        <v>94.11</v>
      </c>
      <c r="P454" s="65">
        <v>0</v>
      </c>
      <c r="Q454" s="65">
        <v>591.23580759900005</v>
      </c>
      <c r="R454" s="66">
        <v>1.6000000000000001E-3</v>
      </c>
      <c r="S454" s="66">
        <v>2.0000000000000001E-4</v>
      </c>
      <c r="T454" s="66">
        <v>0</v>
      </c>
    </row>
    <row r="455" spans="1:20">
      <c r="A455" t="s">
        <v>1595</v>
      </c>
      <c r="B455" t="s">
        <v>1596</v>
      </c>
      <c r="C455" t="s">
        <v>99</v>
      </c>
      <c r="D455" t="s">
        <v>122</v>
      </c>
      <c r="E455" t="s">
        <v>1597</v>
      </c>
      <c r="F455" t="s">
        <v>128</v>
      </c>
      <c r="G455" t="s">
        <v>759</v>
      </c>
      <c r="H455" t="s">
        <v>212</v>
      </c>
      <c r="I455" t="s">
        <v>268</v>
      </c>
      <c r="J455" s="65">
        <v>2.62</v>
      </c>
      <c r="K455" t="s">
        <v>101</v>
      </c>
      <c r="L455" s="66">
        <v>3.3700000000000001E-2</v>
      </c>
      <c r="M455" s="66">
        <v>2.4400000000000002E-2</v>
      </c>
      <c r="N455" s="65">
        <v>6708899.0999999996</v>
      </c>
      <c r="O455" s="65">
        <v>100.91</v>
      </c>
      <c r="P455" s="65">
        <v>0</v>
      </c>
      <c r="Q455" s="65">
        <v>6769.9500818099996</v>
      </c>
      <c r="R455" s="66">
        <v>1.6E-2</v>
      </c>
      <c r="S455" s="66">
        <v>2.8E-3</v>
      </c>
      <c r="T455" s="66">
        <v>4.0000000000000002E-4</v>
      </c>
    </row>
    <row r="456" spans="1:20">
      <c r="A456" t="s">
        <v>1598</v>
      </c>
      <c r="B456" t="s">
        <v>1599</v>
      </c>
      <c r="C456" t="s">
        <v>99</v>
      </c>
      <c r="D456" t="s">
        <v>122</v>
      </c>
      <c r="E456" t="s">
        <v>1600</v>
      </c>
      <c r="F456" t="s">
        <v>1006</v>
      </c>
      <c r="G456" t="s">
        <v>754</v>
      </c>
      <c r="H456" t="s">
        <v>149</v>
      </c>
      <c r="I456" t="s">
        <v>268</v>
      </c>
      <c r="J456" s="65">
        <v>4.6900000000000004</v>
      </c>
      <c r="K456" t="s">
        <v>101</v>
      </c>
      <c r="L456" s="66">
        <v>4.6899999999999997E-2</v>
      </c>
      <c r="M456" s="66">
        <v>9.2200000000000004E-2</v>
      </c>
      <c r="N456" s="65">
        <v>12339970.25</v>
      </c>
      <c r="O456" s="65">
        <v>80.05</v>
      </c>
      <c r="P456" s="65">
        <v>0</v>
      </c>
      <c r="Q456" s="65">
        <v>9878.1461851250006</v>
      </c>
      <c r="R456" s="66">
        <v>6.6E-3</v>
      </c>
      <c r="S456" s="66">
        <v>4.1000000000000003E-3</v>
      </c>
      <c r="T456" s="66">
        <v>5.9999999999999995E-4</v>
      </c>
    </row>
    <row r="457" spans="1:20">
      <c r="A457" t="s">
        <v>1601</v>
      </c>
      <c r="B457" t="s">
        <v>1602</v>
      </c>
      <c r="C457" t="s">
        <v>99</v>
      </c>
      <c r="D457" t="s">
        <v>122</v>
      </c>
      <c r="E457" t="s">
        <v>1600</v>
      </c>
      <c r="F457" t="s">
        <v>1006</v>
      </c>
      <c r="G457" t="s">
        <v>754</v>
      </c>
      <c r="H457" t="s">
        <v>149</v>
      </c>
      <c r="I457" t="s">
        <v>268</v>
      </c>
      <c r="J457" s="65">
        <v>4.93</v>
      </c>
      <c r="K457" t="s">
        <v>101</v>
      </c>
      <c r="L457" s="66">
        <v>4.6899999999999997E-2</v>
      </c>
      <c r="M457" s="66">
        <v>9.1899999999999996E-2</v>
      </c>
      <c r="N457" s="65">
        <v>2691230.68</v>
      </c>
      <c r="O457" s="65">
        <v>80.7</v>
      </c>
      <c r="P457" s="65">
        <v>0</v>
      </c>
      <c r="Q457" s="65">
        <v>2171.8231587599998</v>
      </c>
      <c r="R457" s="66">
        <v>1.6999999999999999E-3</v>
      </c>
      <c r="S457" s="66">
        <v>8.9999999999999998E-4</v>
      </c>
      <c r="T457" s="66">
        <v>1E-4</v>
      </c>
    </row>
    <row r="458" spans="1:20">
      <c r="A458" t="s">
        <v>1603</v>
      </c>
      <c r="B458" t="s">
        <v>1604</v>
      </c>
      <c r="C458" t="s">
        <v>99</v>
      </c>
      <c r="D458" t="s">
        <v>122</v>
      </c>
      <c r="E458" t="s">
        <v>1605</v>
      </c>
      <c r="F458" t="s">
        <v>1006</v>
      </c>
      <c r="G458" t="s">
        <v>788</v>
      </c>
      <c r="H458" t="s">
        <v>149</v>
      </c>
      <c r="I458" t="s">
        <v>268</v>
      </c>
      <c r="J458" s="65">
        <v>1.22</v>
      </c>
      <c r="K458" t="s">
        <v>101</v>
      </c>
      <c r="L458" s="66">
        <v>4.4999999999999998E-2</v>
      </c>
      <c r="M458" s="66">
        <v>8.2900000000000001E-2</v>
      </c>
      <c r="N458" s="65">
        <v>2893286</v>
      </c>
      <c r="O458" s="65">
        <v>87.28</v>
      </c>
      <c r="P458" s="65">
        <v>0</v>
      </c>
      <c r="Q458" s="65">
        <v>2525.2600207999999</v>
      </c>
      <c r="R458" s="66">
        <v>1.9E-3</v>
      </c>
      <c r="S458" s="66">
        <v>1E-3</v>
      </c>
      <c r="T458" s="66">
        <v>1E-4</v>
      </c>
    </row>
    <row r="459" spans="1:20">
      <c r="A459" t="s">
        <v>1606</v>
      </c>
      <c r="B459" t="s">
        <v>1607</v>
      </c>
      <c r="C459" t="s">
        <v>99</v>
      </c>
      <c r="D459" t="s">
        <v>122</v>
      </c>
      <c r="E459" t="s">
        <v>827</v>
      </c>
      <c r="F459" t="s">
        <v>111</v>
      </c>
      <c r="G459" t="s">
        <v>797</v>
      </c>
      <c r="H459" t="s">
        <v>212</v>
      </c>
      <c r="I459" t="s">
        <v>268</v>
      </c>
      <c r="J459" s="65">
        <v>2.2000000000000002</v>
      </c>
      <c r="K459" t="s">
        <v>101</v>
      </c>
      <c r="L459" s="66">
        <v>5.2499999999999998E-2</v>
      </c>
      <c r="M459" s="66">
        <v>3.5000000000000003E-2</v>
      </c>
      <c r="N459" s="65">
        <v>10447416.09</v>
      </c>
      <c r="O459" s="65">
        <v>94.35</v>
      </c>
      <c r="P459" s="65">
        <v>0</v>
      </c>
      <c r="Q459" s="65">
        <v>9857.1370809149994</v>
      </c>
      <c r="R459" s="66">
        <v>0.01</v>
      </c>
      <c r="S459" s="66">
        <v>4.1000000000000003E-3</v>
      </c>
      <c r="T459" s="66">
        <v>5.9999999999999995E-4</v>
      </c>
    </row>
    <row r="460" spans="1:20">
      <c r="A460" t="s">
        <v>1608</v>
      </c>
      <c r="B460" t="s">
        <v>1609</v>
      </c>
      <c r="C460" t="s">
        <v>99</v>
      </c>
      <c r="D460" t="s">
        <v>122</v>
      </c>
      <c r="E460" t="s">
        <v>827</v>
      </c>
      <c r="F460" t="s">
        <v>111</v>
      </c>
      <c r="G460" t="s">
        <v>797</v>
      </c>
      <c r="H460" t="s">
        <v>212</v>
      </c>
      <c r="I460" t="s">
        <v>268</v>
      </c>
      <c r="J460" s="65">
        <v>3.42</v>
      </c>
      <c r="K460" t="s">
        <v>101</v>
      </c>
      <c r="L460" s="66">
        <v>5.6000000000000001E-2</v>
      </c>
      <c r="M460" s="66">
        <v>4.1700000000000001E-2</v>
      </c>
      <c r="N460" s="65">
        <v>2800100</v>
      </c>
      <c r="O460" s="65">
        <v>103.5</v>
      </c>
      <c r="P460" s="65">
        <v>0</v>
      </c>
      <c r="Q460" s="65">
        <v>2898.1035000000002</v>
      </c>
      <c r="R460" s="66">
        <v>9.7000000000000003E-3</v>
      </c>
      <c r="S460" s="66">
        <v>1.1999999999999999E-3</v>
      </c>
      <c r="T460" s="66">
        <v>2.0000000000000001E-4</v>
      </c>
    </row>
    <row r="461" spans="1:20">
      <c r="A461" t="s">
        <v>1610</v>
      </c>
      <c r="B461" t="s">
        <v>1611</v>
      </c>
      <c r="C461" t="s">
        <v>99</v>
      </c>
      <c r="D461" t="s">
        <v>122</v>
      </c>
      <c r="E461" t="s">
        <v>1612</v>
      </c>
      <c r="F461" t="s">
        <v>1006</v>
      </c>
      <c r="G461" t="s">
        <v>797</v>
      </c>
      <c r="H461" t="s">
        <v>212</v>
      </c>
      <c r="I461" t="s">
        <v>268</v>
      </c>
      <c r="J461" s="65">
        <v>0.82</v>
      </c>
      <c r="K461" t="s">
        <v>101</v>
      </c>
      <c r="L461" s="66">
        <v>7.7499999999999999E-2</v>
      </c>
      <c r="M461" s="66">
        <v>8.3099999999999993E-2</v>
      </c>
      <c r="N461" s="65">
        <v>247066</v>
      </c>
      <c r="O461" s="65">
        <v>97.73</v>
      </c>
      <c r="P461" s="65">
        <v>0</v>
      </c>
      <c r="Q461" s="65">
        <v>241.45760179999999</v>
      </c>
      <c r="R461" s="66">
        <v>4.0000000000000002E-4</v>
      </c>
      <c r="S461" s="66">
        <v>1E-4</v>
      </c>
      <c r="T461" s="66">
        <v>0</v>
      </c>
    </row>
    <row r="462" spans="1:20">
      <c r="A462" t="s">
        <v>1613</v>
      </c>
      <c r="B462" t="s">
        <v>1614</v>
      </c>
      <c r="C462" t="s">
        <v>99</v>
      </c>
      <c r="D462" t="s">
        <v>122</v>
      </c>
      <c r="E462" t="s">
        <v>1394</v>
      </c>
      <c r="F462" t="s">
        <v>572</v>
      </c>
      <c r="G462" t="s">
        <v>860</v>
      </c>
      <c r="H462" t="s">
        <v>212</v>
      </c>
      <c r="I462" t="s">
        <v>268</v>
      </c>
      <c r="J462" s="65">
        <v>3.11</v>
      </c>
      <c r="K462" t="s">
        <v>101</v>
      </c>
      <c r="L462" s="66">
        <v>4.7E-2</v>
      </c>
      <c r="M462" s="66">
        <v>6.0299999999999999E-2</v>
      </c>
      <c r="N462" s="65">
        <v>9377447.9800000004</v>
      </c>
      <c r="O462" s="65">
        <v>90.79</v>
      </c>
      <c r="P462" s="65">
        <v>0</v>
      </c>
      <c r="Q462" s="65">
        <v>8513.7850210420002</v>
      </c>
      <c r="R462" s="66">
        <v>1.35E-2</v>
      </c>
      <c r="S462" s="66">
        <v>3.5000000000000001E-3</v>
      </c>
      <c r="T462" s="66">
        <v>5.0000000000000001E-4</v>
      </c>
    </row>
    <row r="463" spans="1:20">
      <c r="A463" t="s">
        <v>1615</v>
      </c>
      <c r="B463" t="s">
        <v>1616</v>
      </c>
      <c r="C463" t="s">
        <v>99</v>
      </c>
      <c r="D463" t="s">
        <v>122</v>
      </c>
      <c r="E463" t="s">
        <v>1394</v>
      </c>
      <c r="F463" t="s">
        <v>572</v>
      </c>
      <c r="G463" t="s">
        <v>860</v>
      </c>
      <c r="H463" t="s">
        <v>212</v>
      </c>
      <c r="I463" t="s">
        <v>268</v>
      </c>
      <c r="J463" s="65">
        <v>1.85</v>
      </c>
      <c r="K463" t="s">
        <v>101</v>
      </c>
      <c r="L463" s="66">
        <v>6.7000000000000004E-2</v>
      </c>
      <c r="M463" s="66">
        <v>6.0299999999999999E-2</v>
      </c>
      <c r="N463" s="65">
        <v>3510926.59</v>
      </c>
      <c r="O463" s="65">
        <v>91.49</v>
      </c>
      <c r="P463" s="65">
        <v>0</v>
      </c>
      <c r="Q463" s="65">
        <v>3212.1467371909998</v>
      </c>
      <c r="R463" s="66">
        <v>3.3999999999999998E-3</v>
      </c>
      <c r="S463" s="66">
        <v>1.2999999999999999E-3</v>
      </c>
      <c r="T463" s="66">
        <v>2.0000000000000001E-4</v>
      </c>
    </row>
    <row r="464" spans="1:20">
      <c r="A464" t="s">
        <v>1617</v>
      </c>
      <c r="B464" t="s">
        <v>1618</v>
      </c>
      <c r="C464" t="s">
        <v>99</v>
      </c>
      <c r="D464" t="s">
        <v>122</v>
      </c>
      <c r="E464" t="s">
        <v>1619</v>
      </c>
      <c r="F464" t="s">
        <v>127</v>
      </c>
      <c r="G464" t="s">
        <v>860</v>
      </c>
      <c r="H464" t="s">
        <v>212</v>
      </c>
      <c r="I464" t="s">
        <v>268</v>
      </c>
      <c r="J464" s="65">
        <v>2.15</v>
      </c>
      <c r="K464" t="s">
        <v>101</v>
      </c>
      <c r="L464" s="66">
        <v>3.8300000000000001E-2</v>
      </c>
      <c r="M464" s="66">
        <v>6.6000000000000003E-2</v>
      </c>
      <c r="N464" s="65">
        <v>10294441</v>
      </c>
      <c r="O464" s="65">
        <v>93.3</v>
      </c>
      <c r="P464" s="65">
        <v>0</v>
      </c>
      <c r="Q464" s="65">
        <v>9604.7134530000003</v>
      </c>
      <c r="R464" s="66">
        <v>2.1100000000000001E-2</v>
      </c>
      <c r="S464" s="66">
        <v>4.0000000000000001E-3</v>
      </c>
      <c r="T464" s="66">
        <v>5.9999999999999995E-4</v>
      </c>
    </row>
    <row r="465" spans="1:20">
      <c r="A465" t="s">
        <v>1620</v>
      </c>
      <c r="B465" t="s">
        <v>1621</v>
      </c>
      <c r="C465" t="s">
        <v>99</v>
      </c>
      <c r="D465" t="s">
        <v>122</v>
      </c>
      <c r="E465" t="s">
        <v>895</v>
      </c>
      <c r="F465" t="s">
        <v>131</v>
      </c>
      <c r="G465" t="s">
        <v>256</v>
      </c>
      <c r="H465" t="s">
        <v>891</v>
      </c>
      <c r="I465" t="s">
        <v>1622</v>
      </c>
      <c r="J465" s="65">
        <v>2.91</v>
      </c>
      <c r="K465" t="s">
        <v>101</v>
      </c>
      <c r="L465" s="66">
        <v>5.5E-2</v>
      </c>
      <c r="M465" s="66">
        <v>0.19650000000000001</v>
      </c>
      <c r="N465" s="65">
        <v>290892</v>
      </c>
      <c r="O465" s="65">
        <v>70.099999999999994</v>
      </c>
      <c r="P465" s="65">
        <v>0</v>
      </c>
      <c r="Q465" s="65">
        <v>203.91529199999999</v>
      </c>
      <c r="R465" s="66">
        <v>1.1999999999999999E-3</v>
      </c>
      <c r="S465" s="66">
        <v>1E-4</v>
      </c>
      <c r="T465" s="66">
        <v>0</v>
      </c>
    </row>
    <row r="466" spans="1:20">
      <c r="A466" t="s">
        <v>1623</v>
      </c>
      <c r="B466" t="s">
        <v>1624</v>
      </c>
      <c r="C466" t="s">
        <v>99</v>
      </c>
      <c r="D466" t="s">
        <v>122</v>
      </c>
      <c r="E466" t="s">
        <v>895</v>
      </c>
      <c r="F466" t="s">
        <v>131</v>
      </c>
      <c r="G466" t="s">
        <v>256</v>
      </c>
      <c r="H466" t="s">
        <v>891</v>
      </c>
      <c r="I466" t="s">
        <v>1625</v>
      </c>
      <c r="J466" s="65">
        <v>2.99</v>
      </c>
      <c r="K466" t="s">
        <v>101</v>
      </c>
      <c r="L466" s="66">
        <v>5.9499999999999997E-2</v>
      </c>
      <c r="M466" s="66">
        <v>0.1113</v>
      </c>
      <c r="N466" s="65">
        <v>887564</v>
      </c>
      <c r="O466" s="65">
        <v>79.44</v>
      </c>
      <c r="P466" s="65">
        <v>0</v>
      </c>
      <c r="Q466" s="65">
        <v>705.08084159999999</v>
      </c>
      <c r="R466" s="66">
        <v>8.9999999999999998E-4</v>
      </c>
      <c r="S466" s="66">
        <v>2.9999999999999997E-4</v>
      </c>
      <c r="T466" s="66">
        <v>0</v>
      </c>
    </row>
    <row r="467" spans="1:20">
      <c r="A467" s="67" t="s">
        <v>1626</v>
      </c>
      <c r="B467" s="14"/>
      <c r="C467" s="14"/>
      <c r="D467" s="14"/>
      <c r="E467" s="14"/>
      <c r="J467" s="69">
        <v>0</v>
      </c>
      <c r="M467" s="68">
        <v>0</v>
      </c>
      <c r="N467" s="69">
        <v>0</v>
      </c>
      <c r="P467" s="69">
        <v>0</v>
      </c>
      <c r="Q467" s="69">
        <v>0</v>
      </c>
      <c r="S467" s="68">
        <v>0</v>
      </c>
      <c r="T467" s="68">
        <v>0</v>
      </c>
    </row>
    <row r="468" spans="1:20">
      <c r="A468" t="s">
        <v>256</v>
      </c>
      <c r="B468" t="s">
        <v>256</v>
      </c>
      <c r="C468" s="14"/>
      <c r="D468" s="14"/>
      <c r="E468" s="14"/>
      <c r="F468" t="s">
        <v>256</v>
      </c>
      <c r="G468" t="s">
        <v>256</v>
      </c>
      <c r="J468" s="65">
        <v>0</v>
      </c>
      <c r="K468" t="s">
        <v>256</v>
      </c>
      <c r="L468" s="66">
        <v>0</v>
      </c>
      <c r="M468" s="66">
        <v>0</v>
      </c>
      <c r="N468" s="65">
        <v>0</v>
      </c>
      <c r="O468" s="65">
        <v>0</v>
      </c>
      <c r="Q468" s="65">
        <v>0</v>
      </c>
      <c r="R468" s="66">
        <v>0</v>
      </c>
      <c r="S468" s="66">
        <v>0</v>
      </c>
      <c r="T468" s="66">
        <v>0</v>
      </c>
    </row>
    <row r="469" spans="1:20">
      <c r="A469" s="67" t="s">
        <v>260</v>
      </c>
      <c r="B469" s="14"/>
      <c r="C469" s="14"/>
      <c r="D469" s="14"/>
      <c r="E469" s="14"/>
      <c r="J469" s="69">
        <v>6.21</v>
      </c>
      <c r="M469" s="68">
        <v>3.1E-2</v>
      </c>
      <c r="N469" s="69">
        <v>91004428</v>
      </c>
      <c r="P469" s="69">
        <v>869.58371250000005</v>
      </c>
      <c r="Q469" s="69">
        <v>329660.94288835756</v>
      </c>
      <c r="S469" s="68">
        <v>0.1363</v>
      </c>
      <c r="T469" s="68">
        <v>1.95E-2</v>
      </c>
    </row>
    <row r="470" spans="1:20">
      <c r="A470" s="67" t="s">
        <v>409</v>
      </c>
      <c r="B470" s="14"/>
      <c r="C470" s="14"/>
      <c r="D470" s="14"/>
      <c r="E470" s="14"/>
      <c r="J470" s="69">
        <v>13.29</v>
      </c>
      <c r="M470" s="68">
        <v>5.2200000000000003E-2</v>
      </c>
      <c r="N470" s="69">
        <v>12725000</v>
      </c>
      <c r="P470" s="69">
        <v>805.92521250000004</v>
      </c>
      <c r="Q470" s="69">
        <v>37933.1512499897</v>
      </c>
      <c r="S470" s="68">
        <v>1.5699999999999999E-2</v>
      </c>
      <c r="T470" s="68">
        <v>2.2000000000000001E-3</v>
      </c>
    </row>
    <row r="471" spans="1:20">
      <c r="A471" t="s">
        <v>1627</v>
      </c>
      <c r="B471" t="s">
        <v>1628</v>
      </c>
      <c r="C471" t="s">
        <v>122</v>
      </c>
      <c r="D471" t="s">
        <v>1629</v>
      </c>
      <c r="E471" t="s">
        <v>1630</v>
      </c>
      <c r="F471" t="s">
        <v>1631</v>
      </c>
      <c r="G471" t="s">
        <v>1632</v>
      </c>
      <c r="H471" t="s">
        <v>377</v>
      </c>
      <c r="I471" t="s">
        <v>878</v>
      </c>
      <c r="J471" s="65">
        <v>3.74</v>
      </c>
      <c r="K471" t="s">
        <v>105</v>
      </c>
      <c r="L471" s="66">
        <v>0.05</v>
      </c>
      <c r="M471" s="66">
        <v>1.7600000000000001E-2</v>
      </c>
      <c r="N471" s="65">
        <v>1000000</v>
      </c>
      <c r="O471" s="65">
        <v>114.74866667000001</v>
      </c>
      <c r="P471" s="65">
        <v>0</v>
      </c>
      <c r="Q471" s="65">
        <v>3948.5016201147</v>
      </c>
      <c r="R471" s="66">
        <v>0</v>
      </c>
      <c r="S471" s="66">
        <v>1.6000000000000001E-3</v>
      </c>
      <c r="T471" s="66">
        <v>2.0000000000000001E-4</v>
      </c>
    </row>
    <row r="472" spans="1:20">
      <c r="A472" t="s">
        <v>1633</v>
      </c>
      <c r="B472" t="s">
        <v>1634</v>
      </c>
      <c r="C472" t="s">
        <v>376</v>
      </c>
      <c r="D472" t="s">
        <v>1629</v>
      </c>
      <c r="E472" t="s">
        <v>1635</v>
      </c>
      <c r="F472" t="s">
        <v>1636</v>
      </c>
      <c r="G472" t="s">
        <v>1637</v>
      </c>
      <c r="H472" t="s">
        <v>377</v>
      </c>
      <c r="I472" t="s">
        <v>1638</v>
      </c>
      <c r="J472" s="65">
        <v>14.61</v>
      </c>
      <c r="K472" t="s">
        <v>105</v>
      </c>
      <c r="L472" s="66">
        <v>4.1000000000000002E-2</v>
      </c>
      <c r="M472" s="66">
        <v>5.6500000000000002E-2</v>
      </c>
      <c r="N472" s="65">
        <v>11425000</v>
      </c>
      <c r="O472" s="65">
        <v>81.924000000000007</v>
      </c>
      <c r="P472" s="65">
        <v>805.92521250000004</v>
      </c>
      <c r="Q472" s="65">
        <v>33013.055509500002</v>
      </c>
      <c r="R472" s="66">
        <v>0</v>
      </c>
      <c r="S472" s="66">
        <v>1.37E-2</v>
      </c>
      <c r="T472" s="66">
        <v>2E-3</v>
      </c>
    </row>
    <row r="473" spans="1:20">
      <c r="A473" t="s">
        <v>1639</v>
      </c>
      <c r="B473" t="s">
        <v>1640</v>
      </c>
      <c r="C473" t="s">
        <v>376</v>
      </c>
      <c r="D473" t="s">
        <v>1629</v>
      </c>
      <c r="E473" t="s">
        <v>1635</v>
      </c>
      <c r="F473" t="s">
        <v>1636</v>
      </c>
      <c r="G473" t="s">
        <v>1637</v>
      </c>
      <c r="H473" t="s">
        <v>377</v>
      </c>
      <c r="I473" t="s">
        <v>1641</v>
      </c>
      <c r="J473" s="65">
        <v>7.39</v>
      </c>
      <c r="K473" t="s">
        <v>109</v>
      </c>
      <c r="L473" s="66">
        <v>1.6299999999999999E-2</v>
      </c>
      <c r="M473" s="66">
        <v>4.8599999999999997E-2</v>
      </c>
      <c r="N473" s="65">
        <v>300000</v>
      </c>
      <c r="O473" s="65">
        <v>80.447291649999997</v>
      </c>
      <c r="P473" s="65">
        <v>0</v>
      </c>
      <c r="Q473" s="65">
        <v>971.59412037499999</v>
      </c>
      <c r="R473" s="66">
        <v>0</v>
      </c>
      <c r="S473" s="66">
        <v>4.0000000000000002E-4</v>
      </c>
      <c r="T473" s="66">
        <v>1E-4</v>
      </c>
    </row>
    <row r="474" spans="1:20">
      <c r="A474" s="67" t="s">
        <v>410</v>
      </c>
      <c r="B474" s="14"/>
      <c r="C474" s="14"/>
      <c r="D474" s="14"/>
      <c r="E474" s="14"/>
      <c r="J474" s="69">
        <v>5.29</v>
      </c>
      <c r="M474" s="68">
        <v>2.8299999999999999E-2</v>
      </c>
      <c r="N474" s="69">
        <v>78279428</v>
      </c>
      <c r="P474" s="69">
        <v>63.658499999999997</v>
      </c>
      <c r="Q474" s="69">
        <v>291727.79163836787</v>
      </c>
      <c r="S474" s="68">
        <v>0.1206</v>
      </c>
      <c r="T474" s="68">
        <v>1.72E-2</v>
      </c>
    </row>
    <row r="475" spans="1:20">
      <c r="A475" t="s">
        <v>1642</v>
      </c>
      <c r="B475" t="s">
        <v>1643</v>
      </c>
      <c r="C475" t="s">
        <v>122</v>
      </c>
      <c r="D475" t="s">
        <v>1629</v>
      </c>
      <c r="E475" t="s">
        <v>1644</v>
      </c>
      <c r="F475" t="s">
        <v>1645</v>
      </c>
      <c r="G475" t="s">
        <v>1646</v>
      </c>
      <c r="H475" t="s">
        <v>377</v>
      </c>
      <c r="I475" t="s">
        <v>781</v>
      </c>
      <c r="J475" s="65">
        <v>3.21</v>
      </c>
      <c r="K475" t="s">
        <v>105</v>
      </c>
      <c r="L475" s="66">
        <v>2.8799999999999999E-2</v>
      </c>
      <c r="M475" s="66">
        <v>6.4000000000000003E-3</v>
      </c>
      <c r="N475" s="65">
        <v>200000</v>
      </c>
      <c r="O475" s="65">
        <v>107.83225</v>
      </c>
      <c r="P475" s="65">
        <v>0</v>
      </c>
      <c r="Q475" s="65">
        <v>742.10154450000005</v>
      </c>
      <c r="R475" s="66">
        <v>0</v>
      </c>
      <c r="S475" s="66">
        <v>2.9999999999999997E-4</v>
      </c>
      <c r="T475" s="66">
        <v>0</v>
      </c>
    </row>
    <row r="476" spans="1:20">
      <c r="A476" t="s">
        <v>1647</v>
      </c>
      <c r="B476" t="s">
        <v>1648</v>
      </c>
      <c r="C476" t="s">
        <v>122</v>
      </c>
      <c r="D476" t="s">
        <v>1629</v>
      </c>
      <c r="E476" t="s">
        <v>1649</v>
      </c>
      <c r="F476" t="s">
        <v>1645</v>
      </c>
      <c r="G476" t="s">
        <v>1650</v>
      </c>
      <c r="H476" t="s">
        <v>377</v>
      </c>
      <c r="I476" t="s">
        <v>1651</v>
      </c>
      <c r="J476" s="65">
        <v>2.33</v>
      </c>
      <c r="K476" t="s">
        <v>105</v>
      </c>
      <c r="L476" s="66">
        <v>2.8500000000000001E-2</v>
      </c>
      <c r="M476" s="66">
        <v>5.7999999999999996E-3</v>
      </c>
      <c r="N476" s="65">
        <v>73000</v>
      </c>
      <c r="O476" s="65">
        <v>105.68491671232877</v>
      </c>
      <c r="P476" s="65">
        <v>0</v>
      </c>
      <c r="Q476" s="65">
        <v>265.47311283720001</v>
      </c>
      <c r="R476" s="66">
        <v>0</v>
      </c>
      <c r="S476" s="66">
        <v>1E-4</v>
      </c>
      <c r="T476" s="66">
        <v>0</v>
      </c>
    </row>
    <row r="477" spans="1:20">
      <c r="A477" t="s">
        <v>1652</v>
      </c>
      <c r="B477" t="s">
        <v>1653</v>
      </c>
      <c r="C477" t="s">
        <v>122</v>
      </c>
      <c r="D477" t="s">
        <v>1629</v>
      </c>
      <c r="E477" t="s">
        <v>1654</v>
      </c>
      <c r="F477" t="s">
        <v>1655</v>
      </c>
      <c r="G477" t="s">
        <v>1656</v>
      </c>
      <c r="H477" t="s">
        <v>377</v>
      </c>
      <c r="I477" t="s">
        <v>1657</v>
      </c>
      <c r="J477" s="65">
        <v>5.08</v>
      </c>
      <c r="K477" t="s">
        <v>105</v>
      </c>
      <c r="L477" s="66">
        <v>3.1300000000000001E-2</v>
      </c>
      <c r="M477" s="66">
        <v>9.4999999999999998E-3</v>
      </c>
      <c r="N477" s="65">
        <v>240000</v>
      </c>
      <c r="O477" s="65">
        <v>111.67120833333334</v>
      </c>
      <c r="P477" s="65">
        <v>0</v>
      </c>
      <c r="Q477" s="65">
        <v>922.22550690000003</v>
      </c>
      <c r="R477" s="66">
        <v>0</v>
      </c>
      <c r="S477" s="66">
        <v>4.0000000000000002E-4</v>
      </c>
      <c r="T477" s="66">
        <v>1E-4</v>
      </c>
    </row>
    <row r="478" spans="1:20">
      <c r="A478" t="s">
        <v>1658</v>
      </c>
      <c r="B478" t="s">
        <v>1659</v>
      </c>
      <c r="C478" t="s">
        <v>376</v>
      </c>
      <c r="D478" t="s">
        <v>1629</v>
      </c>
      <c r="E478" t="s">
        <v>1660</v>
      </c>
      <c r="F478" t="s">
        <v>1645</v>
      </c>
      <c r="G478" t="s">
        <v>1661</v>
      </c>
      <c r="H478" t="s">
        <v>392</v>
      </c>
      <c r="I478" t="s">
        <v>632</v>
      </c>
      <c r="J478" s="65">
        <v>25.97</v>
      </c>
      <c r="K478" t="s">
        <v>105</v>
      </c>
      <c r="L478" s="66">
        <v>2.2499999999999999E-2</v>
      </c>
      <c r="M478" s="66">
        <v>2.5100000000000001E-2</v>
      </c>
      <c r="N478" s="65">
        <v>250000</v>
      </c>
      <c r="O478" s="65">
        <v>94.227999999999994</v>
      </c>
      <c r="P478" s="65">
        <v>0</v>
      </c>
      <c r="Q478" s="65">
        <v>810.59636999999998</v>
      </c>
      <c r="R478" s="66">
        <v>0</v>
      </c>
      <c r="S478" s="66">
        <v>2.9999999999999997E-4</v>
      </c>
      <c r="T478" s="66">
        <v>0</v>
      </c>
    </row>
    <row r="479" spans="1:20">
      <c r="A479" t="s">
        <v>1662</v>
      </c>
      <c r="B479" t="s">
        <v>1663</v>
      </c>
      <c r="C479" t="s">
        <v>122</v>
      </c>
      <c r="D479" t="s">
        <v>1629</v>
      </c>
      <c r="E479" t="s">
        <v>1664</v>
      </c>
      <c r="F479" t="s">
        <v>1665</v>
      </c>
      <c r="G479" t="s">
        <v>1656</v>
      </c>
      <c r="H479" t="s">
        <v>377</v>
      </c>
      <c r="I479" t="s">
        <v>1638</v>
      </c>
      <c r="J479" s="65">
        <v>3.59</v>
      </c>
      <c r="K479" t="s">
        <v>105</v>
      </c>
      <c r="L479" s="66">
        <v>2.8500000000000001E-2</v>
      </c>
      <c r="M479" s="66">
        <v>6.3E-3</v>
      </c>
      <c r="N479" s="65">
        <v>165000</v>
      </c>
      <c r="O479" s="65">
        <v>108.90316666666666</v>
      </c>
      <c r="P479" s="65">
        <v>0</v>
      </c>
      <c r="Q479" s="65">
        <v>618.31406422500004</v>
      </c>
      <c r="R479" s="66">
        <v>0</v>
      </c>
      <c r="S479" s="66">
        <v>2.9999999999999997E-4</v>
      </c>
      <c r="T479" s="66">
        <v>0</v>
      </c>
    </row>
    <row r="480" spans="1:20">
      <c r="A480" t="s">
        <v>1666</v>
      </c>
      <c r="B480" t="s">
        <v>1667</v>
      </c>
      <c r="C480" t="s">
        <v>122</v>
      </c>
      <c r="D480" t="s">
        <v>1629</v>
      </c>
      <c r="E480" t="s">
        <v>1668</v>
      </c>
      <c r="F480" t="s">
        <v>1669</v>
      </c>
      <c r="G480" t="s">
        <v>1656</v>
      </c>
      <c r="H480" t="s">
        <v>377</v>
      </c>
      <c r="I480" t="s">
        <v>781</v>
      </c>
      <c r="J480" s="65">
        <v>4.21</v>
      </c>
      <c r="K480" t="s">
        <v>105</v>
      </c>
      <c r="L480" s="66">
        <v>2.7099999999999999E-2</v>
      </c>
      <c r="M480" s="66">
        <v>9.1000000000000004E-3</v>
      </c>
      <c r="N480" s="65">
        <v>203000</v>
      </c>
      <c r="O480" s="65">
        <v>107.9706</v>
      </c>
      <c r="P480" s="65">
        <v>0</v>
      </c>
      <c r="Q480" s="65">
        <v>754.19947423799999</v>
      </c>
      <c r="R480" s="66">
        <v>0</v>
      </c>
      <c r="S480" s="66">
        <v>2.9999999999999997E-4</v>
      </c>
      <c r="T480" s="66">
        <v>0</v>
      </c>
    </row>
    <row r="481" spans="1:20">
      <c r="A481" t="s">
        <v>1670</v>
      </c>
      <c r="B481" t="s">
        <v>1671</v>
      </c>
      <c r="C481" t="s">
        <v>122</v>
      </c>
      <c r="D481" t="s">
        <v>1629</v>
      </c>
      <c r="E481" t="s">
        <v>1672</v>
      </c>
      <c r="F481" t="s">
        <v>1673</v>
      </c>
      <c r="G481" t="s">
        <v>387</v>
      </c>
      <c r="H481" t="s">
        <v>377</v>
      </c>
      <c r="I481" t="s">
        <v>1657</v>
      </c>
      <c r="J481" s="65">
        <v>4.6399999999999997</v>
      </c>
      <c r="K481" t="s">
        <v>105</v>
      </c>
      <c r="L481" s="66">
        <v>3.5000000000000003E-2</v>
      </c>
      <c r="M481" s="66">
        <v>8.3000000000000001E-3</v>
      </c>
      <c r="N481" s="65">
        <v>240000</v>
      </c>
      <c r="O481" s="65">
        <v>113.05233333333334</v>
      </c>
      <c r="P481" s="65">
        <v>0</v>
      </c>
      <c r="Q481" s="65">
        <v>933.63138960000003</v>
      </c>
      <c r="R481" s="66">
        <v>0</v>
      </c>
      <c r="S481" s="66">
        <v>4.0000000000000002E-4</v>
      </c>
      <c r="T481" s="66">
        <v>1E-4</v>
      </c>
    </row>
    <row r="482" spans="1:20">
      <c r="A482" t="s">
        <v>1674</v>
      </c>
      <c r="B482" t="s">
        <v>1675</v>
      </c>
      <c r="C482" t="s">
        <v>122</v>
      </c>
      <c r="D482" t="s">
        <v>1629</v>
      </c>
      <c r="E482" t="s">
        <v>1676</v>
      </c>
      <c r="F482" t="s">
        <v>1677</v>
      </c>
      <c r="G482" t="s">
        <v>387</v>
      </c>
      <c r="H482" t="s">
        <v>377</v>
      </c>
      <c r="I482" t="s">
        <v>1678</v>
      </c>
      <c r="J482" s="65">
        <v>9.82</v>
      </c>
      <c r="K482" t="s">
        <v>105</v>
      </c>
      <c r="L482" s="66">
        <v>1.0999999999999999E-2</v>
      </c>
      <c r="M482" s="66">
        <v>1.37E-2</v>
      </c>
      <c r="N482" s="65">
        <v>250000</v>
      </c>
      <c r="O482" s="65">
        <v>97.545444439999997</v>
      </c>
      <c r="P482" s="65">
        <v>0</v>
      </c>
      <c r="Q482" s="65">
        <v>839.13468579510004</v>
      </c>
      <c r="R482" s="66">
        <v>0</v>
      </c>
      <c r="S482" s="66">
        <v>2.9999999999999997E-4</v>
      </c>
      <c r="T482" s="66">
        <v>0</v>
      </c>
    </row>
    <row r="483" spans="1:20">
      <c r="A483" t="s">
        <v>1679</v>
      </c>
      <c r="B483" t="s">
        <v>1680</v>
      </c>
      <c r="C483" t="s">
        <v>122</v>
      </c>
      <c r="D483" t="s">
        <v>1629</v>
      </c>
      <c r="E483" t="s">
        <v>1676</v>
      </c>
      <c r="F483" t="s">
        <v>1677</v>
      </c>
      <c r="G483" t="s">
        <v>387</v>
      </c>
      <c r="H483" t="s">
        <v>377</v>
      </c>
      <c r="I483" t="s">
        <v>696</v>
      </c>
      <c r="J483" s="65">
        <v>2.14</v>
      </c>
      <c r="K483" t="s">
        <v>105</v>
      </c>
      <c r="L483" s="66">
        <v>2.8000000000000001E-2</v>
      </c>
      <c r="M483" s="66">
        <v>5.3E-3</v>
      </c>
      <c r="N483" s="65">
        <v>234000</v>
      </c>
      <c r="O483" s="65">
        <v>105.79344444444445</v>
      </c>
      <c r="P483" s="65">
        <v>0</v>
      </c>
      <c r="Q483" s="65">
        <v>851.84246705999999</v>
      </c>
      <c r="R483" s="66">
        <v>0</v>
      </c>
      <c r="S483" s="66">
        <v>4.0000000000000002E-4</v>
      </c>
      <c r="T483" s="66">
        <v>1E-4</v>
      </c>
    </row>
    <row r="484" spans="1:20">
      <c r="A484" t="s">
        <v>1681</v>
      </c>
      <c r="B484" t="s">
        <v>1682</v>
      </c>
      <c r="C484" t="s">
        <v>122</v>
      </c>
      <c r="D484" t="s">
        <v>1629</v>
      </c>
      <c r="E484" t="s">
        <v>1683</v>
      </c>
      <c r="F484" t="s">
        <v>1684</v>
      </c>
      <c r="G484" t="s">
        <v>1685</v>
      </c>
      <c r="H484" t="s">
        <v>377</v>
      </c>
      <c r="I484" t="s">
        <v>696</v>
      </c>
      <c r="J484" s="65">
        <v>1.4</v>
      </c>
      <c r="K484" t="s">
        <v>105</v>
      </c>
      <c r="L484" s="66">
        <v>2.75E-2</v>
      </c>
      <c r="M484" s="66">
        <v>4.7999999999999996E-3</v>
      </c>
      <c r="N484" s="65">
        <v>248000</v>
      </c>
      <c r="O484" s="65">
        <v>103.43552778225806</v>
      </c>
      <c r="P484" s="65">
        <v>0</v>
      </c>
      <c r="Q484" s="65">
        <v>882.68569472490003</v>
      </c>
      <c r="R484" s="66">
        <v>0</v>
      </c>
      <c r="S484" s="66">
        <v>4.0000000000000002E-4</v>
      </c>
      <c r="T484" s="66">
        <v>1E-4</v>
      </c>
    </row>
    <row r="485" spans="1:20">
      <c r="A485" t="s">
        <v>1686</v>
      </c>
      <c r="B485" t="s">
        <v>1687</v>
      </c>
      <c r="C485" t="s">
        <v>122</v>
      </c>
      <c r="D485" t="s">
        <v>1629</v>
      </c>
      <c r="E485" t="s">
        <v>1688</v>
      </c>
      <c r="F485" t="s">
        <v>1636</v>
      </c>
      <c r="G485" t="s">
        <v>391</v>
      </c>
      <c r="H485" t="s">
        <v>392</v>
      </c>
      <c r="I485" t="s">
        <v>1638</v>
      </c>
      <c r="J485" s="65">
        <v>3.32</v>
      </c>
      <c r="K485" t="s">
        <v>105</v>
      </c>
      <c r="L485" s="66">
        <v>2.9499999999999998E-2</v>
      </c>
      <c r="M485" s="66">
        <v>7.1000000000000004E-3</v>
      </c>
      <c r="N485" s="65">
        <v>164000</v>
      </c>
      <c r="O485" s="65">
        <v>107.76091664634146</v>
      </c>
      <c r="P485" s="65">
        <v>0</v>
      </c>
      <c r="Q485" s="65">
        <v>608.12071525529996</v>
      </c>
      <c r="R485" s="66">
        <v>0</v>
      </c>
      <c r="S485" s="66">
        <v>2.9999999999999997E-4</v>
      </c>
      <c r="T485" s="66">
        <v>0</v>
      </c>
    </row>
    <row r="486" spans="1:20">
      <c r="A486" t="s">
        <v>1689</v>
      </c>
      <c r="B486" t="s">
        <v>1690</v>
      </c>
      <c r="C486" t="s">
        <v>122</v>
      </c>
      <c r="D486" t="s">
        <v>1629</v>
      </c>
      <c r="E486" t="s">
        <v>1691</v>
      </c>
      <c r="F486" t="s">
        <v>1673</v>
      </c>
      <c r="G486" t="s">
        <v>1692</v>
      </c>
      <c r="H486" t="s">
        <v>377</v>
      </c>
      <c r="I486" t="s">
        <v>1203</v>
      </c>
      <c r="J486" s="65">
        <v>10.74</v>
      </c>
      <c r="K486" t="s">
        <v>105</v>
      </c>
      <c r="L486" s="66">
        <v>1.6299999999999999E-2</v>
      </c>
      <c r="M486" s="66">
        <v>1.7500000000000002E-2</v>
      </c>
      <c r="N486" s="65">
        <v>500000</v>
      </c>
      <c r="O486" s="65">
        <v>99.052541660000003</v>
      </c>
      <c r="P486" s="65">
        <v>0</v>
      </c>
      <c r="Q486" s="65">
        <v>1704.1989792602999</v>
      </c>
      <c r="R486" s="66">
        <v>0</v>
      </c>
      <c r="S486" s="66">
        <v>6.9999999999999999E-4</v>
      </c>
      <c r="T486" s="66">
        <v>1E-4</v>
      </c>
    </row>
    <row r="487" spans="1:20">
      <c r="A487" t="s">
        <v>1693</v>
      </c>
      <c r="B487" t="s">
        <v>1694</v>
      </c>
      <c r="C487" t="s">
        <v>122</v>
      </c>
      <c r="D487" t="s">
        <v>1629</v>
      </c>
      <c r="E487" t="s">
        <v>1695</v>
      </c>
      <c r="F487" t="s">
        <v>1645</v>
      </c>
      <c r="G487" t="s">
        <v>1696</v>
      </c>
      <c r="H487" t="s">
        <v>392</v>
      </c>
      <c r="I487" t="s">
        <v>1697</v>
      </c>
      <c r="J487" s="65">
        <v>9.02</v>
      </c>
      <c r="K487" t="s">
        <v>105</v>
      </c>
      <c r="L487" s="66">
        <v>0.02</v>
      </c>
      <c r="M487" s="66">
        <v>2.3E-2</v>
      </c>
      <c r="N487" s="65">
        <v>500000</v>
      </c>
      <c r="O487" s="65">
        <v>97.877555560000005</v>
      </c>
      <c r="P487" s="65">
        <v>0</v>
      </c>
      <c r="Q487" s="65">
        <v>1683.9833434098</v>
      </c>
      <c r="R487" s="66">
        <v>0</v>
      </c>
      <c r="S487" s="66">
        <v>6.9999999999999999E-4</v>
      </c>
      <c r="T487" s="66">
        <v>1E-4</v>
      </c>
    </row>
    <row r="488" spans="1:20">
      <c r="A488" t="s">
        <v>1698</v>
      </c>
      <c r="B488" t="s">
        <v>1699</v>
      </c>
      <c r="C488" t="s">
        <v>376</v>
      </c>
      <c r="D488" t="s">
        <v>1629</v>
      </c>
      <c r="E488" t="s">
        <v>1700</v>
      </c>
      <c r="F488" t="s">
        <v>1701</v>
      </c>
      <c r="G488" t="s">
        <v>1702</v>
      </c>
      <c r="H488" t="s">
        <v>377</v>
      </c>
      <c r="I488" t="s">
        <v>1638</v>
      </c>
      <c r="J488" s="65">
        <v>6.46</v>
      </c>
      <c r="K488" t="s">
        <v>105</v>
      </c>
      <c r="L488" s="66">
        <v>3.4200000000000001E-2</v>
      </c>
      <c r="M488" s="66">
        <v>1.7999999999999999E-2</v>
      </c>
      <c r="N488" s="65">
        <v>6009000</v>
      </c>
      <c r="O488" s="65">
        <v>111.90115300563605</v>
      </c>
      <c r="P488" s="65">
        <v>0</v>
      </c>
      <c r="Q488" s="65">
        <v>23137.7667175881</v>
      </c>
      <c r="R488" s="66">
        <v>0</v>
      </c>
      <c r="S488" s="66">
        <v>9.5999999999999992E-3</v>
      </c>
      <c r="T488" s="66">
        <v>1.4E-3</v>
      </c>
    </row>
    <row r="489" spans="1:20">
      <c r="A489" t="s">
        <v>1703</v>
      </c>
      <c r="B489" t="s">
        <v>1704</v>
      </c>
      <c r="C489" t="s">
        <v>376</v>
      </c>
      <c r="D489" t="s">
        <v>1629</v>
      </c>
      <c r="E489" t="s">
        <v>1705</v>
      </c>
      <c r="F489" t="s">
        <v>1701</v>
      </c>
      <c r="G489" t="s">
        <v>1702</v>
      </c>
      <c r="H489" t="s">
        <v>377</v>
      </c>
      <c r="I489" t="s">
        <v>1706</v>
      </c>
      <c r="J489" s="65">
        <v>3.25</v>
      </c>
      <c r="K489" t="s">
        <v>105</v>
      </c>
      <c r="L489" s="66">
        <v>0.04</v>
      </c>
      <c r="M489" s="66">
        <v>1.46E-2</v>
      </c>
      <c r="N489" s="65">
        <v>595000</v>
      </c>
      <c r="O489" s="65">
        <v>110.633</v>
      </c>
      <c r="P489" s="65">
        <v>40.947899999999997</v>
      </c>
      <c r="Q489" s="65">
        <v>2306.04241035</v>
      </c>
      <c r="R489" s="66">
        <v>0</v>
      </c>
      <c r="S489" s="66">
        <v>1E-3</v>
      </c>
      <c r="T489" s="66">
        <v>1E-4</v>
      </c>
    </row>
    <row r="490" spans="1:20">
      <c r="A490" t="s">
        <v>1707</v>
      </c>
      <c r="B490" t="s">
        <v>1708</v>
      </c>
      <c r="C490" t="s">
        <v>122</v>
      </c>
      <c r="D490" t="s">
        <v>1629</v>
      </c>
      <c r="E490" t="s">
        <v>1709</v>
      </c>
      <c r="F490" t="s">
        <v>1636</v>
      </c>
      <c r="G490" t="s">
        <v>1710</v>
      </c>
      <c r="H490" t="s">
        <v>392</v>
      </c>
      <c r="I490" t="s">
        <v>470</v>
      </c>
      <c r="J490" s="65">
        <v>9.3000000000000007</v>
      </c>
      <c r="K490" t="s">
        <v>105</v>
      </c>
      <c r="L490" s="66">
        <v>1.6500000000000001E-2</v>
      </c>
      <c r="M490" s="66">
        <v>1.7100000000000001E-2</v>
      </c>
      <c r="N490" s="65">
        <v>500000</v>
      </c>
      <c r="O490" s="65">
        <v>99.493583340000001</v>
      </c>
      <c r="P490" s="65">
        <v>0</v>
      </c>
      <c r="Q490" s="65">
        <v>1711.7871013647</v>
      </c>
      <c r="R490" s="66">
        <v>0</v>
      </c>
      <c r="S490" s="66">
        <v>6.9999999999999999E-4</v>
      </c>
      <c r="T490" s="66">
        <v>1E-4</v>
      </c>
    </row>
    <row r="491" spans="1:20">
      <c r="A491" t="s">
        <v>1711</v>
      </c>
      <c r="B491" t="s">
        <v>1712</v>
      </c>
      <c r="C491" t="s">
        <v>376</v>
      </c>
      <c r="D491" t="s">
        <v>1629</v>
      </c>
      <c r="E491" t="s">
        <v>1713</v>
      </c>
      <c r="F491" t="s">
        <v>1701</v>
      </c>
      <c r="G491" t="s">
        <v>1702</v>
      </c>
      <c r="H491" t="s">
        <v>377</v>
      </c>
      <c r="I491" t="s">
        <v>1714</v>
      </c>
      <c r="J491" s="65">
        <v>5.03</v>
      </c>
      <c r="K491" t="s">
        <v>105</v>
      </c>
      <c r="L491" s="66">
        <v>3.3000000000000002E-2</v>
      </c>
      <c r="M491" s="66">
        <v>1.54E-2</v>
      </c>
      <c r="N491" s="65">
        <v>400000</v>
      </c>
      <c r="O491" s="65">
        <v>110.926</v>
      </c>
      <c r="P491" s="65">
        <v>22.710599999999999</v>
      </c>
      <c r="Q491" s="65">
        <v>1549.4960639999999</v>
      </c>
      <c r="R491" s="66">
        <v>0</v>
      </c>
      <c r="S491" s="66">
        <v>5.9999999999999995E-4</v>
      </c>
      <c r="T491" s="66">
        <v>1E-4</v>
      </c>
    </row>
    <row r="492" spans="1:20">
      <c r="A492" t="s">
        <v>1715</v>
      </c>
      <c r="B492" t="s">
        <v>1716</v>
      </c>
      <c r="C492" t="s">
        <v>376</v>
      </c>
      <c r="D492" t="s">
        <v>1629</v>
      </c>
      <c r="E492" t="s">
        <v>1713</v>
      </c>
      <c r="F492" t="s">
        <v>1701</v>
      </c>
      <c r="G492" t="s">
        <v>1702</v>
      </c>
      <c r="H492" t="s">
        <v>377</v>
      </c>
      <c r="I492" t="s">
        <v>1717</v>
      </c>
      <c r="J492" s="65">
        <v>4.2</v>
      </c>
      <c r="K492" t="s">
        <v>105</v>
      </c>
      <c r="L492" s="66">
        <v>3.9E-2</v>
      </c>
      <c r="M492" s="66">
        <v>9.9000000000000008E-3</v>
      </c>
      <c r="N492" s="65">
        <v>2875000</v>
      </c>
      <c r="O492" s="65">
        <v>113.7265</v>
      </c>
      <c r="P492" s="65">
        <v>0</v>
      </c>
      <c r="Q492" s="65">
        <v>11250.820486875</v>
      </c>
      <c r="R492" s="66">
        <v>0</v>
      </c>
      <c r="S492" s="66">
        <v>4.7000000000000002E-3</v>
      </c>
      <c r="T492" s="66">
        <v>6.9999999999999999E-4</v>
      </c>
    </row>
    <row r="493" spans="1:20">
      <c r="A493" t="s">
        <v>1718</v>
      </c>
      <c r="B493" t="s">
        <v>1719</v>
      </c>
      <c r="C493" t="s">
        <v>376</v>
      </c>
      <c r="D493" t="s">
        <v>1629</v>
      </c>
      <c r="E493" t="s">
        <v>1720</v>
      </c>
      <c r="F493" t="s">
        <v>1721</v>
      </c>
      <c r="G493" t="s">
        <v>1702</v>
      </c>
      <c r="H493" t="s">
        <v>377</v>
      </c>
      <c r="I493" t="s">
        <v>581</v>
      </c>
      <c r="J493" s="65">
        <v>9.4499999999999993</v>
      </c>
      <c r="K493" t="s">
        <v>105</v>
      </c>
      <c r="L493" s="66">
        <v>1.2500000000000001E-2</v>
      </c>
      <c r="M493" s="66">
        <v>1.52E-2</v>
      </c>
      <c r="N493" s="65">
        <v>250000</v>
      </c>
      <c r="O493" s="65">
        <v>97.702361120000006</v>
      </c>
      <c r="P493" s="65">
        <v>0</v>
      </c>
      <c r="Q493" s="65">
        <v>840.48456153480004</v>
      </c>
      <c r="R493" s="66">
        <v>0</v>
      </c>
      <c r="S493" s="66">
        <v>2.9999999999999997E-4</v>
      </c>
      <c r="T493" s="66">
        <v>0</v>
      </c>
    </row>
    <row r="494" spans="1:20">
      <c r="A494" t="s">
        <v>1722</v>
      </c>
      <c r="B494" t="s">
        <v>1723</v>
      </c>
      <c r="C494" t="s">
        <v>376</v>
      </c>
      <c r="D494" t="s">
        <v>1629</v>
      </c>
      <c r="E494" t="s">
        <v>1724</v>
      </c>
      <c r="F494" t="s">
        <v>1673</v>
      </c>
      <c r="G494" t="s">
        <v>1725</v>
      </c>
      <c r="H494" t="s">
        <v>377</v>
      </c>
      <c r="I494" t="s">
        <v>1726</v>
      </c>
      <c r="J494" s="65">
        <v>7.07</v>
      </c>
      <c r="K494" t="s">
        <v>105</v>
      </c>
      <c r="L494" s="66">
        <v>4.7500000000000001E-2</v>
      </c>
      <c r="M494" s="66">
        <v>1.9400000000000001E-2</v>
      </c>
      <c r="N494" s="65">
        <v>1825000</v>
      </c>
      <c r="O494" s="65">
        <v>122.40402778181819</v>
      </c>
      <c r="P494" s="65">
        <v>0</v>
      </c>
      <c r="Q494" s="65">
        <v>7686.7587375869998</v>
      </c>
      <c r="R494" s="66">
        <v>0</v>
      </c>
      <c r="S494" s="66">
        <v>3.2000000000000002E-3</v>
      </c>
      <c r="T494" s="66">
        <v>5.0000000000000001E-4</v>
      </c>
    </row>
    <row r="495" spans="1:20">
      <c r="A495" t="s">
        <v>1727</v>
      </c>
      <c r="B495" t="s">
        <v>1728</v>
      </c>
      <c r="C495" t="s">
        <v>376</v>
      </c>
      <c r="D495" t="s">
        <v>1629</v>
      </c>
      <c r="E495" t="s">
        <v>1729</v>
      </c>
      <c r="F495" t="s">
        <v>1701</v>
      </c>
      <c r="G495" t="s">
        <v>1725</v>
      </c>
      <c r="H495" t="s">
        <v>377</v>
      </c>
      <c r="I495" t="s">
        <v>1730</v>
      </c>
      <c r="J495" s="65">
        <v>4.2300000000000004</v>
      </c>
      <c r="K495" t="s">
        <v>105</v>
      </c>
      <c r="L495" s="66">
        <v>3.3500000000000002E-2</v>
      </c>
      <c r="M495" s="66">
        <v>1.5900000000000001E-2</v>
      </c>
      <c r="N495" s="65">
        <v>1110000</v>
      </c>
      <c r="O495" s="65">
        <v>109.19953334328358</v>
      </c>
      <c r="P495" s="65">
        <v>0</v>
      </c>
      <c r="Q495" s="65">
        <v>4170.8870956199999</v>
      </c>
      <c r="R495" s="66">
        <v>0</v>
      </c>
      <c r="S495" s="66">
        <v>1.6999999999999999E-3</v>
      </c>
      <c r="T495" s="66">
        <v>2.0000000000000001E-4</v>
      </c>
    </row>
    <row r="496" spans="1:20">
      <c r="A496" t="s">
        <v>1731</v>
      </c>
      <c r="B496" t="s">
        <v>1732</v>
      </c>
      <c r="C496" t="s">
        <v>376</v>
      </c>
      <c r="D496" t="s">
        <v>1629</v>
      </c>
      <c r="E496" t="s">
        <v>1729</v>
      </c>
      <c r="F496" t="s">
        <v>1701</v>
      </c>
      <c r="G496" t="s">
        <v>1725</v>
      </c>
      <c r="H496" t="s">
        <v>377</v>
      </c>
      <c r="I496" t="s">
        <v>1638</v>
      </c>
      <c r="J496" s="65">
        <v>4.8499999999999996</v>
      </c>
      <c r="K496" t="s">
        <v>105</v>
      </c>
      <c r="L496" s="66">
        <v>3.6999999999999998E-2</v>
      </c>
      <c r="M496" s="66">
        <v>1.35E-2</v>
      </c>
      <c r="N496" s="65">
        <v>5425000</v>
      </c>
      <c r="O496" s="65">
        <v>112.764666666</v>
      </c>
      <c r="P496" s="65">
        <v>0</v>
      </c>
      <c r="Q496" s="65">
        <v>21050.259576270601</v>
      </c>
      <c r="R496" s="66">
        <v>0</v>
      </c>
      <c r="S496" s="66">
        <v>8.6999999999999994E-3</v>
      </c>
      <c r="T496" s="66">
        <v>1.1999999999999999E-3</v>
      </c>
    </row>
    <row r="497" spans="1:20">
      <c r="A497" t="s">
        <v>1733</v>
      </c>
      <c r="B497" t="s">
        <v>1734</v>
      </c>
      <c r="C497" t="s">
        <v>376</v>
      </c>
      <c r="D497" t="s">
        <v>1629</v>
      </c>
      <c r="E497" t="s">
        <v>1735</v>
      </c>
      <c r="F497" t="s">
        <v>1701</v>
      </c>
      <c r="G497" t="s">
        <v>1725</v>
      </c>
      <c r="H497" t="s">
        <v>377</v>
      </c>
      <c r="I497" t="s">
        <v>1736</v>
      </c>
      <c r="J497" s="65">
        <v>3.74</v>
      </c>
      <c r="K497" t="s">
        <v>105</v>
      </c>
      <c r="L497" s="66">
        <v>3.3000000000000002E-2</v>
      </c>
      <c r="M497" s="66">
        <v>1.03E-2</v>
      </c>
      <c r="N497" s="65">
        <v>650000</v>
      </c>
      <c r="O497" s="65">
        <v>108.9335</v>
      </c>
      <c r="P497" s="65">
        <v>0</v>
      </c>
      <c r="Q497" s="65">
        <v>2436.4611277499998</v>
      </c>
      <c r="R497" s="66">
        <v>0</v>
      </c>
      <c r="S497" s="66">
        <v>1E-3</v>
      </c>
      <c r="T497" s="66">
        <v>1E-4</v>
      </c>
    </row>
    <row r="498" spans="1:20">
      <c r="A498" t="s">
        <v>1737</v>
      </c>
      <c r="B498" t="s">
        <v>1738</v>
      </c>
      <c r="C498" t="s">
        <v>376</v>
      </c>
      <c r="D498" t="s">
        <v>1629</v>
      </c>
      <c r="E498" t="s">
        <v>1739</v>
      </c>
      <c r="F498" t="s">
        <v>1701</v>
      </c>
      <c r="G498" t="s">
        <v>1725</v>
      </c>
      <c r="H498" t="s">
        <v>377</v>
      </c>
      <c r="I498" t="s">
        <v>1638</v>
      </c>
      <c r="J498" s="65">
        <v>5.12</v>
      </c>
      <c r="K498" t="s">
        <v>105</v>
      </c>
      <c r="L498" s="66">
        <v>0.03</v>
      </c>
      <c r="M498" s="66">
        <v>1.37E-2</v>
      </c>
      <c r="N498" s="65">
        <v>2400000</v>
      </c>
      <c r="O498" s="65">
        <v>110.03067212916666</v>
      </c>
      <c r="P498" s="65">
        <v>0</v>
      </c>
      <c r="Q498" s="65">
        <v>9086.7730271150995</v>
      </c>
      <c r="R498" s="66">
        <v>0</v>
      </c>
      <c r="S498" s="66">
        <v>3.8E-3</v>
      </c>
      <c r="T498" s="66">
        <v>5.0000000000000001E-4</v>
      </c>
    </row>
    <row r="499" spans="1:20">
      <c r="A499" t="s">
        <v>1740</v>
      </c>
      <c r="B499" t="s">
        <v>1741</v>
      </c>
      <c r="C499" t="s">
        <v>376</v>
      </c>
      <c r="D499" t="s">
        <v>1629</v>
      </c>
      <c r="E499" t="s">
        <v>1742</v>
      </c>
      <c r="F499" t="s">
        <v>1721</v>
      </c>
      <c r="G499" t="s">
        <v>1725</v>
      </c>
      <c r="H499" t="s">
        <v>377</v>
      </c>
      <c r="I499" t="s">
        <v>1743</v>
      </c>
      <c r="J499" s="65">
        <v>8.14</v>
      </c>
      <c r="K499" t="s">
        <v>105</v>
      </c>
      <c r="L499" s="66">
        <v>3.1E-2</v>
      </c>
      <c r="M499" s="66">
        <v>2.46E-2</v>
      </c>
      <c r="N499" s="65">
        <v>2815000</v>
      </c>
      <c r="O499" s="65">
        <v>106.004833332</v>
      </c>
      <c r="P499" s="65">
        <v>0</v>
      </c>
      <c r="Q499" s="65">
        <v>10268.0680766103</v>
      </c>
      <c r="R499" s="66">
        <v>0</v>
      </c>
      <c r="S499" s="66">
        <v>4.1999999999999997E-3</v>
      </c>
      <c r="T499" s="66">
        <v>5.9999999999999995E-4</v>
      </c>
    </row>
    <row r="500" spans="1:20">
      <c r="A500" t="s">
        <v>1744</v>
      </c>
      <c r="B500" t="s">
        <v>1745</v>
      </c>
      <c r="C500" t="s">
        <v>376</v>
      </c>
      <c r="D500" t="s">
        <v>1629</v>
      </c>
      <c r="E500" t="s">
        <v>1735</v>
      </c>
      <c r="F500" t="s">
        <v>1701</v>
      </c>
      <c r="G500" t="s">
        <v>1725</v>
      </c>
      <c r="H500" t="s">
        <v>377</v>
      </c>
      <c r="I500" t="s">
        <v>1717</v>
      </c>
      <c r="J500" s="65">
        <v>4.6500000000000004</v>
      </c>
      <c r="K500" t="s">
        <v>105</v>
      </c>
      <c r="L500" s="66">
        <v>3.5499999999999997E-2</v>
      </c>
      <c r="M500" s="66">
        <v>1.2699999999999999E-2</v>
      </c>
      <c r="N500" s="65">
        <v>3400000</v>
      </c>
      <c r="O500" s="65">
        <v>111.05086111111112</v>
      </c>
      <c r="P500" s="65">
        <v>0</v>
      </c>
      <c r="Q500" s="65">
        <v>12992.284444909799</v>
      </c>
      <c r="R500" s="66">
        <v>0</v>
      </c>
      <c r="S500" s="66">
        <v>5.4000000000000003E-3</v>
      </c>
      <c r="T500" s="66">
        <v>8.0000000000000004E-4</v>
      </c>
    </row>
    <row r="501" spans="1:20">
      <c r="A501" t="s">
        <v>1746</v>
      </c>
      <c r="B501" t="s">
        <v>1747</v>
      </c>
      <c r="C501" t="s">
        <v>376</v>
      </c>
      <c r="D501" t="s">
        <v>1629</v>
      </c>
      <c r="E501" t="s">
        <v>1735</v>
      </c>
      <c r="F501" t="s">
        <v>1701</v>
      </c>
      <c r="G501" t="s">
        <v>1725</v>
      </c>
      <c r="H501" t="s">
        <v>377</v>
      </c>
      <c r="I501" t="s">
        <v>1748</v>
      </c>
      <c r="J501" s="65">
        <v>7.06</v>
      </c>
      <c r="K501" t="s">
        <v>105</v>
      </c>
      <c r="L501" s="66">
        <v>2.3900000000000001E-2</v>
      </c>
      <c r="M501" s="66">
        <v>1.84E-2</v>
      </c>
      <c r="N501" s="65">
        <v>400000</v>
      </c>
      <c r="O501" s="65">
        <v>104.74001945000001</v>
      </c>
      <c r="P501" s="65">
        <v>0</v>
      </c>
      <c r="Q501" s="65">
        <v>1441.6416277098001</v>
      </c>
      <c r="R501" s="66">
        <v>0</v>
      </c>
      <c r="S501" s="66">
        <v>5.9999999999999995E-4</v>
      </c>
      <c r="T501" s="66">
        <v>1E-4</v>
      </c>
    </row>
    <row r="502" spans="1:20">
      <c r="A502" t="s">
        <v>1749</v>
      </c>
      <c r="B502" t="s">
        <v>1750</v>
      </c>
      <c r="C502" t="s">
        <v>376</v>
      </c>
      <c r="D502" t="s">
        <v>1629</v>
      </c>
      <c r="E502" t="s">
        <v>1751</v>
      </c>
      <c r="F502" t="s">
        <v>1752</v>
      </c>
      <c r="G502" t="s">
        <v>1725</v>
      </c>
      <c r="H502" t="s">
        <v>377</v>
      </c>
      <c r="I502" t="s">
        <v>1753</v>
      </c>
      <c r="J502" s="65">
        <v>7.17</v>
      </c>
      <c r="K502" t="s">
        <v>105</v>
      </c>
      <c r="L502" s="66">
        <v>4.4999999999999998E-2</v>
      </c>
      <c r="M502" s="66">
        <v>2.92E-2</v>
      </c>
      <c r="N502" s="65">
        <v>2575000</v>
      </c>
      <c r="O502" s="65">
        <v>112.199</v>
      </c>
      <c r="P502" s="65">
        <v>0</v>
      </c>
      <c r="Q502" s="65">
        <v>9941.4765442499993</v>
      </c>
      <c r="R502" s="66">
        <v>0</v>
      </c>
      <c r="S502" s="66">
        <v>4.1000000000000003E-3</v>
      </c>
      <c r="T502" s="66">
        <v>5.9999999999999995E-4</v>
      </c>
    </row>
    <row r="503" spans="1:20">
      <c r="A503" t="s">
        <v>1754</v>
      </c>
      <c r="B503" t="s">
        <v>1755</v>
      </c>
      <c r="C503" t="s">
        <v>122</v>
      </c>
      <c r="D503" t="s">
        <v>1629</v>
      </c>
      <c r="E503" t="s">
        <v>1756</v>
      </c>
      <c r="F503" t="s">
        <v>1701</v>
      </c>
      <c r="G503" t="s">
        <v>1632</v>
      </c>
      <c r="H503" t="s">
        <v>377</v>
      </c>
      <c r="I503" t="s">
        <v>1757</v>
      </c>
      <c r="J503" s="65">
        <v>3.4</v>
      </c>
      <c r="K503" t="s">
        <v>105</v>
      </c>
      <c r="L503" s="66">
        <v>3.6999999999999998E-2</v>
      </c>
      <c r="M503" s="66">
        <v>3.7400000000000003E-2</v>
      </c>
      <c r="N503" s="65">
        <v>380000</v>
      </c>
      <c r="O503" s="65">
        <v>100.47521968421053</v>
      </c>
      <c r="P503" s="65">
        <v>0</v>
      </c>
      <c r="Q503" s="65">
        <v>1313.7938775468001</v>
      </c>
      <c r="R503" s="66">
        <v>0</v>
      </c>
      <c r="S503" s="66">
        <v>5.0000000000000001E-4</v>
      </c>
      <c r="T503" s="66">
        <v>1E-4</v>
      </c>
    </row>
    <row r="504" spans="1:20">
      <c r="A504" t="s">
        <v>1758</v>
      </c>
      <c r="B504" t="s">
        <v>1759</v>
      </c>
      <c r="C504" t="s">
        <v>122</v>
      </c>
      <c r="D504" t="s">
        <v>1629</v>
      </c>
      <c r="E504" t="s">
        <v>1760</v>
      </c>
      <c r="F504" t="s">
        <v>1645</v>
      </c>
      <c r="G504" t="s">
        <v>1632</v>
      </c>
      <c r="H504" t="s">
        <v>377</v>
      </c>
      <c r="I504" t="s">
        <v>1761</v>
      </c>
      <c r="J504" s="65">
        <v>8.6300000000000008</v>
      </c>
      <c r="K504" t="s">
        <v>105</v>
      </c>
      <c r="L504" s="66">
        <v>2.5399999999999999E-2</v>
      </c>
      <c r="M504" s="66">
        <v>2.1999999999999999E-2</v>
      </c>
      <c r="N504" s="65">
        <v>680000</v>
      </c>
      <c r="O504" s="65">
        <v>103.75185</v>
      </c>
      <c r="P504" s="65">
        <v>0</v>
      </c>
      <c r="Q504" s="65">
        <v>2427.66878778</v>
      </c>
      <c r="R504" s="66">
        <v>0</v>
      </c>
      <c r="S504" s="66">
        <v>1E-3</v>
      </c>
      <c r="T504" s="66">
        <v>1E-4</v>
      </c>
    </row>
    <row r="505" spans="1:20">
      <c r="A505" t="s">
        <v>1762</v>
      </c>
      <c r="B505" t="s">
        <v>1763</v>
      </c>
      <c r="C505" t="s">
        <v>1764</v>
      </c>
      <c r="D505" t="s">
        <v>1629</v>
      </c>
      <c r="E505" t="s">
        <v>1765</v>
      </c>
      <c r="F505" t="s">
        <v>1655</v>
      </c>
      <c r="G505" t="s">
        <v>1632</v>
      </c>
      <c r="H505" t="s">
        <v>377</v>
      </c>
      <c r="I505" t="s">
        <v>1766</v>
      </c>
      <c r="J505" s="65">
        <v>7.71</v>
      </c>
      <c r="K505" t="s">
        <v>109</v>
      </c>
      <c r="L505" s="66">
        <v>1.7500000000000002E-2</v>
      </c>
      <c r="M505" s="66">
        <v>6.6E-3</v>
      </c>
      <c r="N505" s="65">
        <v>2375000</v>
      </c>
      <c r="O505" s="65">
        <v>109.80816666666666</v>
      </c>
      <c r="P505" s="65">
        <v>0</v>
      </c>
      <c r="Q505" s="65">
        <v>10499.060787324101</v>
      </c>
      <c r="R505" s="66">
        <v>0</v>
      </c>
      <c r="S505" s="66">
        <v>4.3E-3</v>
      </c>
      <c r="T505" s="66">
        <v>5.9999999999999995E-4</v>
      </c>
    </row>
    <row r="506" spans="1:20">
      <c r="A506" t="s">
        <v>1767</v>
      </c>
      <c r="B506" t="s">
        <v>1768</v>
      </c>
      <c r="C506" t="s">
        <v>376</v>
      </c>
      <c r="D506" t="s">
        <v>1629</v>
      </c>
      <c r="E506" t="s">
        <v>1769</v>
      </c>
      <c r="F506" t="s">
        <v>1770</v>
      </c>
      <c r="G506" t="s">
        <v>1632</v>
      </c>
      <c r="H506" t="s">
        <v>377</v>
      </c>
      <c r="I506" t="s">
        <v>1638</v>
      </c>
      <c r="J506" s="65">
        <v>7.16</v>
      </c>
      <c r="K506" t="s">
        <v>105</v>
      </c>
      <c r="L506" s="66">
        <v>4.7500000000000001E-2</v>
      </c>
      <c r="M506" s="66">
        <v>2.0299999999999999E-2</v>
      </c>
      <c r="N506" s="65">
        <v>2415000</v>
      </c>
      <c r="O506" s="65">
        <v>121.42161111060948</v>
      </c>
      <c r="P506" s="65">
        <v>0</v>
      </c>
      <c r="Q506" s="65">
        <v>10090.154096460299</v>
      </c>
      <c r="R506" s="66">
        <v>0</v>
      </c>
      <c r="S506" s="66">
        <v>4.1999999999999997E-3</v>
      </c>
      <c r="T506" s="66">
        <v>5.9999999999999995E-4</v>
      </c>
    </row>
    <row r="507" spans="1:20">
      <c r="A507" t="s">
        <v>1771</v>
      </c>
      <c r="B507" t="s">
        <v>1772</v>
      </c>
      <c r="C507" t="s">
        <v>376</v>
      </c>
      <c r="D507" t="s">
        <v>1629</v>
      </c>
      <c r="E507" t="s">
        <v>1773</v>
      </c>
      <c r="F507" t="s">
        <v>1655</v>
      </c>
      <c r="G507" t="s">
        <v>1774</v>
      </c>
      <c r="H507" t="s">
        <v>392</v>
      </c>
      <c r="I507" t="s">
        <v>1766</v>
      </c>
      <c r="J507" s="65">
        <v>3.49</v>
      </c>
      <c r="K507" t="s">
        <v>105</v>
      </c>
      <c r="L507" s="66">
        <v>4.6300000000000001E-2</v>
      </c>
      <c r="M507" s="66">
        <v>3.9100000000000003E-2</v>
      </c>
      <c r="N507" s="65">
        <v>2000000</v>
      </c>
      <c r="O507" s="65">
        <v>103.57954166153846</v>
      </c>
      <c r="P507" s="65">
        <v>0</v>
      </c>
      <c r="Q507" s="65">
        <v>7128.3440573853004</v>
      </c>
      <c r="R507" s="66">
        <v>0</v>
      </c>
      <c r="S507" s="66">
        <v>2.8999999999999998E-3</v>
      </c>
      <c r="T507" s="66">
        <v>4.0000000000000002E-4</v>
      </c>
    </row>
    <row r="508" spans="1:20">
      <c r="A508" t="s">
        <v>1775</v>
      </c>
      <c r="B508" t="s">
        <v>1776</v>
      </c>
      <c r="C508" t="s">
        <v>122</v>
      </c>
      <c r="D508" t="s">
        <v>1629</v>
      </c>
      <c r="E508" t="s">
        <v>1777</v>
      </c>
      <c r="F508" t="s">
        <v>1655</v>
      </c>
      <c r="G508" t="s">
        <v>1774</v>
      </c>
      <c r="H508" t="s">
        <v>392</v>
      </c>
      <c r="I508" t="s">
        <v>306</v>
      </c>
      <c r="J508" s="65">
        <v>4.0599999999999996</v>
      </c>
      <c r="K508" t="s">
        <v>105</v>
      </c>
      <c r="L508" s="66">
        <v>3.7499999999999999E-2</v>
      </c>
      <c r="M508" s="66">
        <v>2.7E-2</v>
      </c>
      <c r="N508" s="65">
        <v>1550000</v>
      </c>
      <c r="O508" s="65">
        <v>104.85683331914893</v>
      </c>
      <c r="P508" s="65">
        <v>0</v>
      </c>
      <c r="Q508" s="65">
        <v>5592.5916340206004</v>
      </c>
      <c r="R508" s="66">
        <v>0</v>
      </c>
      <c r="S508" s="66">
        <v>2.3E-3</v>
      </c>
      <c r="T508" s="66">
        <v>2.9999999999999997E-4</v>
      </c>
    </row>
    <row r="509" spans="1:20">
      <c r="A509" t="s">
        <v>1778</v>
      </c>
      <c r="B509" t="s">
        <v>1779</v>
      </c>
      <c r="C509" t="s">
        <v>1764</v>
      </c>
      <c r="D509" t="s">
        <v>1629</v>
      </c>
      <c r="E509" t="s">
        <v>1780</v>
      </c>
      <c r="F509" t="s">
        <v>1721</v>
      </c>
      <c r="G509" t="s">
        <v>1781</v>
      </c>
      <c r="H509" t="s">
        <v>377</v>
      </c>
      <c r="I509" t="s">
        <v>1782</v>
      </c>
      <c r="J509" s="65">
        <v>2.66</v>
      </c>
      <c r="K509" t="s">
        <v>105</v>
      </c>
      <c r="L509" s="66">
        <v>5.2499999999999998E-2</v>
      </c>
      <c r="M509" s="66">
        <v>5.2499999999999998E-2</v>
      </c>
      <c r="N509" s="65">
        <v>250000</v>
      </c>
      <c r="O509" s="65">
        <v>100.99925</v>
      </c>
      <c r="P509" s="65">
        <v>0</v>
      </c>
      <c r="Q509" s="65">
        <v>868.84604812500004</v>
      </c>
      <c r="R509" s="66">
        <v>0</v>
      </c>
      <c r="S509" s="66">
        <v>4.0000000000000002E-4</v>
      </c>
      <c r="T509" s="66">
        <v>1E-4</v>
      </c>
    </row>
    <row r="510" spans="1:20">
      <c r="A510" t="s">
        <v>1783</v>
      </c>
      <c r="B510" t="s">
        <v>1784</v>
      </c>
      <c r="C510" t="s">
        <v>122</v>
      </c>
      <c r="D510" t="s">
        <v>1629</v>
      </c>
      <c r="E510" t="s">
        <v>1785</v>
      </c>
      <c r="F510" t="s">
        <v>1655</v>
      </c>
      <c r="G510" t="s">
        <v>1781</v>
      </c>
      <c r="H510" t="s">
        <v>377</v>
      </c>
      <c r="I510" t="s">
        <v>393</v>
      </c>
      <c r="J510" s="65">
        <v>4.4400000000000004</v>
      </c>
      <c r="K510" t="s">
        <v>105</v>
      </c>
      <c r="L510" s="66">
        <v>3.2500000000000001E-2</v>
      </c>
      <c r="M510" s="66">
        <v>3.5499999999999997E-2</v>
      </c>
      <c r="N510" s="65">
        <v>3150000</v>
      </c>
      <c r="O510" s="65">
        <v>99.476083325000005</v>
      </c>
      <c r="P510" s="65">
        <v>0</v>
      </c>
      <c r="Q510" s="65">
        <v>10782.361886625</v>
      </c>
      <c r="R510" s="66">
        <v>0</v>
      </c>
      <c r="S510" s="66">
        <v>4.4999999999999997E-3</v>
      </c>
      <c r="T510" s="66">
        <v>5.9999999999999995E-4</v>
      </c>
    </row>
    <row r="511" spans="1:20">
      <c r="A511" t="s">
        <v>1786</v>
      </c>
      <c r="B511" t="s">
        <v>1787</v>
      </c>
      <c r="C511" t="s">
        <v>122</v>
      </c>
      <c r="D511" t="s">
        <v>1629</v>
      </c>
      <c r="E511" t="s">
        <v>1773</v>
      </c>
      <c r="F511" t="s">
        <v>1655</v>
      </c>
      <c r="G511" t="s">
        <v>1774</v>
      </c>
      <c r="H511" t="s">
        <v>392</v>
      </c>
      <c r="I511" t="s">
        <v>1638</v>
      </c>
      <c r="J511" s="65">
        <v>3.92</v>
      </c>
      <c r="K511" t="s">
        <v>105</v>
      </c>
      <c r="L511" s="66">
        <v>4.1300000000000003E-2</v>
      </c>
      <c r="M511" s="66">
        <v>3.9699999999999999E-2</v>
      </c>
      <c r="N511" s="65">
        <v>2175000</v>
      </c>
      <c r="O511" s="65">
        <v>99.953041669172933</v>
      </c>
      <c r="P511" s="65">
        <v>0</v>
      </c>
      <c r="Q511" s="65">
        <v>7480.6605563283001</v>
      </c>
      <c r="R511" s="66">
        <v>0</v>
      </c>
      <c r="S511" s="66">
        <v>3.0999999999999999E-3</v>
      </c>
      <c r="T511" s="66">
        <v>4.0000000000000002E-4</v>
      </c>
    </row>
    <row r="512" spans="1:20">
      <c r="A512" t="s">
        <v>1788</v>
      </c>
      <c r="B512" t="s">
        <v>1789</v>
      </c>
      <c r="C512" t="s">
        <v>1790</v>
      </c>
      <c r="D512" t="s">
        <v>1629</v>
      </c>
      <c r="E512" t="s">
        <v>1791</v>
      </c>
      <c r="F512" t="s">
        <v>1721</v>
      </c>
      <c r="G512" t="s">
        <v>1781</v>
      </c>
      <c r="H512" t="s">
        <v>377</v>
      </c>
      <c r="I512" t="s">
        <v>1792</v>
      </c>
      <c r="J512" s="65">
        <v>2.92</v>
      </c>
      <c r="K512" t="s">
        <v>109</v>
      </c>
      <c r="L512" s="66">
        <v>2.5000000000000001E-2</v>
      </c>
      <c r="M512" s="66">
        <v>2.4899999999999999E-2</v>
      </c>
      <c r="N512" s="65">
        <v>2000000</v>
      </c>
      <c r="O512" s="65">
        <v>102.35635174375</v>
      </c>
      <c r="P512" s="65">
        <v>0</v>
      </c>
      <c r="Q512" s="65">
        <v>8241.32401710042</v>
      </c>
      <c r="R512" s="66">
        <v>0</v>
      </c>
      <c r="S512" s="66">
        <v>3.3999999999999998E-3</v>
      </c>
      <c r="T512" s="66">
        <v>5.0000000000000001E-4</v>
      </c>
    </row>
    <row r="513" spans="1:20">
      <c r="A513" t="s">
        <v>1793</v>
      </c>
      <c r="B513" t="s">
        <v>1794</v>
      </c>
      <c r="C513" t="s">
        <v>122</v>
      </c>
      <c r="D513" t="s">
        <v>1629</v>
      </c>
      <c r="E513" t="s">
        <v>1795</v>
      </c>
      <c r="F513" t="s">
        <v>1655</v>
      </c>
      <c r="G513" t="s">
        <v>1781</v>
      </c>
      <c r="H513" t="s">
        <v>377</v>
      </c>
      <c r="I513" t="s">
        <v>1638</v>
      </c>
      <c r="J513" s="65">
        <v>4.42</v>
      </c>
      <c r="K513" t="s">
        <v>105</v>
      </c>
      <c r="L513" s="66">
        <v>3.7499999999999999E-2</v>
      </c>
      <c r="M513" s="66">
        <v>3.9E-2</v>
      </c>
      <c r="N513" s="65">
        <v>2650000</v>
      </c>
      <c r="O513" s="65">
        <v>100.21633333529412</v>
      </c>
      <c r="P513" s="65">
        <v>0</v>
      </c>
      <c r="Q513" s="65">
        <v>9138.3766797293993</v>
      </c>
      <c r="R513" s="66">
        <v>0</v>
      </c>
      <c r="S513" s="66">
        <v>3.8E-3</v>
      </c>
      <c r="T513" s="66">
        <v>5.0000000000000001E-4</v>
      </c>
    </row>
    <row r="514" spans="1:20">
      <c r="A514" t="s">
        <v>1796</v>
      </c>
      <c r="B514" t="s">
        <v>1797</v>
      </c>
      <c r="C514" t="s">
        <v>122</v>
      </c>
      <c r="D514" t="s">
        <v>1629</v>
      </c>
      <c r="E514" t="s">
        <v>1798</v>
      </c>
      <c r="F514" t="s">
        <v>1636</v>
      </c>
      <c r="G514" t="s">
        <v>1781</v>
      </c>
      <c r="H514" t="s">
        <v>377</v>
      </c>
      <c r="I514" t="s">
        <v>1799</v>
      </c>
      <c r="J514" s="65">
        <v>8.4</v>
      </c>
      <c r="K514" t="s">
        <v>105</v>
      </c>
      <c r="L514" s="66">
        <v>3.15E-2</v>
      </c>
      <c r="M514" s="66">
        <v>2.7400000000000001E-2</v>
      </c>
      <c r="N514" s="65">
        <v>250000</v>
      </c>
      <c r="O514" s="65">
        <v>104.5385</v>
      </c>
      <c r="P514" s="65">
        <v>0</v>
      </c>
      <c r="Q514" s="65">
        <v>899.29244625000001</v>
      </c>
      <c r="R514" s="66">
        <v>0</v>
      </c>
      <c r="S514" s="66">
        <v>4.0000000000000002E-4</v>
      </c>
      <c r="T514" s="66">
        <v>1E-4</v>
      </c>
    </row>
    <row r="515" spans="1:20">
      <c r="A515" t="s">
        <v>1800</v>
      </c>
      <c r="B515" t="s">
        <v>1801</v>
      </c>
      <c r="C515" t="s">
        <v>122</v>
      </c>
      <c r="D515" t="s">
        <v>1629</v>
      </c>
      <c r="E515" t="s">
        <v>1802</v>
      </c>
      <c r="F515" t="s">
        <v>1803</v>
      </c>
      <c r="G515" t="s">
        <v>1781</v>
      </c>
      <c r="H515" t="s">
        <v>377</v>
      </c>
      <c r="I515" t="s">
        <v>1804</v>
      </c>
      <c r="J515" s="65">
        <v>1.44</v>
      </c>
      <c r="K515" t="s">
        <v>109</v>
      </c>
      <c r="L515" s="66">
        <v>2.5000000000000001E-2</v>
      </c>
      <c r="M515" s="66">
        <v>2.6599999999999999E-2</v>
      </c>
      <c r="N515" s="65">
        <v>1925000</v>
      </c>
      <c r="O515" s="65">
        <v>101.09044443636364</v>
      </c>
      <c r="P515" s="65">
        <v>0</v>
      </c>
      <c r="Q515" s="65">
        <v>7834.1707912318998</v>
      </c>
      <c r="R515" s="66">
        <v>0</v>
      </c>
      <c r="S515" s="66">
        <v>3.2000000000000002E-3</v>
      </c>
      <c r="T515" s="66">
        <v>5.0000000000000001E-4</v>
      </c>
    </row>
    <row r="516" spans="1:20">
      <c r="A516" t="s">
        <v>1805</v>
      </c>
      <c r="B516" t="s">
        <v>1806</v>
      </c>
      <c r="C516" t="s">
        <v>122</v>
      </c>
      <c r="D516" t="s">
        <v>1629</v>
      </c>
      <c r="E516" t="s">
        <v>1807</v>
      </c>
      <c r="F516" t="s">
        <v>1669</v>
      </c>
      <c r="G516" t="s">
        <v>1808</v>
      </c>
      <c r="H516" t="s">
        <v>392</v>
      </c>
      <c r="I516" t="s">
        <v>1809</v>
      </c>
      <c r="J516" s="65">
        <v>3.14</v>
      </c>
      <c r="K516" t="s">
        <v>105</v>
      </c>
      <c r="L516" s="66">
        <v>5.5E-2</v>
      </c>
      <c r="M516" s="66">
        <v>6.2700000000000006E-2</v>
      </c>
      <c r="N516" s="65">
        <v>2025000</v>
      </c>
      <c r="O516" s="65">
        <v>99.988877777142861</v>
      </c>
      <c r="P516" s="65">
        <v>0</v>
      </c>
      <c r="Q516" s="65">
        <v>6967.2500007750004</v>
      </c>
      <c r="R516" s="66">
        <v>0</v>
      </c>
      <c r="S516" s="66">
        <v>2.8999999999999998E-3</v>
      </c>
      <c r="T516" s="66">
        <v>4.0000000000000002E-4</v>
      </c>
    </row>
    <row r="517" spans="1:20">
      <c r="A517" t="s">
        <v>1810</v>
      </c>
      <c r="B517" t="s">
        <v>1811</v>
      </c>
      <c r="C517" t="s">
        <v>376</v>
      </c>
      <c r="D517" t="s">
        <v>1629</v>
      </c>
      <c r="E517" t="s">
        <v>1812</v>
      </c>
      <c r="F517" t="s">
        <v>1636</v>
      </c>
      <c r="G517" t="s">
        <v>1813</v>
      </c>
      <c r="H517" t="s">
        <v>377</v>
      </c>
      <c r="I517" t="s">
        <v>1638</v>
      </c>
      <c r="J517" s="65">
        <v>3.55</v>
      </c>
      <c r="K517" t="s">
        <v>109</v>
      </c>
      <c r="L517" s="66">
        <v>3.7499999999999999E-2</v>
      </c>
      <c r="M517" s="66">
        <v>2.7E-2</v>
      </c>
      <c r="N517" s="65">
        <v>3500000</v>
      </c>
      <c r="O517" s="65">
        <v>104.605083325</v>
      </c>
      <c r="P517" s="65">
        <v>0</v>
      </c>
      <c r="Q517" s="65">
        <v>14739.1700566482</v>
      </c>
      <c r="R517" s="66">
        <v>0</v>
      </c>
      <c r="S517" s="66">
        <v>6.1000000000000004E-3</v>
      </c>
      <c r="T517" s="66">
        <v>8.9999999999999998E-4</v>
      </c>
    </row>
    <row r="518" spans="1:20">
      <c r="A518" t="s">
        <v>1814</v>
      </c>
      <c r="B518" t="s">
        <v>1815</v>
      </c>
      <c r="C518" t="s">
        <v>376</v>
      </c>
      <c r="D518" t="s">
        <v>1629</v>
      </c>
      <c r="E518" t="s">
        <v>1816</v>
      </c>
      <c r="F518" t="s">
        <v>1677</v>
      </c>
      <c r="G518" t="s">
        <v>1808</v>
      </c>
      <c r="H518" t="s">
        <v>392</v>
      </c>
      <c r="I518" t="s">
        <v>1638</v>
      </c>
      <c r="J518" s="65">
        <v>2.04</v>
      </c>
      <c r="K518" t="s">
        <v>105</v>
      </c>
      <c r="L518" s="66">
        <v>3.7499999999999999E-2</v>
      </c>
      <c r="M518" s="66">
        <v>3.1099999999999999E-2</v>
      </c>
      <c r="N518" s="65">
        <v>1834428</v>
      </c>
      <c r="O518" s="65">
        <v>102.74983333231566</v>
      </c>
      <c r="P518" s="65">
        <v>0</v>
      </c>
      <c r="Q518" s="65">
        <v>6485.8435631254197</v>
      </c>
      <c r="R518" s="66">
        <v>0</v>
      </c>
      <c r="S518" s="66">
        <v>2.7000000000000001E-3</v>
      </c>
      <c r="T518" s="66">
        <v>4.0000000000000002E-4</v>
      </c>
    </row>
    <row r="519" spans="1:20">
      <c r="A519" t="s">
        <v>1817</v>
      </c>
      <c r="B519" t="s">
        <v>1818</v>
      </c>
      <c r="C519" t="s">
        <v>376</v>
      </c>
      <c r="D519" t="s">
        <v>1629</v>
      </c>
      <c r="E519" t="s">
        <v>1819</v>
      </c>
      <c r="F519" t="s">
        <v>1820</v>
      </c>
      <c r="G519" t="s">
        <v>1808</v>
      </c>
      <c r="H519" t="s">
        <v>392</v>
      </c>
      <c r="I519" t="s">
        <v>1821</v>
      </c>
      <c r="J519" s="65">
        <v>3.33</v>
      </c>
      <c r="K519" t="s">
        <v>105</v>
      </c>
      <c r="L519" s="66">
        <v>5.3800000000000001E-2</v>
      </c>
      <c r="M519" s="66">
        <v>3.9300000000000002E-2</v>
      </c>
      <c r="N519" s="65">
        <v>2862000</v>
      </c>
      <c r="O519" s="65">
        <v>106.79473611154144</v>
      </c>
      <c r="P519" s="65">
        <v>0</v>
      </c>
      <c r="Q519" s="65">
        <v>10517.2972607475</v>
      </c>
      <c r="R519" s="66">
        <v>0</v>
      </c>
      <c r="S519" s="66">
        <v>4.3E-3</v>
      </c>
      <c r="T519" s="66">
        <v>5.9999999999999995E-4</v>
      </c>
    </row>
    <row r="520" spans="1:20">
      <c r="A520" t="s">
        <v>1822</v>
      </c>
      <c r="B520" t="s">
        <v>1823</v>
      </c>
      <c r="C520" t="s">
        <v>376</v>
      </c>
      <c r="D520" t="s">
        <v>1629</v>
      </c>
      <c r="E520" t="s">
        <v>1824</v>
      </c>
      <c r="F520" t="s">
        <v>1645</v>
      </c>
      <c r="G520" t="s">
        <v>1808</v>
      </c>
      <c r="H520" t="s">
        <v>392</v>
      </c>
      <c r="I520" t="s">
        <v>1743</v>
      </c>
      <c r="J520" s="65">
        <v>7.28</v>
      </c>
      <c r="K520" t="s">
        <v>105</v>
      </c>
      <c r="L520" s="66">
        <v>4.2500000000000003E-2</v>
      </c>
      <c r="M520" s="66">
        <v>2.2599999999999999E-2</v>
      </c>
      <c r="N520" s="65">
        <v>2500000</v>
      </c>
      <c r="O520" s="65">
        <v>117.32002777142857</v>
      </c>
      <c r="P520" s="65">
        <v>0</v>
      </c>
      <c r="Q520" s="65">
        <v>10092.455389430401</v>
      </c>
      <c r="R520" s="66">
        <v>0</v>
      </c>
      <c r="S520" s="66">
        <v>4.1999999999999997E-3</v>
      </c>
      <c r="T520" s="66">
        <v>5.9999999999999995E-4</v>
      </c>
    </row>
    <row r="521" spans="1:20">
      <c r="A521" t="s">
        <v>1825</v>
      </c>
      <c r="B521" t="s">
        <v>1826</v>
      </c>
      <c r="C521" t="s">
        <v>122</v>
      </c>
      <c r="D521" t="s">
        <v>1629</v>
      </c>
      <c r="E521" t="s">
        <v>1827</v>
      </c>
      <c r="F521" t="s">
        <v>1820</v>
      </c>
      <c r="G521" t="s">
        <v>1808</v>
      </c>
      <c r="H521" t="s">
        <v>392</v>
      </c>
      <c r="I521" t="s">
        <v>1828</v>
      </c>
      <c r="J521" s="65">
        <v>7.55</v>
      </c>
      <c r="K521" t="s">
        <v>105</v>
      </c>
      <c r="L521" s="66">
        <v>3.9E-2</v>
      </c>
      <c r="M521" s="66">
        <v>4.3200000000000002E-2</v>
      </c>
      <c r="N521" s="65">
        <v>2035000</v>
      </c>
      <c r="O521" s="65">
        <v>98.968500000000006</v>
      </c>
      <c r="P521" s="65">
        <v>0</v>
      </c>
      <c r="Q521" s="65">
        <v>6930.2048829750001</v>
      </c>
      <c r="R521" s="66">
        <v>0</v>
      </c>
      <c r="S521" s="66">
        <v>2.8999999999999998E-3</v>
      </c>
      <c r="T521" s="66">
        <v>4.0000000000000002E-4</v>
      </c>
    </row>
    <row r="522" spans="1:20">
      <c r="A522" t="s">
        <v>1829</v>
      </c>
      <c r="B522" t="s">
        <v>1830</v>
      </c>
      <c r="C522" t="s">
        <v>122</v>
      </c>
      <c r="D522" t="s">
        <v>1629</v>
      </c>
      <c r="E522" t="s">
        <v>1831</v>
      </c>
      <c r="F522" t="s">
        <v>1669</v>
      </c>
      <c r="G522" t="s">
        <v>1832</v>
      </c>
      <c r="H522" t="s">
        <v>392</v>
      </c>
      <c r="I522" t="s">
        <v>1833</v>
      </c>
      <c r="J522" s="65">
        <v>7.46</v>
      </c>
      <c r="K522" t="s">
        <v>105</v>
      </c>
      <c r="L522" s="66">
        <v>5.9499999999999997E-2</v>
      </c>
      <c r="M522" s="66">
        <v>8.7499999999999994E-2</v>
      </c>
      <c r="N522" s="65">
        <v>832000</v>
      </c>
      <c r="O522" s="65">
        <v>83.901777780052484</v>
      </c>
      <c r="P522" s="65">
        <v>0</v>
      </c>
      <c r="Q522" s="65">
        <v>2402.0340641751</v>
      </c>
      <c r="R522" s="66">
        <v>0</v>
      </c>
      <c r="S522" s="66">
        <v>1E-3</v>
      </c>
      <c r="T522" s="66">
        <v>1E-4</v>
      </c>
    </row>
    <row r="523" spans="1:20">
      <c r="A523" t="s">
        <v>1834</v>
      </c>
      <c r="B523" t="s">
        <v>1835</v>
      </c>
      <c r="C523" t="s">
        <v>122</v>
      </c>
      <c r="D523" t="s">
        <v>1629</v>
      </c>
      <c r="E523" t="s">
        <v>1831</v>
      </c>
      <c r="F523" t="s">
        <v>1669</v>
      </c>
      <c r="G523" t="s">
        <v>1832</v>
      </c>
      <c r="H523" t="s">
        <v>392</v>
      </c>
      <c r="I523" t="s">
        <v>635</v>
      </c>
      <c r="J523" s="65">
        <v>4.7</v>
      </c>
      <c r="K523" t="s">
        <v>105</v>
      </c>
      <c r="L523" s="66">
        <v>4.4999999999999998E-2</v>
      </c>
      <c r="M523" s="66">
        <v>7.3099999999999998E-2</v>
      </c>
      <c r="N523" s="65">
        <v>2910000</v>
      </c>
      <c r="O523" s="65">
        <v>89.150499999999994</v>
      </c>
      <c r="P523" s="65">
        <v>0</v>
      </c>
      <c r="Q523" s="65">
        <v>8926.9159315500001</v>
      </c>
      <c r="R523" s="66">
        <v>0</v>
      </c>
      <c r="S523" s="66">
        <v>3.7000000000000002E-3</v>
      </c>
      <c r="T523" s="66">
        <v>5.0000000000000001E-4</v>
      </c>
    </row>
    <row r="524" spans="1:20">
      <c r="A524" t="s">
        <v>1836</v>
      </c>
      <c r="B524" t="s">
        <v>1837</v>
      </c>
      <c r="C524" t="s">
        <v>122</v>
      </c>
      <c r="D524" t="s">
        <v>1629</v>
      </c>
      <c r="E524" t="s">
        <v>1831</v>
      </c>
      <c r="F524" t="s">
        <v>1669</v>
      </c>
      <c r="G524" t="s">
        <v>1832</v>
      </c>
      <c r="H524" t="s">
        <v>392</v>
      </c>
      <c r="I524" t="s">
        <v>435</v>
      </c>
      <c r="J524" s="65">
        <v>6.79</v>
      </c>
      <c r="K524" t="s">
        <v>105</v>
      </c>
      <c r="L524" s="66">
        <v>6.8400000000000002E-2</v>
      </c>
      <c r="M524" s="66">
        <v>8.7999999999999995E-2</v>
      </c>
      <c r="N524" s="65">
        <v>3175000</v>
      </c>
      <c r="O524" s="65">
        <v>90.025000000000006</v>
      </c>
      <c r="P524" s="65">
        <v>0</v>
      </c>
      <c r="Q524" s="65">
        <v>9835.3887937500003</v>
      </c>
      <c r="R524" s="66">
        <v>0</v>
      </c>
      <c r="S524" s="66">
        <v>4.1000000000000003E-3</v>
      </c>
      <c r="T524" s="66">
        <v>5.9999999999999995E-4</v>
      </c>
    </row>
    <row r="525" spans="1:20">
      <c r="A525" t="s">
        <v>1838</v>
      </c>
      <c r="B525" t="s">
        <v>1839</v>
      </c>
      <c r="C525" t="s">
        <v>376</v>
      </c>
      <c r="D525" t="s">
        <v>1629</v>
      </c>
      <c r="E525" t="s">
        <v>1840</v>
      </c>
      <c r="F525" t="s">
        <v>1841</v>
      </c>
      <c r="G525" t="s">
        <v>1842</v>
      </c>
      <c r="H525" t="s">
        <v>377</v>
      </c>
      <c r="I525" t="s">
        <v>1843</v>
      </c>
      <c r="J525" s="65">
        <v>3.4</v>
      </c>
      <c r="K525" t="s">
        <v>105</v>
      </c>
      <c r="L525" s="66">
        <v>4.8800000000000003E-2</v>
      </c>
      <c r="M525" s="66">
        <v>5.9299999999999999E-2</v>
      </c>
      <c r="N525" s="65">
        <v>310000</v>
      </c>
      <c r="O525" s="65">
        <v>98.158926225806454</v>
      </c>
      <c r="P525" s="65">
        <v>0</v>
      </c>
      <c r="Q525" s="65">
        <v>1047.0710819433</v>
      </c>
      <c r="R525" s="66">
        <v>0</v>
      </c>
      <c r="S525" s="66">
        <v>4.0000000000000002E-4</v>
      </c>
      <c r="T525" s="66">
        <v>1E-4</v>
      </c>
    </row>
    <row r="526" spans="1:20">
      <c r="A526" s="116" t="s">
        <v>262</v>
      </c>
      <c r="B526" s="14"/>
      <c r="C526" s="14"/>
      <c r="D526" s="14"/>
      <c r="E526" s="14"/>
    </row>
    <row r="527" spans="1:20">
      <c r="A527" s="116" t="s">
        <v>403</v>
      </c>
      <c r="B527" s="14"/>
      <c r="C527" s="14"/>
      <c r="D527" s="14"/>
      <c r="E527" s="14"/>
    </row>
    <row r="528" spans="1:20">
      <c r="A528" s="116" t="s">
        <v>404</v>
      </c>
      <c r="B528" s="14"/>
      <c r="C528" s="14"/>
      <c r="D528" s="14"/>
      <c r="E528" s="14"/>
    </row>
    <row r="529" spans="1:5">
      <c r="A529" s="116" t="s">
        <v>405</v>
      </c>
      <c r="B529" s="14"/>
      <c r="C529" s="14"/>
      <c r="D529" s="14"/>
      <c r="E529" s="14"/>
    </row>
    <row r="530" spans="1:5">
      <c r="A530" s="116" t="s">
        <v>406</v>
      </c>
      <c r="B530" s="14"/>
      <c r="C530" s="14"/>
      <c r="D530" s="14"/>
      <c r="E530" s="14"/>
    </row>
    <row r="531" spans="1:5" hidden="1">
      <c r="B531" s="14"/>
      <c r="C531" s="14"/>
      <c r="D531" s="14"/>
      <c r="E531" s="14"/>
    </row>
    <row r="532" spans="1:5" hidden="1">
      <c r="B532" s="14"/>
      <c r="C532" s="14"/>
      <c r="D532" s="14"/>
      <c r="E532" s="14"/>
    </row>
    <row r="533" spans="1:5" hidden="1">
      <c r="B533" s="14"/>
      <c r="C533" s="14"/>
      <c r="D533" s="14"/>
      <c r="E533" s="14"/>
    </row>
    <row r="534" spans="1:5" hidden="1">
      <c r="B534" s="14"/>
      <c r="C534" s="14"/>
      <c r="D534" s="14"/>
      <c r="E534" s="14"/>
    </row>
    <row r="535" spans="1:5" hidden="1">
      <c r="B535" s="14"/>
      <c r="C535" s="14"/>
      <c r="D535" s="14"/>
      <c r="E535" s="14"/>
    </row>
    <row r="536" spans="1:5" hidden="1">
      <c r="B536" s="14"/>
      <c r="C536" s="14"/>
      <c r="D536" s="14"/>
      <c r="E536" s="14"/>
    </row>
    <row r="537" spans="1:5" hidden="1">
      <c r="B537" s="14"/>
      <c r="C537" s="14"/>
      <c r="D537" s="14"/>
      <c r="E537" s="14"/>
    </row>
    <row r="538" spans="1:5" hidden="1">
      <c r="B538" s="14"/>
      <c r="C538" s="14"/>
      <c r="D538" s="14"/>
      <c r="E538" s="14"/>
    </row>
    <row r="539" spans="1:5" hidden="1">
      <c r="B539" s="14"/>
      <c r="C539" s="14"/>
      <c r="D539" s="14"/>
      <c r="E539" s="14"/>
    </row>
    <row r="540" spans="1:5" hidden="1">
      <c r="B540" s="14"/>
      <c r="C540" s="14"/>
      <c r="D540" s="14"/>
      <c r="E540" s="14"/>
    </row>
    <row r="541" spans="1:5" hidden="1">
      <c r="B541" s="14"/>
      <c r="C541" s="14"/>
      <c r="D541" s="14"/>
      <c r="E541" s="14"/>
    </row>
    <row r="542" spans="1:5" hidden="1">
      <c r="B542" s="14"/>
      <c r="C542" s="14"/>
      <c r="D542" s="14"/>
      <c r="E542" s="14"/>
    </row>
    <row r="543" spans="1:5" hidden="1">
      <c r="B543" s="14"/>
      <c r="C543" s="14"/>
      <c r="D543" s="14"/>
      <c r="E543" s="14"/>
    </row>
    <row r="544" spans="1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A771" s="14"/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6"/>
      <c r="B773" s="14"/>
      <c r="C773" s="14"/>
      <c r="D773" s="14"/>
      <c r="E773" s="14"/>
    </row>
    <row r="774" spans="1:5" hidden="1"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/>
  </sheetData>
  <dataValidations count="7">
    <dataValidation allowBlank="1" showInputMessage="1" showErrorMessage="1" sqref="G2 P8"/>
    <dataValidation type="list" allowBlank="1" showInputMessage="1" showErrorMessage="1" sqref="K11:K184 K186:K803">
      <formula1>$BM$6:$BM$10</formula1>
    </dataValidation>
    <dataValidation type="list" allowBlank="1" showInputMessage="1" showErrorMessage="1" sqref="D11:D184 D186:D797">
      <formula1>$BH$6:$BH$10</formula1>
    </dataValidation>
    <dataValidation type="list" allowBlank="1" showInputMessage="1" showErrorMessage="1" sqref="H11:H184 H186:H803">
      <formula1>$BL$6:$BL$9</formula1>
    </dataValidation>
    <dataValidation type="list" allowBlank="1" showInputMessage="1" showErrorMessage="1" sqref="F11:F184 F186:F803">
      <formula1>$BJ$6:$BJ$10</formula1>
    </dataValidation>
    <dataValidation type="list" allowBlank="1" showInputMessage="1" showErrorMessage="1" sqref="F185">
      <formula1>$BG$5:$BG$10</formula1>
    </dataValidation>
    <dataValidation type="list" allowBlank="1" showInputMessage="1" showErrorMessage="1" sqref="D185">
      <formula1>$BE$5:$BE$10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36"/>
  <sheetViews>
    <sheetView rightToLeft="1" workbookViewId="0">
      <selection activeCell="O271" sqref="O1:XFD1048576"/>
    </sheetView>
  </sheetViews>
  <sheetFormatPr defaultColWidth="0" defaultRowHeight="18" zeroHeight="1"/>
  <cols>
    <col min="1" max="1" width="46.85546875" style="82" customWidth="1"/>
    <col min="2" max="2" width="14.140625" style="82" customWidth="1"/>
    <col min="3" max="3" width="12.7109375" style="82" customWidth="1"/>
    <col min="4" max="4" width="11.85546875" style="82" customWidth="1"/>
    <col min="5" max="5" width="13.85546875" style="82" customWidth="1"/>
    <col min="6" max="6" width="11.85546875" style="82" customWidth="1"/>
    <col min="7" max="7" width="11.5703125" style="77" customWidth="1"/>
    <col min="8" max="8" width="14.7109375" style="77" customWidth="1"/>
    <col min="9" max="9" width="11.7109375" style="77" customWidth="1"/>
    <col min="10" max="10" width="31.140625" style="77" customWidth="1"/>
    <col min="11" max="11" width="14.7109375" style="77" customWidth="1"/>
    <col min="12" max="12" width="22.7109375" style="77" customWidth="1"/>
    <col min="13" max="13" width="26.85546875" style="77" customWidth="1"/>
    <col min="14" max="14" width="25.42578125" style="77" customWidth="1"/>
    <col min="15" max="15" width="7.7109375" style="77" hidden="1" customWidth="1"/>
    <col min="16" max="16" width="7.140625" style="77" hidden="1" customWidth="1"/>
    <col min="17" max="17" width="6" style="77" hidden="1" customWidth="1"/>
    <col min="18" max="18" width="7.85546875" style="77" hidden="1" customWidth="1"/>
    <col min="19" max="19" width="8.140625" style="77" hidden="1" customWidth="1"/>
    <col min="20" max="20" width="6.28515625" style="77" hidden="1" customWidth="1"/>
    <col min="21" max="21" width="8" style="77" hidden="1" customWidth="1"/>
    <col min="22" max="22" width="8.7109375" style="77" hidden="1" customWidth="1"/>
    <col min="23" max="23" width="10" style="77" hidden="1" customWidth="1"/>
    <col min="24" max="24" width="9.5703125" style="77" hidden="1" customWidth="1"/>
    <col min="25" max="25" width="6.140625" style="77" hidden="1" customWidth="1"/>
    <col min="26" max="27" width="5.7109375" style="77" hidden="1" customWidth="1"/>
    <col min="28" max="28" width="6.85546875" style="77" hidden="1" customWidth="1"/>
    <col min="29" max="29" width="6.42578125" style="77" hidden="1" customWidth="1"/>
    <col min="30" max="30" width="6.7109375" style="77" hidden="1" customWidth="1"/>
    <col min="31" max="31" width="7.28515625" style="77" hidden="1" customWidth="1"/>
    <col min="32" max="43" width="5.7109375" style="77" hidden="1" customWidth="1"/>
    <col min="44" max="44" width="9.140625" style="77" hidden="1" customWidth="1"/>
    <col min="45" max="62" width="0" style="77" hidden="1" customWidth="1"/>
    <col min="63" max="16384" width="9.140625" style="77" hidden="1"/>
  </cols>
  <sheetData>
    <row r="1" spans="1:61" s="14" customFormat="1">
      <c r="A1" s="2" t="s">
        <v>0</v>
      </c>
      <c r="B1" t="s">
        <v>196</v>
      </c>
      <c r="C1" s="13"/>
      <c r="D1" s="13"/>
      <c r="E1" s="13"/>
      <c r="F1" s="13"/>
    </row>
    <row r="2" spans="1:61" s="14" customFormat="1">
      <c r="A2" s="2" t="s">
        <v>1</v>
      </c>
      <c r="B2" s="13"/>
      <c r="C2" s="13"/>
      <c r="D2" s="13"/>
      <c r="E2" s="13"/>
      <c r="F2" s="13"/>
    </row>
    <row r="3" spans="1:61" s="14" customFormat="1">
      <c r="A3" s="2" t="s">
        <v>2</v>
      </c>
      <c r="B3" t="s">
        <v>197</v>
      </c>
      <c r="C3" s="13"/>
      <c r="D3" s="13"/>
      <c r="E3" s="13"/>
      <c r="F3" s="13"/>
    </row>
    <row r="4" spans="1:61" s="14" customFormat="1">
      <c r="A4" s="2" t="s">
        <v>3</v>
      </c>
      <c r="B4" s="13"/>
      <c r="C4" s="13"/>
      <c r="D4" s="13"/>
      <c r="E4" s="13"/>
      <c r="F4" s="13"/>
    </row>
    <row r="5" spans="1:61" s="14" customFormat="1" ht="26.25" customHeight="1">
      <c r="A5" s="130" t="s">
        <v>67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2"/>
      <c r="BI5" s="16"/>
    </row>
    <row r="6" spans="1:61" s="14" customFormat="1" ht="26.25" customHeight="1">
      <c r="A6" s="130" t="s">
        <v>90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2"/>
      <c r="BE6" s="16"/>
      <c r="BI6" s="16"/>
    </row>
    <row r="7" spans="1:61" s="16" customFormat="1" ht="20.25">
      <c r="A7" s="40" t="s">
        <v>47</v>
      </c>
      <c r="B7" s="41" t="s">
        <v>48</v>
      </c>
      <c r="C7" s="134" t="s">
        <v>69</v>
      </c>
      <c r="D7" s="134" t="s">
        <v>82</v>
      </c>
      <c r="E7" s="134" t="s">
        <v>49</v>
      </c>
      <c r="F7" s="134" t="s">
        <v>83</v>
      </c>
      <c r="G7" s="134" t="s">
        <v>52</v>
      </c>
      <c r="H7" s="124" t="s">
        <v>186</v>
      </c>
      <c r="I7" s="124" t="s">
        <v>187</v>
      </c>
      <c r="J7" s="124" t="s">
        <v>191</v>
      </c>
      <c r="K7" s="124" t="s">
        <v>55</v>
      </c>
      <c r="L7" s="124" t="s">
        <v>72</v>
      </c>
      <c r="M7" s="124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v>139712657.09</v>
      </c>
      <c r="I10" s="7"/>
      <c r="J10" s="63">
        <v>1235.7792603099999</v>
      </c>
      <c r="K10" s="63">
        <v>2782729.3360269996</v>
      </c>
      <c r="L10" s="7"/>
      <c r="M10" s="64">
        <v>1</v>
      </c>
      <c r="N10" s="64">
        <v>0.16439999999999999</v>
      </c>
      <c r="BE10" s="14"/>
      <c r="BF10" s="16"/>
      <c r="BG10" s="14"/>
      <c r="BI10" s="14"/>
    </row>
    <row r="11" spans="1:61">
      <c r="A11" s="73" t="s">
        <v>206</v>
      </c>
      <c r="D11" s="77"/>
      <c r="E11" s="77"/>
      <c r="F11" s="77"/>
      <c r="H11" s="74">
        <v>131884889.87</v>
      </c>
      <c r="J11" s="74">
        <v>896.21598030999996</v>
      </c>
      <c r="K11" s="74">
        <v>1504951.5576366899</v>
      </c>
      <c r="M11" s="100">
        <v>0.54169999999999996</v>
      </c>
      <c r="N11" s="100">
        <v>8.9099999999999999E-2</v>
      </c>
    </row>
    <row r="12" spans="1:61">
      <c r="A12" s="73" t="s">
        <v>1844</v>
      </c>
      <c r="D12" s="77"/>
      <c r="E12" s="77"/>
      <c r="F12" s="77"/>
      <c r="H12" s="74">
        <v>41012433.369999997</v>
      </c>
      <c r="J12" s="74">
        <v>40.775540309999997</v>
      </c>
      <c r="K12" s="74">
        <v>784807.63476426003</v>
      </c>
      <c r="M12" s="100">
        <v>0.28220000000000001</v>
      </c>
      <c r="N12" s="100">
        <v>4.6399999999999997E-2</v>
      </c>
    </row>
    <row r="13" spans="1:61">
      <c r="A13" s="78" t="s">
        <v>1845</v>
      </c>
      <c r="B13" s="78" t="s">
        <v>1846</v>
      </c>
      <c r="C13" s="78" t="s">
        <v>99</v>
      </c>
      <c r="D13" s="78" t="s">
        <v>122</v>
      </c>
      <c r="E13" s="78" t="s">
        <v>1847</v>
      </c>
      <c r="F13" s="78" t="s">
        <v>1848</v>
      </c>
      <c r="G13" s="78" t="s">
        <v>101</v>
      </c>
      <c r="H13" s="81">
        <v>96945.61</v>
      </c>
      <c r="I13" s="81">
        <v>5272</v>
      </c>
      <c r="J13" s="81">
        <v>0</v>
      </c>
      <c r="K13" s="81">
        <v>5110.9725592000004</v>
      </c>
      <c r="L13" s="91">
        <v>8.9999999999999998E-4</v>
      </c>
      <c r="M13" s="91">
        <v>1.8E-3</v>
      </c>
      <c r="N13" s="91">
        <v>2.9999999999999997E-4</v>
      </c>
    </row>
    <row r="14" spans="1:61">
      <c r="A14" s="78" t="s">
        <v>1849</v>
      </c>
      <c r="B14" s="78" t="s">
        <v>1850</v>
      </c>
      <c r="C14" s="78" t="s">
        <v>99</v>
      </c>
      <c r="D14" s="78" t="s">
        <v>122</v>
      </c>
      <c r="E14" s="78" t="s">
        <v>1050</v>
      </c>
      <c r="F14" s="78" t="s">
        <v>568</v>
      </c>
      <c r="G14" s="78" t="s">
        <v>101</v>
      </c>
      <c r="H14" s="81">
        <v>1551707</v>
      </c>
      <c r="I14" s="81">
        <v>1589</v>
      </c>
      <c r="J14" s="81">
        <v>0</v>
      </c>
      <c r="K14" s="81">
        <v>24656.624230000001</v>
      </c>
      <c r="L14" s="91">
        <v>6.1000000000000004E-3</v>
      </c>
      <c r="M14" s="91">
        <v>8.8999999999999999E-3</v>
      </c>
      <c r="N14" s="91">
        <v>1.5E-3</v>
      </c>
    </row>
    <row r="15" spans="1:61">
      <c r="A15" s="78" t="s">
        <v>1851</v>
      </c>
      <c r="B15" s="78" t="s">
        <v>1852</v>
      </c>
      <c r="C15" s="78" t="s">
        <v>99</v>
      </c>
      <c r="D15" s="78" t="s">
        <v>122</v>
      </c>
      <c r="E15" s="78" t="s">
        <v>1853</v>
      </c>
      <c r="F15" s="78" t="s">
        <v>568</v>
      </c>
      <c r="G15" s="78" t="s">
        <v>101</v>
      </c>
      <c r="H15" s="81">
        <v>1149174</v>
      </c>
      <c r="I15" s="81">
        <v>2145</v>
      </c>
      <c r="J15" s="81">
        <v>0</v>
      </c>
      <c r="K15" s="81">
        <v>24649.782299999999</v>
      </c>
      <c r="L15" s="91">
        <v>5.1999999999999998E-3</v>
      </c>
      <c r="M15" s="91">
        <v>8.8999999999999999E-3</v>
      </c>
      <c r="N15" s="91">
        <v>1.5E-3</v>
      </c>
    </row>
    <row r="16" spans="1:61">
      <c r="A16" s="78" t="s">
        <v>1854</v>
      </c>
      <c r="B16" s="78" t="s">
        <v>1855</v>
      </c>
      <c r="C16" s="78" t="s">
        <v>99</v>
      </c>
      <c r="D16" s="78" t="s">
        <v>122</v>
      </c>
      <c r="E16" s="78" t="s">
        <v>1856</v>
      </c>
      <c r="F16" s="78" t="s">
        <v>1025</v>
      </c>
      <c r="G16" s="78" t="s">
        <v>101</v>
      </c>
      <c r="H16" s="81">
        <v>26554</v>
      </c>
      <c r="I16" s="81">
        <v>41690</v>
      </c>
      <c r="J16" s="81">
        <v>0</v>
      </c>
      <c r="K16" s="81">
        <v>11070.3626</v>
      </c>
      <c r="L16" s="91">
        <v>5.9999999999999995E-4</v>
      </c>
      <c r="M16" s="91">
        <v>4.0000000000000001E-3</v>
      </c>
      <c r="N16" s="91">
        <v>6.9999999999999999E-4</v>
      </c>
    </row>
    <row r="17" spans="1:14">
      <c r="A17" s="78" t="s">
        <v>1857</v>
      </c>
      <c r="B17" s="78" t="s">
        <v>1858</v>
      </c>
      <c r="C17" s="78" t="s">
        <v>99</v>
      </c>
      <c r="D17" s="78" t="s">
        <v>122</v>
      </c>
      <c r="E17" s="78" t="s">
        <v>842</v>
      </c>
      <c r="F17" s="78" t="s">
        <v>787</v>
      </c>
      <c r="G17" s="78" t="s">
        <v>101</v>
      </c>
      <c r="H17" s="81">
        <v>632102</v>
      </c>
      <c r="I17" s="81">
        <v>1540</v>
      </c>
      <c r="J17" s="81">
        <v>0</v>
      </c>
      <c r="K17" s="81">
        <v>9734.3708000000006</v>
      </c>
      <c r="L17" s="91">
        <v>1.5E-3</v>
      </c>
      <c r="M17" s="91">
        <v>3.5000000000000001E-3</v>
      </c>
      <c r="N17" s="91">
        <v>5.9999999999999995E-4</v>
      </c>
    </row>
    <row r="18" spans="1:14">
      <c r="A18" s="78" t="s">
        <v>1859</v>
      </c>
      <c r="B18" s="78" t="s">
        <v>1860</v>
      </c>
      <c r="C18" s="78" t="s">
        <v>99</v>
      </c>
      <c r="D18" s="78" t="s">
        <v>122</v>
      </c>
      <c r="E18" s="78" t="s">
        <v>1861</v>
      </c>
      <c r="F18" s="78" t="s">
        <v>422</v>
      </c>
      <c r="G18" s="78" t="s">
        <v>101</v>
      </c>
      <c r="H18" s="81">
        <v>434061</v>
      </c>
      <c r="I18" s="81">
        <v>7108</v>
      </c>
      <c r="J18" s="81">
        <v>0</v>
      </c>
      <c r="K18" s="81">
        <v>30853.05588</v>
      </c>
      <c r="L18" s="91">
        <v>4.3E-3</v>
      </c>
      <c r="M18" s="91">
        <v>1.11E-2</v>
      </c>
      <c r="N18" s="91">
        <v>1.8E-3</v>
      </c>
    </row>
    <row r="19" spans="1:14">
      <c r="A19" s="78" t="s">
        <v>1862</v>
      </c>
      <c r="B19" s="78" t="s">
        <v>1863</v>
      </c>
      <c r="C19" s="78" t="s">
        <v>99</v>
      </c>
      <c r="D19" s="78" t="s">
        <v>122</v>
      </c>
      <c r="E19" s="78" t="s">
        <v>488</v>
      </c>
      <c r="F19" s="78" t="s">
        <v>422</v>
      </c>
      <c r="G19" s="78" t="s">
        <v>101</v>
      </c>
      <c r="H19" s="81">
        <v>6093334</v>
      </c>
      <c r="I19" s="81">
        <v>924</v>
      </c>
      <c r="J19" s="81">
        <v>0</v>
      </c>
      <c r="K19" s="81">
        <v>56302.406159999999</v>
      </c>
      <c r="L19" s="91">
        <v>5.1999999999999998E-3</v>
      </c>
      <c r="M19" s="91">
        <v>2.0199999999999999E-2</v>
      </c>
      <c r="N19" s="91">
        <v>3.3E-3</v>
      </c>
    </row>
    <row r="20" spans="1:14">
      <c r="A20" s="78" t="s">
        <v>1864</v>
      </c>
      <c r="B20" s="78" t="s">
        <v>1865</v>
      </c>
      <c r="C20" s="78" t="s">
        <v>99</v>
      </c>
      <c r="D20" s="78" t="s">
        <v>122</v>
      </c>
      <c r="E20" s="78" t="s">
        <v>440</v>
      </c>
      <c r="F20" s="78" t="s">
        <v>422</v>
      </c>
      <c r="G20" s="78" t="s">
        <v>101</v>
      </c>
      <c r="H20" s="81">
        <v>7177583</v>
      </c>
      <c r="I20" s="81">
        <v>1508</v>
      </c>
      <c r="J20" s="81">
        <v>0</v>
      </c>
      <c r="K20" s="81">
        <v>108237.95164</v>
      </c>
      <c r="L20" s="91">
        <v>4.7000000000000002E-3</v>
      </c>
      <c r="M20" s="91">
        <v>3.8899999999999997E-2</v>
      </c>
      <c r="N20" s="91">
        <v>6.4000000000000003E-3</v>
      </c>
    </row>
    <row r="21" spans="1:14">
      <c r="A21" s="78" t="s">
        <v>1866</v>
      </c>
      <c r="B21" s="78" t="s">
        <v>1867</v>
      </c>
      <c r="C21" s="78" t="s">
        <v>99</v>
      </c>
      <c r="D21" s="78" t="s">
        <v>122</v>
      </c>
      <c r="E21" s="78" t="s">
        <v>712</v>
      </c>
      <c r="F21" s="78" t="s">
        <v>422</v>
      </c>
      <c r="G21" s="78" t="s">
        <v>101</v>
      </c>
      <c r="H21" s="81">
        <v>220033.22</v>
      </c>
      <c r="I21" s="81">
        <v>6074</v>
      </c>
      <c r="J21" s="81">
        <v>0</v>
      </c>
      <c r="K21" s="81">
        <v>13364.817782800001</v>
      </c>
      <c r="L21" s="91">
        <v>8.9999999999999998E-4</v>
      </c>
      <c r="M21" s="91">
        <v>4.7999999999999996E-3</v>
      </c>
      <c r="N21" s="91">
        <v>8.0000000000000004E-4</v>
      </c>
    </row>
    <row r="22" spans="1:14">
      <c r="A22" s="78" t="s">
        <v>1868</v>
      </c>
      <c r="B22" s="78" t="s">
        <v>1869</v>
      </c>
      <c r="C22" s="78" t="s">
        <v>99</v>
      </c>
      <c r="D22" s="78" t="s">
        <v>122</v>
      </c>
      <c r="E22" s="78" t="s">
        <v>1870</v>
      </c>
      <c r="F22" s="78" t="s">
        <v>422</v>
      </c>
      <c r="G22" s="78" t="s">
        <v>101</v>
      </c>
      <c r="H22" s="81">
        <v>5817277</v>
      </c>
      <c r="I22" s="81">
        <v>1830</v>
      </c>
      <c r="J22" s="81">
        <v>0</v>
      </c>
      <c r="K22" s="81">
        <v>106456.1691</v>
      </c>
      <c r="L22" s="91">
        <v>4.3E-3</v>
      </c>
      <c r="M22" s="91">
        <v>3.8300000000000001E-2</v>
      </c>
      <c r="N22" s="91">
        <v>6.3E-3</v>
      </c>
    </row>
    <row r="23" spans="1:14">
      <c r="A23" s="78" t="s">
        <v>1871</v>
      </c>
      <c r="B23" s="78" t="s">
        <v>1872</v>
      </c>
      <c r="C23" s="78" t="s">
        <v>99</v>
      </c>
      <c r="D23" s="78" t="s">
        <v>122</v>
      </c>
      <c r="E23" s="78" t="s">
        <v>1873</v>
      </c>
      <c r="F23" s="78" t="s">
        <v>1874</v>
      </c>
      <c r="G23" s="78" t="s">
        <v>101</v>
      </c>
      <c r="H23" s="81">
        <v>3177</v>
      </c>
      <c r="I23" s="81">
        <v>1260</v>
      </c>
      <c r="J23" s="81">
        <v>0</v>
      </c>
      <c r="K23" s="81">
        <v>40.030200000000001</v>
      </c>
      <c r="L23" s="91">
        <v>0</v>
      </c>
      <c r="M23" s="91">
        <v>0</v>
      </c>
      <c r="N23" s="91">
        <v>0</v>
      </c>
    </row>
    <row r="24" spans="1:14">
      <c r="A24" s="78" t="s">
        <v>1875</v>
      </c>
      <c r="B24" s="78" t="s">
        <v>1876</v>
      </c>
      <c r="C24" s="78" t="s">
        <v>99</v>
      </c>
      <c r="D24" s="78" t="s">
        <v>122</v>
      </c>
      <c r="E24" s="78" t="s">
        <v>1143</v>
      </c>
      <c r="F24" s="78" t="s">
        <v>111</v>
      </c>
      <c r="G24" s="78" t="s">
        <v>101</v>
      </c>
      <c r="H24" s="81">
        <v>36</v>
      </c>
      <c r="I24" s="81">
        <v>154500</v>
      </c>
      <c r="J24" s="81">
        <v>0</v>
      </c>
      <c r="K24" s="81">
        <v>55.62</v>
      </c>
      <c r="L24" s="91">
        <v>0</v>
      </c>
      <c r="M24" s="91">
        <v>0</v>
      </c>
      <c r="N24" s="91">
        <v>0</v>
      </c>
    </row>
    <row r="25" spans="1:14">
      <c r="A25" s="78" t="s">
        <v>1877</v>
      </c>
      <c r="B25" s="78" t="s">
        <v>1878</v>
      </c>
      <c r="C25" s="78" t="s">
        <v>99</v>
      </c>
      <c r="D25" s="78" t="s">
        <v>122</v>
      </c>
      <c r="E25" s="78" t="s">
        <v>1879</v>
      </c>
      <c r="F25" s="78" t="s">
        <v>1006</v>
      </c>
      <c r="G25" s="78" t="s">
        <v>101</v>
      </c>
      <c r="H25" s="81">
        <v>169681</v>
      </c>
      <c r="I25" s="81">
        <v>2557</v>
      </c>
      <c r="J25" s="81">
        <v>0</v>
      </c>
      <c r="K25" s="81">
        <v>4338.7431699999997</v>
      </c>
      <c r="L25" s="91">
        <v>1E-3</v>
      </c>
      <c r="M25" s="91">
        <v>1.6000000000000001E-3</v>
      </c>
      <c r="N25" s="91">
        <v>2.9999999999999997E-4</v>
      </c>
    </row>
    <row r="26" spans="1:14">
      <c r="A26" s="78" t="s">
        <v>1880</v>
      </c>
      <c r="B26" s="78" t="s">
        <v>1881</v>
      </c>
      <c r="C26" s="78" t="s">
        <v>99</v>
      </c>
      <c r="D26" s="78" t="s">
        <v>122</v>
      </c>
      <c r="E26" s="78" t="s">
        <v>965</v>
      </c>
      <c r="F26" s="78" t="s">
        <v>642</v>
      </c>
      <c r="G26" s="78" t="s">
        <v>101</v>
      </c>
      <c r="H26" s="81">
        <v>2548776</v>
      </c>
      <c r="I26" s="81">
        <v>1212</v>
      </c>
      <c r="J26" s="81">
        <v>0</v>
      </c>
      <c r="K26" s="81">
        <v>30891.165120000001</v>
      </c>
      <c r="L26" s="91">
        <v>2E-3</v>
      </c>
      <c r="M26" s="91">
        <v>1.11E-2</v>
      </c>
      <c r="N26" s="91">
        <v>1.8E-3</v>
      </c>
    </row>
    <row r="27" spans="1:14">
      <c r="A27" s="78" t="s">
        <v>1882</v>
      </c>
      <c r="B27" s="78" t="s">
        <v>1883</v>
      </c>
      <c r="C27" s="78" t="s">
        <v>99</v>
      </c>
      <c r="D27" s="78" t="s">
        <v>122</v>
      </c>
      <c r="E27" s="78" t="s">
        <v>1075</v>
      </c>
      <c r="F27" s="78" t="s">
        <v>1076</v>
      </c>
      <c r="G27" s="78" t="s">
        <v>101</v>
      </c>
      <c r="H27" s="81">
        <v>1744</v>
      </c>
      <c r="I27" s="81">
        <v>6375</v>
      </c>
      <c r="J27" s="81">
        <v>0</v>
      </c>
      <c r="K27" s="81">
        <v>111.18</v>
      </c>
      <c r="L27" s="91">
        <v>0</v>
      </c>
      <c r="M27" s="91">
        <v>0</v>
      </c>
      <c r="N27" s="91">
        <v>0</v>
      </c>
    </row>
    <row r="28" spans="1:14">
      <c r="A28" s="78" t="s">
        <v>1884</v>
      </c>
      <c r="B28" s="78" t="s">
        <v>1885</v>
      </c>
      <c r="C28" s="78" t="s">
        <v>99</v>
      </c>
      <c r="D28" s="78" t="s">
        <v>122</v>
      </c>
      <c r="E28" s="78" t="s">
        <v>1886</v>
      </c>
      <c r="F28" s="78" t="s">
        <v>1076</v>
      </c>
      <c r="G28" s="78" t="s">
        <v>101</v>
      </c>
      <c r="H28" s="81">
        <v>23083</v>
      </c>
      <c r="I28" s="81">
        <v>18040</v>
      </c>
      <c r="J28" s="81">
        <v>0</v>
      </c>
      <c r="K28" s="81">
        <v>4164.1732000000002</v>
      </c>
      <c r="L28" s="91">
        <v>8.0000000000000004E-4</v>
      </c>
      <c r="M28" s="91">
        <v>1.5E-3</v>
      </c>
      <c r="N28" s="91">
        <v>2.0000000000000001E-4</v>
      </c>
    </row>
    <row r="29" spans="1:14">
      <c r="A29" s="78" t="s">
        <v>1887</v>
      </c>
      <c r="B29" s="78" t="s">
        <v>1888</v>
      </c>
      <c r="C29" s="78" t="s">
        <v>99</v>
      </c>
      <c r="D29" s="78" t="s">
        <v>122</v>
      </c>
      <c r="E29" s="78" t="s">
        <v>1889</v>
      </c>
      <c r="F29" s="78" t="s">
        <v>957</v>
      </c>
      <c r="G29" s="78" t="s">
        <v>101</v>
      </c>
      <c r="H29" s="81">
        <v>15189.49</v>
      </c>
      <c r="I29" s="81">
        <v>42300</v>
      </c>
      <c r="J29" s="81">
        <v>40.775540309999997</v>
      </c>
      <c r="K29" s="81">
        <v>6465.92981031</v>
      </c>
      <c r="L29" s="91">
        <v>1E-4</v>
      </c>
      <c r="M29" s="91">
        <v>2.3E-3</v>
      </c>
      <c r="N29" s="91">
        <v>4.0000000000000002E-4</v>
      </c>
    </row>
    <row r="30" spans="1:14">
      <c r="A30" s="78" t="s">
        <v>1890</v>
      </c>
      <c r="B30" s="78" t="s">
        <v>1891</v>
      </c>
      <c r="C30" s="78" t="s">
        <v>99</v>
      </c>
      <c r="D30" s="78" t="s">
        <v>122</v>
      </c>
      <c r="E30" s="78" t="s">
        <v>956</v>
      </c>
      <c r="F30" s="78" t="s">
        <v>957</v>
      </c>
      <c r="G30" s="78" t="s">
        <v>101</v>
      </c>
      <c r="H30" s="81">
        <v>216659</v>
      </c>
      <c r="I30" s="81">
        <v>9838</v>
      </c>
      <c r="J30" s="81">
        <v>0</v>
      </c>
      <c r="K30" s="81">
        <v>21314.912420000001</v>
      </c>
      <c r="L30" s="91">
        <v>1.9E-3</v>
      </c>
      <c r="M30" s="91">
        <v>7.7000000000000002E-3</v>
      </c>
      <c r="N30" s="91">
        <v>1.2999999999999999E-3</v>
      </c>
    </row>
    <row r="31" spans="1:14">
      <c r="A31" s="78" t="s">
        <v>1892</v>
      </c>
      <c r="B31" s="78" t="s">
        <v>1893</v>
      </c>
      <c r="C31" s="78" t="s">
        <v>99</v>
      </c>
      <c r="D31" s="78" t="s">
        <v>122</v>
      </c>
      <c r="E31" s="78" t="s">
        <v>621</v>
      </c>
      <c r="F31" s="78" t="s">
        <v>622</v>
      </c>
      <c r="G31" s="78" t="s">
        <v>101</v>
      </c>
      <c r="H31" s="81">
        <v>2590115</v>
      </c>
      <c r="I31" s="81">
        <v>2680</v>
      </c>
      <c r="J31" s="81">
        <v>0</v>
      </c>
      <c r="K31" s="81">
        <v>69415.081999999995</v>
      </c>
      <c r="L31" s="91">
        <v>1.0500000000000001E-2</v>
      </c>
      <c r="M31" s="91">
        <v>2.5000000000000001E-2</v>
      </c>
      <c r="N31" s="91">
        <v>4.1000000000000003E-3</v>
      </c>
    </row>
    <row r="32" spans="1:14">
      <c r="A32" s="78" t="s">
        <v>1894</v>
      </c>
      <c r="B32" s="78" t="s">
        <v>1895</v>
      </c>
      <c r="C32" s="78" t="s">
        <v>99</v>
      </c>
      <c r="D32" s="78" t="s">
        <v>122</v>
      </c>
      <c r="E32" s="78" t="s">
        <v>1225</v>
      </c>
      <c r="F32" s="78" t="s">
        <v>1226</v>
      </c>
      <c r="G32" s="78" t="s">
        <v>101</v>
      </c>
      <c r="H32" s="81">
        <v>1257570</v>
      </c>
      <c r="I32" s="81">
        <v>2299</v>
      </c>
      <c r="J32" s="81">
        <v>0</v>
      </c>
      <c r="K32" s="81">
        <v>28911.534299999999</v>
      </c>
      <c r="L32" s="91">
        <v>3.5000000000000001E-3</v>
      </c>
      <c r="M32" s="91">
        <v>1.04E-2</v>
      </c>
      <c r="N32" s="91">
        <v>1.6999999999999999E-3</v>
      </c>
    </row>
    <row r="33" spans="1:14">
      <c r="A33" s="78" t="s">
        <v>1896</v>
      </c>
      <c r="B33" s="78" t="s">
        <v>1897</v>
      </c>
      <c r="C33" s="78" t="s">
        <v>99</v>
      </c>
      <c r="D33" s="78" t="s">
        <v>122</v>
      </c>
      <c r="E33" s="78" t="s">
        <v>545</v>
      </c>
      <c r="F33" s="78" t="s">
        <v>499</v>
      </c>
      <c r="G33" s="78" t="s">
        <v>101</v>
      </c>
      <c r="H33" s="81">
        <v>117924.34</v>
      </c>
      <c r="I33" s="81">
        <v>3579</v>
      </c>
      <c r="J33" s="81">
        <v>0</v>
      </c>
      <c r="K33" s="81">
        <v>4220.5121286000003</v>
      </c>
      <c r="L33" s="91">
        <v>8.9999999999999998E-4</v>
      </c>
      <c r="M33" s="91">
        <v>1.5E-3</v>
      </c>
      <c r="N33" s="91">
        <v>2.0000000000000001E-4</v>
      </c>
    </row>
    <row r="34" spans="1:14">
      <c r="A34" s="78" t="s">
        <v>1898</v>
      </c>
      <c r="B34" s="78" t="s">
        <v>1899</v>
      </c>
      <c r="C34" s="78" t="s">
        <v>99</v>
      </c>
      <c r="D34" s="78" t="s">
        <v>122</v>
      </c>
      <c r="E34" s="78" t="s">
        <v>652</v>
      </c>
      <c r="F34" s="78" t="s">
        <v>499</v>
      </c>
      <c r="G34" s="78" t="s">
        <v>101</v>
      </c>
      <c r="H34" s="81">
        <v>1049129</v>
      </c>
      <c r="I34" s="81">
        <v>3370</v>
      </c>
      <c r="J34" s="81">
        <v>0</v>
      </c>
      <c r="K34" s="81">
        <v>35355.647299999997</v>
      </c>
      <c r="L34" s="91">
        <v>6.1000000000000004E-3</v>
      </c>
      <c r="M34" s="91">
        <v>1.2699999999999999E-2</v>
      </c>
      <c r="N34" s="91">
        <v>2.0999999999999999E-3</v>
      </c>
    </row>
    <row r="35" spans="1:14">
      <c r="A35" s="78" t="s">
        <v>1900</v>
      </c>
      <c r="B35" s="78" t="s">
        <v>1901</v>
      </c>
      <c r="C35" s="78" t="s">
        <v>99</v>
      </c>
      <c r="D35" s="78" t="s">
        <v>122</v>
      </c>
      <c r="E35" s="78" t="s">
        <v>534</v>
      </c>
      <c r="F35" s="78" t="s">
        <v>499</v>
      </c>
      <c r="G35" s="78" t="s">
        <v>101</v>
      </c>
      <c r="H35" s="81">
        <v>1354169</v>
      </c>
      <c r="I35" s="81">
        <v>1568</v>
      </c>
      <c r="J35" s="81">
        <v>0</v>
      </c>
      <c r="K35" s="81">
        <v>21233.369920000001</v>
      </c>
      <c r="L35" s="91">
        <v>3.5000000000000001E-3</v>
      </c>
      <c r="M35" s="91">
        <v>7.6E-3</v>
      </c>
      <c r="N35" s="91">
        <v>1.2999999999999999E-3</v>
      </c>
    </row>
    <row r="36" spans="1:14">
      <c r="A36" s="78" t="s">
        <v>1902</v>
      </c>
      <c r="B36" s="78" t="s">
        <v>1903</v>
      </c>
      <c r="C36" s="78" t="s">
        <v>99</v>
      </c>
      <c r="D36" s="78" t="s">
        <v>122</v>
      </c>
      <c r="E36" s="78" t="s">
        <v>584</v>
      </c>
      <c r="F36" s="78" t="s">
        <v>499</v>
      </c>
      <c r="G36" s="78" t="s">
        <v>101</v>
      </c>
      <c r="H36" s="81">
        <v>2867982.71</v>
      </c>
      <c r="I36" s="81">
        <v>638.5</v>
      </c>
      <c r="J36" s="81">
        <v>0</v>
      </c>
      <c r="K36" s="81">
        <v>18312.069603349999</v>
      </c>
      <c r="L36" s="91">
        <v>3.5000000000000001E-3</v>
      </c>
      <c r="M36" s="91">
        <v>6.6E-3</v>
      </c>
      <c r="N36" s="91">
        <v>1.1000000000000001E-3</v>
      </c>
    </row>
    <row r="37" spans="1:14">
      <c r="A37" s="78" t="s">
        <v>1904</v>
      </c>
      <c r="B37" s="78" t="s">
        <v>1905</v>
      </c>
      <c r="C37" s="78" t="s">
        <v>99</v>
      </c>
      <c r="D37" s="78" t="s">
        <v>122</v>
      </c>
      <c r="E37" s="78" t="s">
        <v>592</v>
      </c>
      <c r="F37" s="78" t="s">
        <v>499</v>
      </c>
      <c r="G37" s="78" t="s">
        <v>101</v>
      </c>
      <c r="H37" s="81">
        <v>193232</v>
      </c>
      <c r="I37" s="81">
        <v>11050</v>
      </c>
      <c r="J37" s="81">
        <v>0</v>
      </c>
      <c r="K37" s="81">
        <v>21352.135999999999</v>
      </c>
      <c r="L37" s="91">
        <v>4.1000000000000003E-3</v>
      </c>
      <c r="M37" s="91">
        <v>7.7000000000000002E-3</v>
      </c>
      <c r="N37" s="91">
        <v>1.2999999999999999E-3</v>
      </c>
    </row>
    <row r="38" spans="1:14">
      <c r="A38" s="78" t="s">
        <v>1906</v>
      </c>
      <c r="B38" s="78" t="s">
        <v>1907</v>
      </c>
      <c r="C38" s="78" t="s">
        <v>99</v>
      </c>
      <c r="D38" s="78" t="s">
        <v>122</v>
      </c>
      <c r="E38" s="78" t="s">
        <v>515</v>
      </c>
      <c r="F38" s="78" t="s">
        <v>499</v>
      </c>
      <c r="G38" s="78" t="s">
        <v>101</v>
      </c>
      <c r="H38" s="81">
        <v>229954</v>
      </c>
      <c r="I38" s="81">
        <v>15300</v>
      </c>
      <c r="J38" s="81">
        <v>0</v>
      </c>
      <c r="K38" s="81">
        <v>35182.962</v>
      </c>
      <c r="L38" s="91">
        <v>1.9E-3</v>
      </c>
      <c r="M38" s="91">
        <v>1.2699999999999999E-2</v>
      </c>
      <c r="N38" s="91">
        <v>2.0999999999999999E-3</v>
      </c>
    </row>
    <row r="39" spans="1:14">
      <c r="A39" s="78" t="s">
        <v>1908</v>
      </c>
      <c r="B39" s="78" t="s">
        <v>1909</v>
      </c>
      <c r="C39" s="78" t="s">
        <v>99</v>
      </c>
      <c r="D39" s="78" t="s">
        <v>122</v>
      </c>
      <c r="E39" s="78" t="s">
        <v>1635</v>
      </c>
      <c r="F39" s="78" t="s">
        <v>1910</v>
      </c>
      <c r="G39" s="78" t="s">
        <v>101</v>
      </c>
      <c r="H39" s="81">
        <v>133689</v>
      </c>
      <c r="I39" s="81">
        <v>3100</v>
      </c>
      <c r="J39" s="81">
        <v>0</v>
      </c>
      <c r="K39" s="81">
        <v>4144.3590000000004</v>
      </c>
      <c r="L39" s="91">
        <v>1E-4</v>
      </c>
      <c r="M39" s="91">
        <v>1.5E-3</v>
      </c>
      <c r="N39" s="91">
        <v>2.0000000000000001E-4</v>
      </c>
    </row>
    <row r="40" spans="1:14">
      <c r="A40" s="78" t="s">
        <v>1911</v>
      </c>
      <c r="B40" s="78" t="s">
        <v>1912</v>
      </c>
      <c r="C40" s="78" t="s">
        <v>99</v>
      </c>
      <c r="D40" s="78" t="s">
        <v>122</v>
      </c>
      <c r="E40" s="78" t="s">
        <v>1913</v>
      </c>
      <c r="F40" s="78" t="s">
        <v>1910</v>
      </c>
      <c r="G40" s="78" t="s">
        <v>101</v>
      </c>
      <c r="H40" s="81">
        <v>8490</v>
      </c>
      <c r="I40" s="81">
        <v>15800</v>
      </c>
      <c r="J40" s="81">
        <v>0</v>
      </c>
      <c r="K40" s="81">
        <v>1341.42</v>
      </c>
      <c r="L40" s="91">
        <v>1E-4</v>
      </c>
      <c r="M40" s="91">
        <v>5.0000000000000001E-4</v>
      </c>
      <c r="N40" s="91">
        <v>1E-4</v>
      </c>
    </row>
    <row r="41" spans="1:14">
      <c r="A41" s="78" t="s">
        <v>1914</v>
      </c>
      <c r="B41" s="78" t="s">
        <v>1915</v>
      </c>
      <c r="C41" s="78" t="s">
        <v>99</v>
      </c>
      <c r="D41" s="78" t="s">
        <v>122</v>
      </c>
      <c r="E41" s="78" t="s">
        <v>1916</v>
      </c>
      <c r="F41" s="78" t="s">
        <v>124</v>
      </c>
      <c r="G41" s="78" t="s">
        <v>101</v>
      </c>
      <c r="H41" s="81">
        <v>32414</v>
      </c>
      <c r="I41" s="81">
        <v>20100</v>
      </c>
      <c r="J41" s="81">
        <v>0</v>
      </c>
      <c r="K41" s="81">
        <v>6515.2139999999999</v>
      </c>
      <c r="L41" s="91">
        <v>5.9999999999999995E-4</v>
      </c>
      <c r="M41" s="91">
        <v>2.3E-3</v>
      </c>
      <c r="N41" s="91">
        <v>4.0000000000000002E-4</v>
      </c>
    </row>
    <row r="42" spans="1:14">
      <c r="A42" s="78" t="s">
        <v>1917</v>
      </c>
      <c r="B42" s="78" t="s">
        <v>1918</v>
      </c>
      <c r="C42" s="78" t="s">
        <v>99</v>
      </c>
      <c r="D42" s="78" t="s">
        <v>122</v>
      </c>
      <c r="E42" s="78" t="s">
        <v>1259</v>
      </c>
      <c r="F42" s="78" t="s">
        <v>124</v>
      </c>
      <c r="G42" s="78" t="s">
        <v>101</v>
      </c>
      <c r="H42" s="81">
        <v>3464</v>
      </c>
      <c r="I42" s="81">
        <v>1365</v>
      </c>
      <c r="J42" s="81">
        <v>0</v>
      </c>
      <c r="K42" s="81">
        <v>47.2836</v>
      </c>
      <c r="L42" s="91">
        <v>0</v>
      </c>
      <c r="M42" s="91">
        <v>0</v>
      </c>
      <c r="N42" s="91">
        <v>0</v>
      </c>
    </row>
    <row r="43" spans="1:14">
      <c r="A43" s="78" t="s">
        <v>1919</v>
      </c>
      <c r="B43" s="78" t="s">
        <v>1920</v>
      </c>
      <c r="C43" s="78" t="s">
        <v>99</v>
      </c>
      <c r="D43" s="78" t="s">
        <v>122</v>
      </c>
      <c r="E43" s="78" t="s">
        <v>1921</v>
      </c>
      <c r="F43" s="78" t="s">
        <v>1105</v>
      </c>
      <c r="G43" s="78" t="s">
        <v>101</v>
      </c>
      <c r="H43" s="81">
        <v>79302</v>
      </c>
      <c r="I43" s="81">
        <v>8060</v>
      </c>
      <c r="J43" s="81">
        <v>0</v>
      </c>
      <c r="K43" s="81">
        <v>6391.7412000000004</v>
      </c>
      <c r="L43" s="91">
        <v>1.2999999999999999E-3</v>
      </c>
      <c r="M43" s="91">
        <v>2.3E-3</v>
      </c>
      <c r="N43" s="91">
        <v>4.0000000000000002E-4</v>
      </c>
    </row>
    <row r="44" spans="1:14">
      <c r="A44" s="78" t="s">
        <v>1922</v>
      </c>
      <c r="B44" s="78" t="s">
        <v>1923</v>
      </c>
      <c r="C44" s="78" t="s">
        <v>99</v>
      </c>
      <c r="D44" s="78" t="s">
        <v>122</v>
      </c>
      <c r="E44" s="78" t="s">
        <v>1924</v>
      </c>
      <c r="F44" s="78" t="s">
        <v>128</v>
      </c>
      <c r="G44" s="78" t="s">
        <v>101</v>
      </c>
      <c r="H44" s="81">
        <v>339</v>
      </c>
      <c r="I44" s="81">
        <v>18080</v>
      </c>
      <c r="J44" s="81">
        <v>0</v>
      </c>
      <c r="K44" s="81">
        <v>61.291200000000003</v>
      </c>
      <c r="L44" s="91">
        <v>0</v>
      </c>
      <c r="M44" s="91">
        <v>0</v>
      </c>
      <c r="N44" s="91">
        <v>0</v>
      </c>
    </row>
    <row r="45" spans="1:14">
      <c r="A45" s="78" t="s">
        <v>1925</v>
      </c>
      <c r="B45" s="78" t="s">
        <v>1926</v>
      </c>
      <c r="C45" s="78" t="s">
        <v>99</v>
      </c>
      <c r="D45" s="78" t="s">
        <v>122</v>
      </c>
      <c r="E45" s="78" t="s">
        <v>1927</v>
      </c>
      <c r="F45" s="78" t="s">
        <v>128</v>
      </c>
      <c r="G45" s="78" t="s">
        <v>101</v>
      </c>
      <c r="H45" s="81">
        <v>64537</v>
      </c>
      <c r="I45" s="81">
        <v>77390</v>
      </c>
      <c r="J45" s="81">
        <v>0</v>
      </c>
      <c r="K45" s="81">
        <v>49945.184300000001</v>
      </c>
      <c r="L45" s="91">
        <v>8.9999999999999998E-4</v>
      </c>
      <c r="M45" s="91">
        <v>1.7999999999999999E-2</v>
      </c>
      <c r="N45" s="91">
        <v>3.0000000000000001E-3</v>
      </c>
    </row>
    <row r="46" spans="1:14">
      <c r="A46" s="78" t="s">
        <v>1928</v>
      </c>
      <c r="B46" s="78" t="s">
        <v>1929</v>
      </c>
      <c r="C46" s="78" t="s">
        <v>99</v>
      </c>
      <c r="D46" s="78" t="s">
        <v>122</v>
      </c>
      <c r="E46" s="78" t="s">
        <v>1597</v>
      </c>
      <c r="F46" s="78" t="s">
        <v>128</v>
      </c>
      <c r="G46" s="78" t="s">
        <v>101</v>
      </c>
      <c r="H46" s="81">
        <v>50958</v>
      </c>
      <c r="I46" s="81">
        <v>10690</v>
      </c>
      <c r="J46" s="81">
        <v>0</v>
      </c>
      <c r="K46" s="81">
        <v>5447.4102000000003</v>
      </c>
      <c r="L46" s="91">
        <v>1E-3</v>
      </c>
      <c r="M46" s="91">
        <v>2E-3</v>
      </c>
      <c r="N46" s="91">
        <v>2.9999999999999997E-4</v>
      </c>
    </row>
    <row r="47" spans="1:14">
      <c r="A47" s="78" t="s">
        <v>1930</v>
      </c>
      <c r="B47" s="78" t="s">
        <v>1931</v>
      </c>
      <c r="C47" s="78" t="s">
        <v>99</v>
      </c>
      <c r="D47" s="78" t="s">
        <v>122</v>
      </c>
      <c r="E47" s="78" t="s">
        <v>655</v>
      </c>
      <c r="F47" s="78" t="s">
        <v>131</v>
      </c>
      <c r="G47" s="78" t="s">
        <v>101</v>
      </c>
      <c r="H47" s="81">
        <v>4802048</v>
      </c>
      <c r="I47" s="81">
        <v>398</v>
      </c>
      <c r="J47" s="81">
        <v>0</v>
      </c>
      <c r="K47" s="81">
        <v>19112.151040000001</v>
      </c>
      <c r="L47" s="91">
        <v>1.6999999999999999E-3</v>
      </c>
      <c r="M47" s="91">
        <v>6.8999999999999999E-3</v>
      </c>
      <c r="N47" s="91">
        <v>1.1000000000000001E-3</v>
      </c>
    </row>
    <row r="48" spans="1:14">
      <c r="A48" s="73" t="s">
        <v>1932</v>
      </c>
      <c r="D48" s="77"/>
      <c r="E48" s="77"/>
      <c r="F48" s="77"/>
      <c r="H48" s="74">
        <v>45901480.880000003</v>
      </c>
      <c r="J48" s="74">
        <v>214.54306</v>
      </c>
      <c r="K48" s="74">
        <v>562574.89601760684</v>
      </c>
      <c r="M48" s="100">
        <v>0.20230000000000001</v>
      </c>
      <c r="N48" s="100">
        <v>3.3300000000000003E-2</v>
      </c>
    </row>
    <row r="49" spans="1:14">
      <c r="A49" s="78" t="s">
        <v>1933</v>
      </c>
      <c r="B49" s="78" t="s">
        <v>1934</v>
      </c>
      <c r="C49" s="78" t="s">
        <v>99</v>
      </c>
      <c r="D49" s="78" t="s">
        <v>122</v>
      </c>
      <c r="E49" s="78" t="s">
        <v>1935</v>
      </c>
      <c r="F49" s="78" t="s">
        <v>100</v>
      </c>
      <c r="G49" s="78" t="s">
        <v>101</v>
      </c>
      <c r="H49" s="81">
        <v>102056</v>
      </c>
      <c r="I49" s="81">
        <v>22620</v>
      </c>
      <c r="J49" s="81">
        <v>0</v>
      </c>
      <c r="K49" s="81">
        <v>23085.067200000001</v>
      </c>
      <c r="L49" s="91">
        <v>7.4999999999999997E-3</v>
      </c>
      <c r="M49" s="91">
        <v>8.3000000000000001E-3</v>
      </c>
      <c r="N49" s="91">
        <v>1.4E-3</v>
      </c>
    </row>
    <row r="50" spans="1:14">
      <c r="A50" s="78" t="s">
        <v>1936</v>
      </c>
      <c r="B50" s="78" t="s">
        <v>1937</v>
      </c>
      <c r="C50" s="78" t="s">
        <v>99</v>
      </c>
      <c r="D50" s="78" t="s">
        <v>122</v>
      </c>
      <c r="E50" s="78" t="s">
        <v>1938</v>
      </c>
      <c r="F50" s="78" t="s">
        <v>1848</v>
      </c>
      <c r="G50" s="78" t="s">
        <v>101</v>
      </c>
      <c r="H50" s="81">
        <v>102859</v>
      </c>
      <c r="I50" s="81">
        <v>4059</v>
      </c>
      <c r="J50" s="81">
        <v>0</v>
      </c>
      <c r="K50" s="81">
        <v>4175.0468099999998</v>
      </c>
      <c r="L50" s="91">
        <v>4.1999999999999997E-3</v>
      </c>
      <c r="M50" s="91">
        <v>1.5E-3</v>
      </c>
      <c r="N50" s="91">
        <v>2.0000000000000001E-4</v>
      </c>
    </row>
    <row r="51" spans="1:14">
      <c r="A51" s="78" t="s">
        <v>1939</v>
      </c>
      <c r="B51" s="78" t="s">
        <v>1940</v>
      </c>
      <c r="C51" s="78" t="s">
        <v>99</v>
      </c>
      <c r="D51" s="78" t="s">
        <v>122</v>
      </c>
      <c r="E51" s="78" t="s">
        <v>1364</v>
      </c>
      <c r="F51" s="78" t="s">
        <v>572</v>
      </c>
      <c r="G51" s="78" t="s">
        <v>101</v>
      </c>
      <c r="H51" s="81">
        <v>216901</v>
      </c>
      <c r="I51" s="81">
        <v>3117</v>
      </c>
      <c r="J51" s="81">
        <v>0</v>
      </c>
      <c r="K51" s="81">
        <v>6760.8041700000003</v>
      </c>
      <c r="L51" s="91">
        <v>1.5E-3</v>
      </c>
      <c r="M51" s="91">
        <v>2.3999999999999998E-3</v>
      </c>
      <c r="N51" s="91">
        <v>4.0000000000000002E-4</v>
      </c>
    </row>
    <row r="52" spans="1:14">
      <c r="A52" s="78" t="s">
        <v>1941</v>
      </c>
      <c r="B52" s="78" t="s">
        <v>1942</v>
      </c>
      <c r="C52" s="78" t="s">
        <v>99</v>
      </c>
      <c r="D52" s="78" t="s">
        <v>122</v>
      </c>
      <c r="E52" s="78" t="s">
        <v>1391</v>
      </c>
      <c r="F52" s="78" t="s">
        <v>572</v>
      </c>
      <c r="G52" s="78" t="s">
        <v>101</v>
      </c>
      <c r="H52" s="81">
        <v>3729382</v>
      </c>
      <c r="I52" s="81">
        <v>230.4</v>
      </c>
      <c r="J52" s="81">
        <v>0</v>
      </c>
      <c r="K52" s="81">
        <v>8592.4961280000007</v>
      </c>
      <c r="L52" s="91">
        <v>4.4999999999999997E-3</v>
      </c>
      <c r="M52" s="91">
        <v>3.0999999999999999E-3</v>
      </c>
      <c r="N52" s="91">
        <v>5.0000000000000001E-4</v>
      </c>
    </row>
    <row r="53" spans="1:14">
      <c r="A53" s="78" t="s">
        <v>1943</v>
      </c>
      <c r="B53" s="78" t="s">
        <v>1944</v>
      </c>
      <c r="C53" s="78" t="s">
        <v>99</v>
      </c>
      <c r="D53" s="78" t="s">
        <v>122</v>
      </c>
      <c r="E53" s="78" t="s">
        <v>1394</v>
      </c>
      <c r="F53" s="78" t="s">
        <v>572</v>
      </c>
      <c r="G53" s="78" t="s">
        <v>101</v>
      </c>
      <c r="H53" s="81">
        <v>2316450</v>
      </c>
      <c r="I53" s="81">
        <v>61.2</v>
      </c>
      <c r="J53" s="81">
        <v>0</v>
      </c>
      <c r="K53" s="81">
        <v>1417.6674</v>
      </c>
      <c r="L53" s="91">
        <v>6.9999999999999999E-4</v>
      </c>
      <c r="M53" s="91">
        <v>5.0000000000000001E-4</v>
      </c>
      <c r="N53" s="91">
        <v>1E-4</v>
      </c>
    </row>
    <row r="54" spans="1:14">
      <c r="A54" s="78" t="s">
        <v>1945</v>
      </c>
      <c r="B54" s="78" t="s">
        <v>1946</v>
      </c>
      <c r="C54" s="78" t="s">
        <v>99</v>
      </c>
      <c r="D54" s="78" t="s">
        <v>122</v>
      </c>
      <c r="E54" s="78" t="s">
        <v>1202</v>
      </c>
      <c r="F54" s="78" t="s">
        <v>572</v>
      </c>
      <c r="G54" s="78" t="s">
        <v>101</v>
      </c>
      <c r="H54" s="81">
        <v>70934</v>
      </c>
      <c r="I54" s="81">
        <v>8065</v>
      </c>
      <c r="J54" s="81">
        <v>0</v>
      </c>
      <c r="K54" s="81">
        <v>5720.8271000000004</v>
      </c>
      <c r="L54" s="91">
        <v>4.7999999999999996E-3</v>
      </c>
      <c r="M54" s="91">
        <v>2.0999999999999999E-3</v>
      </c>
      <c r="N54" s="91">
        <v>2.9999999999999997E-4</v>
      </c>
    </row>
    <row r="55" spans="1:14">
      <c r="A55" s="78" t="s">
        <v>1947</v>
      </c>
      <c r="B55" s="78" t="s">
        <v>1948</v>
      </c>
      <c r="C55" s="78" t="s">
        <v>99</v>
      </c>
      <c r="D55" s="78" t="s">
        <v>122</v>
      </c>
      <c r="E55" s="78" t="s">
        <v>739</v>
      </c>
      <c r="F55" s="78" t="s">
        <v>572</v>
      </c>
      <c r="G55" s="78" t="s">
        <v>101</v>
      </c>
      <c r="H55" s="81">
        <v>39834</v>
      </c>
      <c r="I55" s="81">
        <v>26940</v>
      </c>
      <c r="J55" s="81">
        <v>0</v>
      </c>
      <c r="K55" s="81">
        <v>10731.2796</v>
      </c>
      <c r="L55" s="91">
        <v>3.2000000000000002E-3</v>
      </c>
      <c r="M55" s="91">
        <v>3.8999999999999998E-3</v>
      </c>
      <c r="N55" s="91">
        <v>5.9999999999999995E-4</v>
      </c>
    </row>
    <row r="56" spans="1:14">
      <c r="A56" s="78" t="s">
        <v>1949</v>
      </c>
      <c r="B56" s="78" t="s">
        <v>1950</v>
      </c>
      <c r="C56" s="78" t="s">
        <v>99</v>
      </c>
      <c r="D56" s="78" t="s">
        <v>122</v>
      </c>
      <c r="E56" s="78" t="s">
        <v>1951</v>
      </c>
      <c r="F56" s="78" t="s">
        <v>568</v>
      </c>
      <c r="G56" s="78" t="s">
        <v>101</v>
      </c>
      <c r="H56" s="81">
        <v>89721</v>
      </c>
      <c r="I56" s="81">
        <v>8429</v>
      </c>
      <c r="J56" s="81">
        <v>0</v>
      </c>
      <c r="K56" s="81">
        <v>7562.5830900000001</v>
      </c>
      <c r="L56" s="91">
        <v>6.1000000000000004E-3</v>
      </c>
      <c r="M56" s="91">
        <v>2.7000000000000001E-3</v>
      </c>
      <c r="N56" s="91">
        <v>4.0000000000000002E-4</v>
      </c>
    </row>
    <row r="57" spans="1:14">
      <c r="A57" s="78" t="s">
        <v>1952</v>
      </c>
      <c r="B57" s="78" t="s">
        <v>1953</v>
      </c>
      <c r="C57" s="78" t="s">
        <v>99</v>
      </c>
      <c r="D57" s="78" t="s">
        <v>122</v>
      </c>
      <c r="E57" s="78" t="s">
        <v>1954</v>
      </c>
      <c r="F57" s="78" t="s">
        <v>568</v>
      </c>
      <c r="G57" s="78" t="s">
        <v>101</v>
      </c>
      <c r="H57" s="81">
        <v>397136</v>
      </c>
      <c r="I57" s="81">
        <v>3225</v>
      </c>
      <c r="J57" s="81">
        <v>0</v>
      </c>
      <c r="K57" s="81">
        <v>12807.636</v>
      </c>
      <c r="L57" s="91">
        <v>5.8999999999999999E-3</v>
      </c>
      <c r="M57" s="91">
        <v>4.5999999999999999E-3</v>
      </c>
      <c r="N57" s="91">
        <v>8.0000000000000004E-4</v>
      </c>
    </row>
    <row r="58" spans="1:14">
      <c r="A58" s="78" t="s">
        <v>1955</v>
      </c>
      <c r="B58" s="78" t="s">
        <v>1956</v>
      </c>
      <c r="C58" s="78" t="s">
        <v>99</v>
      </c>
      <c r="D58" s="78" t="s">
        <v>122</v>
      </c>
      <c r="E58" s="78" t="s">
        <v>1957</v>
      </c>
      <c r="F58" s="78" t="s">
        <v>568</v>
      </c>
      <c r="G58" s="78" t="s">
        <v>101</v>
      </c>
      <c r="H58" s="81">
        <v>2072838</v>
      </c>
      <c r="I58" s="81">
        <v>222.7</v>
      </c>
      <c r="J58" s="81">
        <v>0</v>
      </c>
      <c r="K58" s="81">
        <v>4616.2102260000001</v>
      </c>
      <c r="L58" s="91">
        <v>2E-3</v>
      </c>
      <c r="M58" s="91">
        <v>1.6999999999999999E-3</v>
      </c>
      <c r="N58" s="91">
        <v>2.9999999999999997E-4</v>
      </c>
    </row>
    <row r="59" spans="1:14">
      <c r="A59" s="78" t="s">
        <v>1958</v>
      </c>
      <c r="B59" s="78" t="s">
        <v>1959</v>
      </c>
      <c r="C59" s="78" t="s">
        <v>99</v>
      </c>
      <c r="D59" s="78" t="s">
        <v>122</v>
      </c>
      <c r="E59" s="78" t="s">
        <v>1002</v>
      </c>
      <c r="F59" s="78" t="s">
        <v>568</v>
      </c>
      <c r="G59" s="78" t="s">
        <v>101</v>
      </c>
      <c r="H59" s="81">
        <v>64555</v>
      </c>
      <c r="I59" s="81">
        <v>4147</v>
      </c>
      <c r="J59" s="81">
        <v>0</v>
      </c>
      <c r="K59" s="81">
        <v>2677.0958500000002</v>
      </c>
      <c r="L59" s="91">
        <v>1E-3</v>
      </c>
      <c r="M59" s="91">
        <v>1E-3</v>
      </c>
      <c r="N59" s="91">
        <v>2.0000000000000001E-4</v>
      </c>
    </row>
    <row r="60" spans="1:14">
      <c r="A60" s="78" t="s">
        <v>1960</v>
      </c>
      <c r="B60" s="78" t="s">
        <v>1961</v>
      </c>
      <c r="C60" s="78" t="s">
        <v>99</v>
      </c>
      <c r="D60" s="78" t="s">
        <v>122</v>
      </c>
      <c r="E60" s="78" t="s">
        <v>786</v>
      </c>
      <c r="F60" s="78" t="s">
        <v>787</v>
      </c>
      <c r="G60" s="78" t="s">
        <v>101</v>
      </c>
      <c r="H60" s="81">
        <v>200588</v>
      </c>
      <c r="I60" s="81">
        <v>611.6</v>
      </c>
      <c r="J60" s="81">
        <v>0</v>
      </c>
      <c r="K60" s="81">
        <v>1226.796208</v>
      </c>
      <c r="L60" s="91">
        <v>1E-3</v>
      </c>
      <c r="M60" s="91">
        <v>4.0000000000000002E-4</v>
      </c>
      <c r="N60" s="91">
        <v>1E-4</v>
      </c>
    </row>
    <row r="61" spans="1:14">
      <c r="A61" s="78" t="s">
        <v>1962</v>
      </c>
      <c r="B61" s="78" t="s">
        <v>1963</v>
      </c>
      <c r="C61" s="78" t="s">
        <v>99</v>
      </c>
      <c r="D61" s="78" t="s">
        <v>122</v>
      </c>
      <c r="E61" s="78" t="s">
        <v>1268</v>
      </c>
      <c r="F61" s="78" t="s">
        <v>787</v>
      </c>
      <c r="G61" s="78" t="s">
        <v>101</v>
      </c>
      <c r="H61" s="81">
        <v>156780</v>
      </c>
      <c r="I61" s="81">
        <v>9483</v>
      </c>
      <c r="J61" s="81">
        <v>0</v>
      </c>
      <c r="K61" s="81">
        <v>14867.447399999999</v>
      </c>
      <c r="L61" s="91">
        <v>1.24E-2</v>
      </c>
      <c r="M61" s="91">
        <v>5.3E-3</v>
      </c>
      <c r="N61" s="91">
        <v>8.9999999999999998E-4</v>
      </c>
    </row>
    <row r="62" spans="1:14">
      <c r="A62" s="78" t="s">
        <v>1964</v>
      </c>
      <c r="B62" s="78" t="s">
        <v>1965</v>
      </c>
      <c r="C62" s="78" t="s">
        <v>99</v>
      </c>
      <c r="D62" s="78" t="s">
        <v>122</v>
      </c>
      <c r="E62" s="78" t="s">
        <v>1163</v>
      </c>
      <c r="F62" s="78" t="s">
        <v>787</v>
      </c>
      <c r="G62" s="78" t="s">
        <v>101</v>
      </c>
      <c r="H62" s="81">
        <v>118418</v>
      </c>
      <c r="I62" s="81">
        <v>10060</v>
      </c>
      <c r="J62" s="81">
        <v>0</v>
      </c>
      <c r="K62" s="81">
        <v>11912.8508</v>
      </c>
      <c r="L62" s="91">
        <v>6.3E-3</v>
      </c>
      <c r="M62" s="91">
        <v>4.3E-3</v>
      </c>
      <c r="N62" s="91">
        <v>6.9999999999999999E-4</v>
      </c>
    </row>
    <row r="63" spans="1:14">
      <c r="A63" s="78" t="s">
        <v>1966</v>
      </c>
      <c r="B63" s="78" t="s">
        <v>1967</v>
      </c>
      <c r="C63" s="78" t="s">
        <v>99</v>
      </c>
      <c r="D63" s="78" t="s">
        <v>122</v>
      </c>
      <c r="E63" s="78" t="s">
        <v>1968</v>
      </c>
      <c r="F63" s="78" t="s">
        <v>787</v>
      </c>
      <c r="G63" s="78" t="s">
        <v>101</v>
      </c>
      <c r="H63" s="81">
        <v>172500</v>
      </c>
      <c r="I63" s="81">
        <v>437.8</v>
      </c>
      <c r="J63" s="81">
        <v>0</v>
      </c>
      <c r="K63" s="81">
        <v>755.20500000000004</v>
      </c>
      <c r="L63" s="91">
        <v>5.9999999999999995E-4</v>
      </c>
      <c r="M63" s="91">
        <v>2.9999999999999997E-4</v>
      </c>
      <c r="N63" s="91">
        <v>0</v>
      </c>
    </row>
    <row r="64" spans="1:14">
      <c r="A64" s="78" t="s">
        <v>1969</v>
      </c>
      <c r="B64" s="78" t="s">
        <v>1970</v>
      </c>
      <c r="C64" s="78" t="s">
        <v>99</v>
      </c>
      <c r="D64" s="78" t="s">
        <v>122</v>
      </c>
      <c r="E64" s="78" t="s">
        <v>1971</v>
      </c>
      <c r="F64" s="78" t="s">
        <v>422</v>
      </c>
      <c r="G64" s="78" t="s">
        <v>101</v>
      </c>
      <c r="H64" s="81">
        <v>105403</v>
      </c>
      <c r="I64" s="81">
        <v>7808</v>
      </c>
      <c r="J64" s="81">
        <v>0</v>
      </c>
      <c r="K64" s="81">
        <v>8229.8662399999994</v>
      </c>
      <c r="L64" s="91">
        <v>3.0000000000000001E-3</v>
      </c>
      <c r="M64" s="91">
        <v>3.0000000000000001E-3</v>
      </c>
      <c r="N64" s="91">
        <v>5.0000000000000001E-4</v>
      </c>
    </row>
    <row r="65" spans="1:14">
      <c r="A65" s="78" t="s">
        <v>1972</v>
      </c>
      <c r="B65" s="78" t="s">
        <v>1973</v>
      </c>
      <c r="C65" s="78" t="s">
        <v>99</v>
      </c>
      <c r="D65" s="78" t="s">
        <v>122</v>
      </c>
      <c r="E65" s="78" t="s">
        <v>1974</v>
      </c>
      <c r="F65" s="78" t="s">
        <v>1975</v>
      </c>
      <c r="G65" s="78" t="s">
        <v>101</v>
      </c>
      <c r="H65" s="81">
        <v>147163</v>
      </c>
      <c r="I65" s="81">
        <v>483.7</v>
      </c>
      <c r="J65" s="81">
        <v>0</v>
      </c>
      <c r="K65" s="81">
        <v>711.82743100000005</v>
      </c>
      <c r="L65" s="91">
        <v>2.9999999999999997E-4</v>
      </c>
      <c r="M65" s="91">
        <v>2.9999999999999997E-4</v>
      </c>
      <c r="N65" s="91">
        <v>0</v>
      </c>
    </row>
    <row r="66" spans="1:14">
      <c r="A66" s="78" t="s">
        <v>1976</v>
      </c>
      <c r="B66" s="78" t="s">
        <v>1977</v>
      </c>
      <c r="C66" s="78" t="s">
        <v>99</v>
      </c>
      <c r="D66" s="78" t="s">
        <v>122</v>
      </c>
      <c r="E66" s="78" t="s">
        <v>1978</v>
      </c>
      <c r="F66" s="78" t="s">
        <v>111</v>
      </c>
      <c r="G66" s="78" t="s">
        <v>101</v>
      </c>
      <c r="H66" s="81">
        <v>17887</v>
      </c>
      <c r="I66" s="81">
        <v>14710</v>
      </c>
      <c r="J66" s="81">
        <v>0</v>
      </c>
      <c r="K66" s="81">
        <v>2631.1777000000002</v>
      </c>
      <c r="L66" s="91">
        <v>1.6999999999999999E-3</v>
      </c>
      <c r="M66" s="91">
        <v>8.9999999999999998E-4</v>
      </c>
      <c r="N66" s="91">
        <v>2.0000000000000001E-4</v>
      </c>
    </row>
    <row r="67" spans="1:14">
      <c r="A67" s="78" t="s">
        <v>1979</v>
      </c>
      <c r="B67" s="78" t="s">
        <v>1980</v>
      </c>
      <c r="C67" s="78" t="s">
        <v>99</v>
      </c>
      <c r="D67" s="78" t="s">
        <v>122</v>
      </c>
      <c r="E67" s="78" t="s">
        <v>1140</v>
      </c>
      <c r="F67" s="78" t="s">
        <v>111</v>
      </c>
      <c r="G67" s="78" t="s">
        <v>101</v>
      </c>
      <c r="H67" s="81">
        <v>59297</v>
      </c>
      <c r="I67" s="81">
        <v>12920</v>
      </c>
      <c r="J67" s="81">
        <v>0</v>
      </c>
      <c r="K67" s="81">
        <v>7661.1724000000004</v>
      </c>
      <c r="L67" s="91">
        <v>1.6999999999999999E-3</v>
      </c>
      <c r="M67" s="91">
        <v>2.8E-3</v>
      </c>
      <c r="N67" s="91">
        <v>5.0000000000000001E-4</v>
      </c>
    </row>
    <row r="68" spans="1:14">
      <c r="A68" s="78" t="s">
        <v>1981</v>
      </c>
      <c r="B68" s="78" t="s">
        <v>1982</v>
      </c>
      <c r="C68" s="78" t="s">
        <v>99</v>
      </c>
      <c r="D68" s="78" t="s">
        <v>122</v>
      </c>
      <c r="E68" s="78" t="s">
        <v>972</v>
      </c>
      <c r="F68" s="78" t="s">
        <v>111</v>
      </c>
      <c r="G68" s="78" t="s">
        <v>101</v>
      </c>
      <c r="H68" s="81">
        <v>3364.67</v>
      </c>
      <c r="I68" s="81">
        <v>6179</v>
      </c>
      <c r="J68" s="81">
        <v>0</v>
      </c>
      <c r="K68" s="81">
        <v>207.90295929999999</v>
      </c>
      <c r="L68" s="91">
        <v>1E-4</v>
      </c>
      <c r="M68" s="91">
        <v>1E-4</v>
      </c>
      <c r="N68" s="91">
        <v>0</v>
      </c>
    </row>
    <row r="69" spans="1:14">
      <c r="A69" s="78" t="s">
        <v>1983</v>
      </c>
      <c r="B69" s="78" t="s">
        <v>1984</v>
      </c>
      <c r="C69" s="78" t="s">
        <v>99</v>
      </c>
      <c r="D69" s="78" t="s">
        <v>122</v>
      </c>
      <c r="E69" s="78" t="s">
        <v>827</v>
      </c>
      <c r="F69" s="78" t="s">
        <v>111</v>
      </c>
      <c r="G69" s="78" t="s">
        <v>101</v>
      </c>
      <c r="H69" s="81">
        <v>20387</v>
      </c>
      <c r="I69" s="81">
        <v>36670</v>
      </c>
      <c r="J69" s="81">
        <v>0</v>
      </c>
      <c r="K69" s="81">
        <v>7475.9129000000003</v>
      </c>
      <c r="L69" s="91">
        <v>2.5999999999999999E-3</v>
      </c>
      <c r="M69" s="91">
        <v>2.7000000000000001E-3</v>
      </c>
      <c r="N69" s="91">
        <v>4.0000000000000002E-4</v>
      </c>
    </row>
    <row r="70" spans="1:14">
      <c r="A70" s="78" t="s">
        <v>1985</v>
      </c>
      <c r="B70" s="78" t="s">
        <v>1986</v>
      </c>
      <c r="C70" s="78" t="s">
        <v>99</v>
      </c>
      <c r="D70" s="78" t="s">
        <v>122</v>
      </c>
      <c r="E70" s="78" t="s">
        <v>1987</v>
      </c>
      <c r="F70" s="78" t="s">
        <v>111</v>
      </c>
      <c r="G70" s="78" t="s">
        <v>101</v>
      </c>
      <c r="H70" s="81">
        <v>8884</v>
      </c>
      <c r="I70" s="81">
        <v>24890</v>
      </c>
      <c r="J70" s="81">
        <v>0</v>
      </c>
      <c r="K70" s="81">
        <v>2211.2276000000002</v>
      </c>
      <c r="L70" s="91">
        <v>1.1999999999999999E-3</v>
      </c>
      <c r="M70" s="91">
        <v>8.0000000000000004E-4</v>
      </c>
      <c r="N70" s="91">
        <v>1E-4</v>
      </c>
    </row>
    <row r="71" spans="1:14">
      <c r="A71" s="78" t="s">
        <v>1988</v>
      </c>
      <c r="B71" s="78" t="s">
        <v>1989</v>
      </c>
      <c r="C71" s="78" t="s">
        <v>99</v>
      </c>
      <c r="D71" s="78" t="s">
        <v>122</v>
      </c>
      <c r="E71" s="78" t="s">
        <v>1990</v>
      </c>
      <c r="F71" s="78" t="s">
        <v>111</v>
      </c>
      <c r="G71" s="78" t="s">
        <v>101</v>
      </c>
      <c r="H71" s="81">
        <v>100191</v>
      </c>
      <c r="I71" s="81">
        <v>7750</v>
      </c>
      <c r="J71" s="81">
        <v>0</v>
      </c>
      <c r="K71" s="81">
        <v>7764.8024999999998</v>
      </c>
      <c r="L71" s="91">
        <v>1.9E-3</v>
      </c>
      <c r="M71" s="91">
        <v>2.8E-3</v>
      </c>
      <c r="N71" s="91">
        <v>5.0000000000000001E-4</v>
      </c>
    </row>
    <row r="72" spans="1:14">
      <c r="A72" s="78" t="s">
        <v>1991</v>
      </c>
      <c r="B72" s="78" t="s">
        <v>1992</v>
      </c>
      <c r="C72" s="78" t="s">
        <v>99</v>
      </c>
      <c r="D72" s="78" t="s">
        <v>122</v>
      </c>
      <c r="E72" s="78" t="s">
        <v>1545</v>
      </c>
      <c r="F72" s="78" t="s">
        <v>1006</v>
      </c>
      <c r="G72" s="78" t="s">
        <v>101</v>
      </c>
      <c r="H72" s="81">
        <v>72653</v>
      </c>
      <c r="I72" s="81">
        <v>6663</v>
      </c>
      <c r="J72" s="81">
        <v>0</v>
      </c>
      <c r="K72" s="81">
        <v>4840.8693899999998</v>
      </c>
      <c r="L72" s="91">
        <v>4.7000000000000002E-3</v>
      </c>
      <c r="M72" s="91">
        <v>1.6999999999999999E-3</v>
      </c>
      <c r="N72" s="91">
        <v>2.9999999999999997E-4</v>
      </c>
    </row>
    <row r="73" spans="1:14">
      <c r="A73" s="78" t="s">
        <v>1993</v>
      </c>
      <c r="B73" s="78" t="s">
        <v>1994</v>
      </c>
      <c r="C73" s="78" t="s">
        <v>99</v>
      </c>
      <c r="D73" s="78" t="s">
        <v>122</v>
      </c>
      <c r="E73" s="78" t="s">
        <v>1605</v>
      </c>
      <c r="F73" s="78" t="s">
        <v>1006</v>
      </c>
      <c r="G73" s="78" t="s">
        <v>101</v>
      </c>
      <c r="H73" s="81">
        <v>772316.55</v>
      </c>
      <c r="I73" s="81">
        <v>303.89999999999998</v>
      </c>
      <c r="J73" s="81">
        <v>0</v>
      </c>
      <c r="K73" s="81">
        <v>2347.0699954500001</v>
      </c>
      <c r="L73" s="91">
        <v>6.9999999999999999E-4</v>
      </c>
      <c r="M73" s="91">
        <v>8.0000000000000004E-4</v>
      </c>
      <c r="N73" s="91">
        <v>1E-4</v>
      </c>
    </row>
    <row r="74" spans="1:14">
      <c r="A74" s="78" t="s">
        <v>1995</v>
      </c>
      <c r="B74" s="78" t="s">
        <v>1996</v>
      </c>
      <c r="C74" s="78" t="s">
        <v>99</v>
      </c>
      <c r="D74" s="78" t="s">
        <v>122</v>
      </c>
      <c r="E74" s="78" t="s">
        <v>1582</v>
      </c>
      <c r="F74" s="78" t="s">
        <v>1006</v>
      </c>
      <c r="G74" s="78" t="s">
        <v>101</v>
      </c>
      <c r="H74" s="81">
        <v>10075940</v>
      </c>
      <c r="I74" s="81">
        <v>56.8</v>
      </c>
      <c r="J74" s="81">
        <v>0</v>
      </c>
      <c r="K74" s="81">
        <v>5723.1339200000002</v>
      </c>
      <c r="L74" s="91">
        <v>3.8999999999999998E-3</v>
      </c>
      <c r="M74" s="91">
        <v>2.0999999999999999E-3</v>
      </c>
      <c r="N74" s="91">
        <v>2.9999999999999997E-4</v>
      </c>
    </row>
    <row r="75" spans="1:14">
      <c r="A75" s="78" t="s">
        <v>1997</v>
      </c>
      <c r="B75" s="78" t="s">
        <v>1998</v>
      </c>
      <c r="C75" s="78" t="s">
        <v>99</v>
      </c>
      <c r="D75" s="78" t="s">
        <v>122</v>
      </c>
      <c r="E75" s="78" t="s">
        <v>1999</v>
      </c>
      <c r="F75" s="78" t="s">
        <v>1006</v>
      </c>
      <c r="G75" s="78" t="s">
        <v>101</v>
      </c>
      <c r="H75" s="81">
        <v>3127426.98</v>
      </c>
      <c r="I75" s="81">
        <v>97</v>
      </c>
      <c r="J75" s="81">
        <v>0</v>
      </c>
      <c r="K75" s="81">
        <v>3033.6041706000001</v>
      </c>
      <c r="L75" s="91">
        <v>2.8E-3</v>
      </c>
      <c r="M75" s="91">
        <v>1.1000000000000001E-3</v>
      </c>
      <c r="N75" s="91">
        <v>2.0000000000000001E-4</v>
      </c>
    </row>
    <row r="76" spans="1:14">
      <c r="A76" s="78" t="s">
        <v>2000</v>
      </c>
      <c r="B76" s="78" t="s">
        <v>2001</v>
      </c>
      <c r="C76" s="78" t="s">
        <v>99</v>
      </c>
      <c r="D76" s="78" t="s">
        <v>122</v>
      </c>
      <c r="E76" s="78" t="s">
        <v>2002</v>
      </c>
      <c r="F76" s="78" t="s">
        <v>1076</v>
      </c>
      <c r="G76" s="78" t="s">
        <v>101</v>
      </c>
      <c r="H76" s="81">
        <v>38610</v>
      </c>
      <c r="I76" s="81">
        <v>5312</v>
      </c>
      <c r="J76" s="81">
        <v>0</v>
      </c>
      <c r="K76" s="81">
        <v>2050.9632000000001</v>
      </c>
      <c r="L76" s="91">
        <v>8.9999999999999998E-4</v>
      </c>
      <c r="M76" s="91">
        <v>6.9999999999999999E-4</v>
      </c>
      <c r="N76" s="91">
        <v>1E-4</v>
      </c>
    </row>
    <row r="77" spans="1:14">
      <c r="A77" s="78" t="s">
        <v>2003</v>
      </c>
      <c r="B77" s="78" t="s">
        <v>2004</v>
      </c>
      <c r="C77" s="78" t="s">
        <v>99</v>
      </c>
      <c r="D77" s="78" t="s">
        <v>122</v>
      </c>
      <c r="E77" s="78" t="s">
        <v>2005</v>
      </c>
      <c r="F77" s="78" t="s">
        <v>957</v>
      </c>
      <c r="G77" s="78" t="s">
        <v>101</v>
      </c>
      <c r="H77" s="81">
        <v>15857</v>
      </c>
      <c r="I77" s="81">
        <v>9780</v>
      </c>
      <c r="J77" s="81">
        <v>0</v>
      </c>
      <c r="K77" s="81">
        <v>1550.8145999999999</v>
      </c>
      <c r="L77" s="91">
        <v>1.2999999999999999E-3</v>
      </c>
      <c r="M77" s="91">
        <v>5.9999999999999995E-4</v>
      </c>
      <c r="N77" s="91">
        <v>1E-4</v>
      </c>
    </row>
    <row r="78" spans="1:14">
      <c r="A78" s="78" t="s">
        <v>2006</v>
      </c>
      <c r="B78" s="78" t="s">
        <v>2007</v>
      </c>
      <c r="C78" s="78" t="s">
        <v>99</v>
      </c>
      <c r="D78" s="78" t="s">
        <v>122</v>
      </c>
      <c r="E78" s="78" t="s">
        <v>2008</v>
      </c>
      <c r="F78" s="78" t="s">
        <v>2009</v>
      </c>
      <c r="G78" s="78" t="s">
        <v>101</v>
      </c>
      <c r="H78" s="81">
        <v>818659</v>
      </c>
      <c r="I78" s="81">
        <v>231.2</v>
      </c>
      <c r="J78" s="81">
        <v>0</v>
      </c>
      <c r="K78" s="81">
        <v>1892.7396080000001</v>
      </c>
      <c r="L78" s="91">
        <v>1.9E-3</v>
      </c>
      <c r="M78" s="91">
        <v>6.9999999999999999E-4</v>
      </c>
      <c r="N78" s="91">
        <v>1E-4</v>
      </c>
    </row>
    <row r="79" spans="1:14">
      <c r="A79" s="78" t="s">
        <v>2010</v>
      </c>
      <c r="B79" s="78" t="s">
        <v>2011</v>
      </c>
      <c r="C79" s="78" t="s">
        <v>99</v>
      </c>
      <c r="D79" s="78" t="s">
        <v>122</v>
      </c>
      <c r="E79" s="78" t="s">
        <v>1425</v>
      </c>
      <c r="F79" s="78" t="s">
        <v>1426</v>
      </c>
      <c r="G79" s="78" t="s">
        <v>101</v>
      </c>
      <c r="H79" s="81">
        <v>43910</v>
      </c>
      <c r="I79" s="81">
        <v>19340</v>
      </c>
      <c r="J79" s="81">
        <v>0</v>
      </c>
      <c r="K79" s="81">
        <v>8492.1939999999995</v>
      </c>
      <c r="L79" s="91">
        <v>2.8999999999999998E-3</v>
      </c>
      <c r="M79" s="91">
        <v>3.0999999999999999E-3</v>
      </c>
      <c r="N79" s="91">
        <v>5.0000000000000001E-4</v>
      </c>
    </row>
    <row r="80" spans="1:14">
      <c r="A80" s="78" t="s">
        <v>2012</v>
      </c>
      <c r="B80" s="78" t="s">
        <v>2013</v>
      </c>
      <c r="C80" s="78" t="s">
        <v>99</v>
      </c>
      <c r="D80" s="78" t="s">
        <v>122</v>
      </c>
      <c r="E80" s="78" t="s">
        <v>2014</v>
      </c>
      <c r="F80" s="78" t="s">
        <v>622</v>
      </c>
      <c r="G80" s="78" t="s">
        <v>101</v>
      </c>
      <c r="H80" s="81">
        <v>8896.57</v>
      </c>
      <c r="I80" s="81">
        <v>12880</v>
      </c>
      <c r="J80" s="81">
        <v>0</v>
      </c>
      <c r="K80" s="81">
        <v>1145.8782160000001</v>
      </c>
      <c r="L80" s="91">
        <v>8.0000000000000004E-4</v>
      </c>
      <c r="M80" s="91">
        <v>4.0000000000000002E-4</v>
      </c>
      <c r="N80" s="91">
        <v>1E-4</v>
      </c>
    </row>
    <row r="81" spans="1:14">
      <c r="A81" s="78" t="s">
        <v>2015</v>
      </c>
      <c r="B81" s="78" t="s">
        <v>2016</v>
      </c>
      <c r="C81" s="78" t="s">
        <v>99</v>
      </c>
      <c r="D81" s="78" t="s">
        <v>122</v>
      </c>
      <c r="E81" s="78" t="s">
        <v>2017</v>
      </c>
      <c r="F81" s="78" t="s">
        <v>622</v>
      </c>
      <c r="G81" s="78" t="s">
        <v>101</v>
      </c>
      <c r="H81" s="81">
        <v>31078</v>
      </c>
      <c r="I81" s="81">
        <v>9400</v>
      </c>
      <c r="J81" s="81">
        <v>0</v>
      </c>
      <c r="K81" s="81">
        <v>2921.3319999999999</v>
      </c>
      <c r="L81" s="91">
        <v>1.4E-3</v>
      </c>
      <c r="M81" s="91">
        <v>1.1000000000000001E-3</v>
      </c>
      <c r="N81" s="91">
        <v>2.0000000000000001E-4</v>
      </c>
    </row>
    <row r="82" spans="1:14">
      <c r="A82" s="78" t="s">
        <v>2018</v>
      </c>
      <c r="B82" s="78" t="s">
        <v>2019</v>
      </c>
      <c r="C82" s="78" t="s">
        <v>99</v>
      </c>
      <c r="D82" s="78" t="s">
        <v>122</v>
      </c>
      <c r="E82" s="78" t="s">
        <v>2020</v>
      </c>
      <c r="F82" s="78" t="s">
        <v>622</v>
      </c>
      <c r="G82" s="78" t="s">
        <v>101</v>
      </c>
      <c r="H82" s="81">
        <v>525000</v>
      </c>
      <c r="I82" s="81">
        <v>1684</v>
      </c>
      <c r="J82" s="81">
        <v>0</v>
      </c>
      <c r="K82" s="81">
        <v>8841</v>
      </c>
      <c r="L82" s="91">
        <v>5.5999999999999999E-3</v>
      </c>
      <c r="M82" s="91">
        <v>3.2000000000000002E-3</v>
      </c>
      <c r="N82" s="91">
        <v>5.0000000000000001E-4</v>
      </c>
    </row>
    <row r="83" spans="1:14">
      <c r="A83" s="78" t="s">
        <v>2021</v>
      </c>
      <c r="B83" s="78" t="s">
        <v>2022</v>
      </c>
      <c r="C83" s="78" t="s">
        <v>99</v>
      </c>
      <c r="D83" s="78" t="s">
        <v>122</v>
      </c>
      <c r="E83" s="78" t="s">
        <v>1299</v>
      </c>
      <c r="F83" s="78" t="s">
        <v>622</v>
      </c>
      <c r="G83" s="78" t="s">
        <v>101</v>
      </c>
      <c r="H83" s="81">
        <v>6790</v>
      </c>
      <c r="I83" s="81">
        <v>9290</v>
      </c>
      <c r="J83" s="81">
        <v>0</v>
      </c>
      <c r="K83" s="81">
        <v>630.79100000000005</v>
      </c>
      <c r="L83" s="91">
        <v>5.0000000000000001E-4</v>
      </c>
      <c r="M83" s="91">
        <v>2.0000000000000001E-4</v>
      </c>
      <c r="N83" s="91">
        <v>0</v>
      </c>
    </row>
    <row r="84" spans="1:14">
      <c r="A84" s="78" t="s">
        <v>2023</v>
      </c>
      <c r="B84" s="78" t="s">
        <v>2024</v>
      </c>
      <c r="C84" s="78" t="s">
        <v>99</v>
      </c>
      <c r="D84" s="78" t="s">
        <v>122</v>
      </c>
      <c r="E84" s="78" t="s">
        <v>2025</v>
      </c>
      <c r="F84" s="78" t="s">
        <v>622</v>
      </c>
      <c r="G84" s="78" t="s">
        <v>101</v>
      </c>
      <c r="H84" s="81">
        <v>36568</v>
      </c>
      <c r="I84" s="81">
        <v>19000</v>
      </c>
      <c r="J84" s="81">
        <v>0</v>
      </c>
      <c r="K84" s="81">
        <v>6947.92</v>
      </c>
      <c r="L84" s="91">
        <v>2.8999999999999998E-3</v>
      </c>
      <c r="M84" s="91">
        <v>2.5000000000000001E-3</v>
      </c>
      <c r="N84" s="91">
        <v>4.0000000000000002E-4</v>
      </c>
    </row>
    <row r="85" spans="1:14">
      <c r="A85" s="78" t="s">
        <v>2026</v>
      </c>
      <c r="B85" s="78" t="s">
        <v>2027</v>
      </c>
      <c r="C85" s="78" t="s">
        <v>99</v>
      </c>
      <c r="D85" s="78" t="s">
        <v>122</v>
      </c>
      <c r="E85" s="78" t="s">
        <v>2028</v>
      </c>
      <c r="F85" s="78" t="s">
        <v>622</v>
      </c>
      <c r="G85" s="78" t="s">
        <v>101</v>
      </c>
      <c r="H85" s="81">
        <v>27760</v>
      </c>
      <c r="I85" s="81">
        <v>6560</v>
      </c>
      <c r="J85" s="81">
        <v>0</v>
      </c>
      <c r="K85" s="81">
        <v>1821.056</v>
      </c>
      <c r="L85" s="91">
        <v>1.2999999999999999E-3</v>
      </c>
      <c r="M85" s="91">
        <v>6.9999999999999999E-4</v>
      </c>
      <c r="N85" s="91">
        <v>1E-4</v>
      </c>
    </row>
    <row r="86" spans="1:14">
      <c r="A86" s="78" t="s">
        <v>2029</v>
      </c>
      <c r="B86" s="78" t="s">
        <v>2030</v>
      </c>
      <c r="C86" s="78" t="s">
        <v>99</v>
      </c>
      <c r="D86" s="78" t="s">
        <v>122</v>
      </c>
      <c r="E86" s="78" t="s">
        <v>2031</v>
      </c>
      <c r="F86" s="78" t="s">
        <v>622</v>
      </c>
      <c r="G86" s="78" t="s">
        <v>101</v>
      </c>
      <c r="H86" s="81">
        <v>1208000</v>
      </c>
      <c r="I86" s="81">
        <v>1405</v>
      </c>
      <c r="J86" s="81">
        <v>0</v>
      </c>
      <c r="K86" s="81">
        <v>16972.400000000001</v>
      </c>
      <c r="L86" s="91">
        <v>7.9000000000000008E-3</v>
      </c>
      <c r="M86" s="91">
        <v>6.1000000000000004E-3</v>
      </c>
      <c r="N86" s="91">
        <v>1E-3</v>
      </c>
    </row>
    <row r="87" spans="1:14">
      <c r="A87" s="78" t="s">
        <v>2032</v>
      </c>
      <c r="B87" s="78" t="s">
        <v>2033</v>
      </c>
      <c r="C87" s="78" t="s">
        <v>99</v>
      </c>
      <c r="D87" s="78" t="s">
        <v>122</v>
      </c>
      <c r="E87" s="78" t="s">
        <v>1221</v>
      </c>
      <c r="F87" s="78" t="s">
        <v>622</v>
      </c>
      <c r="G87" s="78" t="s">
        <v>101</v>
      </c>
      <c r="H87" s="81">
        <v>195313</v>
      </c>
      <c r="I87" s="81">
        <v>925.2</v>
      </c>
      <c r="J87" s="81">
        <v>0</v>
      </c>
      <c r="K87" s="81">
        <v>1807.0358759999999</v>
      </c>
      <c r="L87" s="91">
        <v>2.0999999999999999E-3</v>
      </c>
      <c r="M87" s="91">
        <v>5.9999999999999995E-4</v>
      </c>
      <c r="N87" s="91">
        <v>1E-4</v>
      </c>
    </row>
    <row r="88" spans="1:14">
      <c r="A88" s="78" t="s">
        <v>2034</v>
      </c>
      <c r="B88" s="78" t="s">
        <v>2035</v>
      </c>
      <c r="C88" s="78" t="s">
        <v>99</v>
      </c>
      <c r="D88" s="78" t="s">
        <v>122</v>
      </c>
      <c r="E88" s="78" t="s">
        <v>2036</v>
      </c>
      <c r="F88" s="78" t="s">
        <v>622</v>
      </c>
      <c r="G88" s="78" t="s">
        <v>101</v>
      </c>
      <c r="H88" s="81">
        <v>42993</v>
      </c>
      <c r="I88" s="81">
        <v>23590</v>
      </c>
      <c r="J88" s="81">
        <v>0</v>
      </c>
      <c r="K88" s="81">
        <v>10142.048699999999</v>
      </c>
      <c r="L88" s="91">
        <v>3.0999999999999999E-3</v>
      </c>
      <c r="M88" s="91">
        <v>3.5999999999999999E-3</v>
      </c>
      <c r="N88" s="91">
        <v>5.9999999999999995E-4</v>
      </c>
    </row>
    <row r="89" spans="1:14">
      <c r="A89" s="78" t="s">
        <v>2037</v>
      </c>
      <c r="B89" s="78" t="s">
        <v>2038</v>
      </c>
      <c r="C89" s="78" t="s">
        <v>99</v>
      </c>
      <c r="D89" s="78" t="s">
        <v>122</v>
      </c>
      <c r="E89" s="78" t="s">
        <v>1232</v>
      </c>
      <c r="F89" s="78" t="s">
        <v>622</v>
      </c>
      <c r="G89" s="78" t="s">
        <v>101</v>
      </c>
      <c r="H89" s="81">
        <v>3060</v>
      </c>
      <c r="I89" s="81">
        <v>22390</v>
      </c>
      <c r="J89" s="81">
        <v>0</v>
      </c>
      <c r="K89" s="81">
        <v>685.13400000000001</v>
      </c>
      <c r="L89" s="91">
        <v>4.0000000000000002E-4</v>
      </c>
      <c r="M89" s="91">
        <v>2.0000000000000001E-4</v>
      </c>
      <c r="N89" s="91">
        <v>0</v>
      </c>
    </row>
    <row r="90" spans="1:14">
      <c r="A90" s="78" t="s">
        <v>2039</v>
      </c>
      <c r="B90" s="78" t="s">
        <v>2040</v>
      </c>
      <c r="C90" s="78" t="s">
        <v>99</v>
      </c>
      <c r="D90" s="78" t="s">
        <v>122</v>
      </c>
      <c r="E90" s="78" t="s">
        <v>2041</v>
      </c>
      <c r="F90" s="78" t="s">
        <v>1226</v>
      </c>
      <c r="G90" s="78" t="s">
        <v>101</v>
      </c>
      <c r="H90" s="81">
        <v>1183782</v>
      </c>
      <c r="I90" s="81">
        <v>1385</v>
      </c>
      <c r="J90" s="81">
        <v>0</v>
      </c>
      <c r="K90" s="81">
        <v>16395.380700000002</v>
      </c>
      <c r="L90" s="91">
        <v>1.09E-2</v>
      </c>
      <c r="M90" s="91">
        <v>5.8999999999999999E-3</v>
      </c>
      <c r="N90" s="91">
        <v>1E-3</v>
      </c>
    </row>
    <row r="91" spans="1:14">
      <c r="A91" s="78" t="s">
        <v>2042</v>
      </c>
      <c r="B91" s="78" t="s">
        <v>2043</v>
      </c>
      <c r="C91" s="78" t="s">
        <v>99</v>
      </c>
      <c r="D91" s="78" t="s">
        <v>122</v>
      </c>
      <c r="E91" s="78" t="s">
        <v>2044</v>
      </c>
      <c r="F91" s="78" t="s">
        <v>1226</v>
      </c>
      <c r="G91" s="78" t="s">
        <v>101</v>
      </c>
      <c r="H91" s="81">
        <v>14416</v>
      </c>
      <c r="I91" s="81">
        <v>4955</v>
      </c>
      <c r="J91" s="81">
        <v>0</v>
      </c>
      <c r="K91" s="81">
        <v>714.31280000000004</v>
      </c>
      <c r="L91" s="91">
        <v>1E-3</v>
      </c>
      <c r="M91" s="91">
        <v>2.9999999999999997E-4</v>
      </c>
      <c r="N91" s="91">
        <v>0</v>
      </c>
    </row>
    <row r="92" spans="1:14">
      <c r="A92" s="78" t="s">
        <v>2045</v>
      </c>
      <c r="B92" s="78" t="s">
        <v>2046</v>
      </c>
      <c r="C92" s="78" t="s">
        <v>99</v>
      </c>
      <c r="D92" s="78" t="s">
        <v>122</v>
      </c>
      <c r="E92" s="78" t="s">
        <v>853</v>
      </c>
      <c r="F92" s="78" t="s">
        <v>673</v>
      </c>
      <c r="G92" s="78" t="s">
        <v>101</v>
      </c>
      <c r="H92" s="81">
        <v>978877</v>
      </c>
      <c r="I92" s="81">
        <v>411.3</v>
      </c>
      <c r="J92" s="81">
        <v>0</v>
      </c>
      <c r="K92" s="81">
        <v>4026.1211010000002</v>
      </c>
      <c r="L92" s="91">
        <v>6.4000000000000003E-3</v>
      </c>
      <c r="M92" s="91">
        <v>1.4E-3</v>
      </c>
      <c r="N92" s="91">
        <v>2.0000000000000001E-4</v>
      </c>
    </row>
    <row r="93" spans="1:14">
      <c r="A93" s="78" t="s">
        <v>2047</v>
      </c>
      <c r="B93" s="78" t="s">
        <v>2048</v>
      </c>
      <c r="C93" s="78" t="s">
        <v>99</v>
      </c>
      <c r="D93" s="78" t="s">
        <v>122</v>
      </c>
      <c r="E93" s="78" t="s">
        <v>871</v>
      </c>
      <c r="F93" s="78" t="s">
        <v>673</v>
      </c>
      <c r="G93" s="78" t="s">
        <v>101</v>
      </c>
      <c r="H93" s="81">
        <v>1011823</v>
      </c>
      <c r="I93" s="81">
        <v>1438</v>
      </c>
      <c r="J93" s="81">
        <v>0</v>
      </c>
      <c r="K93" s="81">
        <v>14550.014740000001</v>
      </c>
      <c r="L93" s="91">
        <v>1.77E-2</v>
      </c>
      <c r="M93" s="91">
        <v>5.1999999999999998E-3</v>
      </c>
      <c r="N93" s="91">
        <v>8.9999999999999998E-4</v>
      </c>
    </row>
    <row r="94" spans="1:14">
      <c r="A94" s="78" t="s">
        <v>2049</v>
      </c>
      <c r="B94" s="78" t="s">
        <v>2050</v>
      </c>
      <c r="C94" s="78" t="s">
        <v>99</v>
      </c>
      <c r="D94" s="78" t="s">
        <v>122</v>
      </c>
      <c r="E94" s="78" t="s">
        <v>805</v>
      </c>
      <c r="F94" s="78" t="s">
        <v>673</v>
      </c>
      <c r="G94" s="78" t="s">
        <v>101</v>
      </c>
      <c r="H94" s="81">
        <v>153383.79999999999</v>
      </c>
      <c r="I94" s="81">
        <v>8314</v>
      </c>
      <c r="J94" s="81">
        <v>0</v>
      </c>
      <c r="K94" s="81">
        <v>12752.329132000001</v>
      </c>
      <c r="L94" s="91">
        <v>4.3E-3</v>
      </c>
      <c r="M94" s="91">
        <v>4.5999999999999999E-3</v>
      </c>
      <c r="N94" s="91">
        <v>8.0000000000000004E-4</v>
      </c>
    </row>
    <row r="95" spans="1:14">
      <c r="A95" s="78" t="s">
        <v>2051</v>
      </c>
      <c r="B95" s="78" t="s">
        <v>2052</v>
      </c>
      <c r="C95" s="78" t="s">
        <v>99</v>
      </c>
      <c r="D95" s="78" t="s">
        <v>122</v>
      </c>
      <c r="E95" s="78" t="s">
        <v>2053</v>
      </c>
      <c r="F95" s="78" t="s">
        <v>673</v>
      </c>
      <c r="G95" s="78" t="s">
        <v>101</v>
      </c>
      <c r="H95" s="81">
        <v>1966</v>
      </c>
      <c r="I95" s="81">
        <v>25420</v>
      </c>
      <c r="J95" s="81">
        <v>0</v>
      </c>
      <c r="K95" s="81">
        <v>499.75720000000001</v>
      </c>
      <c r="L95" s="91">
        <v>2.9999999999999997E-4</v>
      </c>
      <c r="M95" s="91">
        <v>2.0000000000000001E-4</v>
      </c>
      <c r="N95" s="91">
        <v>0</v>
      </c>
    </row>
    <row r="96" spans="1:14">
      <c r="A96" s="78" t="s">
        <v>2054</v>
      </c>
      <c r="B96" s="78" t="s">
        <v>2055</v>
      </c>
      <c r="C96" s="78" t="s">
        <v>99</v>
      </c>
      <c r="D96" s="78" t="s">
        <v>122</v>
      </c>
      <c r="E96" s="78" t="s">
        <v>672</v>
      </c>
      <c r="F96" s="78" t="s">
        <v>673</v>
      </c>
      <c r="G96" s="78" t="s">
        <v>101</v>
      </c>
      <c r="H96" s="81">
        <v>527399.94999999995</v>
      </c>
      <c r="I96" s="81">
        <v>1386</v>
      </c>
      <c r="J96" s="81">
        <v>0</v>
      </c>
      <c r="K96" s="81">
        <v>7309.7633070000002</v>
      </c>
      <c r="L96" s="91">
        <v>3.5000000000000001E-3</v>
      </c>
      <c r="M96" s="91">
        <v>2.5999999999999999E-3</v>
      </c>
      <c r="N96" s="91">
        <v>4.0000000000000002E-4</v>
      </c>
    </row>
    <row r="97" spans="1:14">
      <c r="A97" s="78" t="s">
        <v>2056</v>
      </c>
      <c r="B97" s="78" t="s">
        <v>2057</v>
      </c>
      <c r="C97" s="78" t="s">
        <v>99</v>
      </c>
      <c r="D97" s="78" t="s">
        <v>122</v>
      </c>
      <c r="E97" s="78" t="s">
        <v>945</v>
      </c>
      <c r="F97" s="78" t="s">
        <v>673</v>
      </c>
      <c r="G97" s="78" t="s">
        <v>101</v>
      </c>
      <c r="H97" s="81">
        <v>382174</v>
      </c>
      <c r="I97" s="81">
        <v>2968</v>
      </c>
      <c r="J97" s="81">
        <v>0</v>
      </c>
      <c r="K97" s="81">
        <v>11342.92432</v>
      </c>
      <c r="L97" s="91">
        <v>5.1999999999999998E-3</v>
      </c>
      <c r="M97" s="91">
        <v>4.1000000000000003E-3</v>
      </c>
      <c r="N97" s="91">
        <v>6.9999999999999999E-4</v>
      </c>
    </row>
    <row r="98" spans="1:14">
      <c r="A98" s="78" t="s">
        <v>2058</v>
      </c>
      <c r="B98" s="78" t="s">
        <v>2059</v>
      </c>
      <c r="C98" s="78" t="s">
        <v>99</v>
      </c>
      <c r="D98" s="78" t="s">
        <v>122</v>
      </c>
      <c r="E98" s="78" t="s">
        <v>758</v>
      </c>
      <c r="F98" s="78" t="s">
        <v>499</v>
      </c>
      <c r="G98" s="78" t="s">
        <v>101</v>
      </c>
      <c r="H98" s="81">
        <v>16328</v>
      </c>
      <c r="I98" s="81">
        <v>1490</v>
      </c>
      <c r="J98" s="81">
        <v>0</v>
      </c>
      <c r="K98" s="81">
        <v>243.28720000000001</v>
      </c>
      <c r="L98" s="91">
        <v>2.0000000000000001E-4</v>
      </c>
      <c r="M98" s="91">
        <v>1E-4</v>
      </c>
      <c r="N98" s="91">
        <v>0</v>
      </c>
    </row>
    <row r="99" spans="1:14">
      <c r="A99" s="78" t="s">
        <v>2060</v>
      </c>
      <c r="B99" s="78" t="s">
        <v>2061</v>
      </c>
      <c r="C99" s="78" t="s">
        <v>99</v>
      </c>
      <c r="D99" s="78" t="s">
        <v>122</v>
      </c>
      <c r="E99" s="78" t="s">
        <v>548</v>
      </c>
      <c r="F99" s="78" t="s">
        <v>499</v>
      </c>
      <c r="G99" s="78" t="s">
        <v>101</v>
      </c>
      <c r="H99" s="81">
        <v>69881</v>
      </c>
      <c r="I99" s="81">
        <v>25480</v>
      </c>
      <c r="J99" s="81">
        <v>0</v>
      </c>
      <c r="K99" s="81">
        <v>17805.678800000002</v>
      </c>
      <c r="L99" s="91">
        <v>4.7000000000000002E-3</v>
      </c>
      <c r="M99" s="91">
        <v>6.4000000000000003E-3</v>
      </c>
      <c r="N99" s="91">
        <v>1.1000000000000001E-3</v>
      </c>
    </row>
    <row r="100" spans="1:14">
      <c r="A100" s="78" t="s">
        <v>2062</v>
      </c>
      <c r="B100" s="78" t="s">
        <v>2063</v>
      </c>
      <c r="C100" s="78" t="s">
        <v>99</v>
      </c>
      <c r="D100" s="78" t="s">
        <v>122</v>
      </c>
      <c r="E100" s="78" t="s">
        <v>564</v>
      </c>
      <c r="F100" s="78" t="s">
        <v>499</v>
      </c>
      <c r="G100" s="78" t="s">
        <v>101</v>
      </c>
      <c r="H100" s="81">
        <v>2972</v>
      </c>
      <c r="I100" s="81">
        <v>198000</v>
      </c>
      <c r="J100" s="81">
        <v>0</v>
      </c>
      <c r="K100" s="81">
        <v>5884.56</v>
      </c>
      <c r="L100" s="91">
        <v>1.4E-3</v>
      </c>
      <c r="M100" s="91">
        <v>2.0999999999999999E-3</v>
      </c>
      <c r="N100" s="91">
        <v>2.9999999999999997E-4</v>
      </c>
    </row>
    <row r="101" spans="1:14">
      <c r="A101" s="78" t="s">
        <v>2064</v>
      </c>
      <c r="B101" s="78" t="s">
        <v>2065</v>
      </c>
      <c r="C101" s="78" t="s">
        <v>99</v>
      </c>
      <c r="D101" s="78" t="s">
        <v>122</v>
      </c>
      <c r="E101" s="78" t="s">
        <v>863</v>
      </c>
      <c r="F101" s="78" t="s">
        <v>499</v>
      </c>
      <c r="G101" s="78" t="s">
        <v>101</v>
      </c>
      <c r="H101" s="81">
        <v>37463</v>
      </c>
      <c r="I101" s="81">
        <v>2256</v>
      </c>
      <c r="J101" s="81">
        <v>0</v>
      </c>
      <c r="K101" s="81">
        <v>845.16528000000005</v>
      </c>
      <c r="L101" s="91">
        <v>1.1000000000000001E-3</v>
      </c>
      <c r="M101" s="91">
        <v>2.9999999999999997E-4</v>
      </c>
      <c r="N101" s="91">
        <v>0</v>
      </c>
    </row>
    <row r="102" spans="1:14">
      <c r="A102" s="78" t="s">
        <v>2066</v>
      </c>
      <c r="B102" s="78" t="s">
        <v>2067</v>
      </c>
      <c r="C102" s="78" t="s">
        <v>99</v>
      </c>
      <c r="D102" s="78" t="s">
        <v>122</v>
      </c>
      <c r="E102" s="78" t="s">
        <v>778</v>
      </c>
      <c r="F102" s="78" t="s">
        <v>499</v>
      </c>
      <c r="G102" s="78" t="s">
        <v>101</v>
      </c>
      <c r="H102" s="81">
        <v>55576</v>
      </c>
      <c r="I102" s="81">
        <v>5304</v>
      </c>
      <c r="J102" s="81">
        <v>0</v>
      </c>
      <c r="K102" s="81">
        <v>2947.7510400000001</v>
      </c>
      <c r="L102" s="91">
        <v>3.8999999999999998E-3</v>
      </c>
      <c r="M102" s="91">
        <v>1.1000000000000001E-3</v>
      </c>
      <c r="N102" s="91">
        <v>2.0000000000000001E-4</v>
      </c>
    </row>
    <row r="103" spans="1:14">
      <c r="A103" s="78" t="s">
        <v>2068</v>
      </c>
      <c r="B103" s="78" t="s">
        <v>2069</v>
      </c>
      <c r="C103" s="78" t="s">
        <v>99</v>
      </c>
      <c r="D103" s="78" t="s">
        <v>122</v>
      </c>
      <c r="E103" s="78" t="s">
        <v>1314</v>
      </c>
      <c r="F103" s="78" t="s">
        <v>499</v>
      </c>
      <c r="G103" s="78" t="s">
        <v>101</v>
      </c>
      <c r="H103" s="81">
        <v>183725</v>
      </c>
      <c r="I103" s="81">
        <v>716.7</v>
      </c>
      <c r="J103" s="81">
        <v>0</v>
      </c>
      <c r="K103" s="81">
        <v>1316.757075</v>
      </c>
      <c r="L103" s="91">
        <v>1.1999999999999999E-3</v>
      </c>
      <c r="M103" s="91">
        <v>5.0000000000000001E-4</v>
      </c>
      <c r="N103" s="91">
        <v>1E-4</v>
      </c>
    </row>
    <row r="104" spans="1:14">
      <c r="A104" s="78" t="s">
        <v>2070</v>
      </c>
      <c r="B104" s="78" t="s">
        <v>2071</v>
      </c>
      <c r="C104" s="78" t="s">
        <v>99</v>
      </c>
      <c r="D104" s="78" t="s">
        <v>122</v>
      </c>
      <c r="E104" s="78" t="s">
        <v>832</v>
      </c>
      <c r="F104" s="78" t="s">
        <v>499</v>
      </c>
      <c r="G104" s="78" t="s">
        <v>101</v>
      </c>
      <c r="H104" s="81">
        <v>245547</v>
      </c>
      <c r="I104" s="81">
        <v>8287</v>
      </c>
      <c r="J104" s="81">
        <v>0</v>
      </c>
      <c r="K104" s="81">
        <v>20348.479889999999</v>
      </c>
      <c r="L104" s="91">
        <v>6.7999999999999996E-3</v>
      </c>
      <c r="M104" s="91">
        <v>7.3000000000000001E-3</v>
      </c>
      <c r="N104" s="91">
        <v>1.1999999999999999E-3</v>
      </c>
    </row>
    <row r="105" spans="1:14">
      <c r="A105" s="78" t="s">
        <v>2072</v>
      </c>
      <c r="B105" s="78" t="s">
        <v>2073</v>
      </c>
      <c r="C105" s="78" t="s">
        <v>99</v>
      </c>
      <c r="D105" s="78" t="s">
        <v>122</v>
      </c>
      <c r="E105" s="78" t="s">
        <v>728</v>
      </c>
      <c r="F105" s="78" t="s">
        <v>499</v>
      </c>
      <c r="G105" s="78" t="s">
        <v>101</v>
      </c>
      <c r="H105" s="81">
        <v>705766</v>
      </c>
      <c r="I105" s="81">
        <v>528.1</v>
      </c>
      <c r="J105" s="81">
        <v>0</v>
      </c>
      <c r="K105" s="81">
        <v>3727.1502460000002</v>
      </c>
      <c r="L105" s="91">
        <v>3.7000000000000002E-3</v>
      </c>
      <c r="M105" s="91">
        <v>1.2999999999999999E-3</v>
      </c>
      <c r="N105" s="91">
        <v>2.0000000000000001E-4</v>
      </c>
    </row>
    <row r="106" spans="1:14">
      <c r="A106" s="78" t="s">
        <v>2074</v>
      </c>
      <c r="B106" s="78" t="s">
        <v>2075</v>
      </c>
      <c r="C106" s="78" t="s">
        <v>99</v>
      </c>
      <c r="D106" s="78" t="s">
        <v>122</v>
      </c>
      <c r="E106" s="78" t="s">
        <v>647</v>
      </c>
      <c r="F106" s="78" t="s">
        <v>499</v>
      </c>
      <c r="G106" s="78" t="s">
        <v>101</v>
      </c>
      <c r="H106" s="81">
        <v>23075</v>
      </c>
      <c r="I106" s="81">
        <v>13220</v>
      </c>
      <c r="J106" s="81">
        <v>0</v>
      </c>
      <c r="K106" s="81">
        <v>3050.5149999999999</v>
      </c>
      <c r="L106" s="91">
        <v>1.8E-3</v>
      </c>
      <c r="M106" s="91">
        <v>1.1000000000000001E-3</v>
      </c>
      <c r="N106" s="91">
        <v>2.0000000000000001E-4</v>
      </c>
    </row>
    <row r="107" spans="1:14">
      <c r="A107" s="78" t="s">
        <v>2076</v>
      </c>
      <c r="B107" s="78" t="s">
        <v>2077</v>
      </c>
      <c r="C107" s="78" t="s">
        <v>99</v>
      </c>
      <c r="D107" s="78" t="s">
        <v>122</v>
      </c>
      <c r="E107" s="78" t="s">
        <v>611</v>
      </c>
      <c r="F107" s="78" t="s">
        <v>499</v>
      </c>
      <c r="G107" s="78" t="s">
        <v>101</v>
      </c>
      <c r="H107" s="81">
        <v>1595197</v>
      </c>
      <c r="I107" s="81">
        <v>1259</v>
      </c>
      <c r="J107" s="81">
        <v>0</v>
      </c>
      <c r="K107" s="81">
        <v>20083.53023</v>
      </c>
      <c r="L107" s="91">
        <v>8.8999999999999999E-3</v>
      </c>
      <c r="M107" s="91">
        <v>7.1999999999999998E-3</v>
      </c>
      <c r="N107" s="91">
        <v>1.1999999999999999E-3</v>
      </c>
    </row>
    <row r="108" spans="1:14">
      <c r="A108" s="78" t="s">
        <v>2078</v>
      </c>
      <c r="B108" s="78" t="s">
        <v>2079</v>
      </c>
      <c r="C108" s="78" t="s">
        <v>99</v>
      </c>
      <c r="D108" s="78" t="s">
        <v>122</v>
      </c>
      <c r="E108" s="78" t="s">
        <v>1136</v>
      </c>
      <c r="F108" s="78" t="s">
        <v>1137</v>
      </c>
      <c r="G108" s="78" t="s">
        <v>101</v>
      </c>
      <c r="H108" s="81">
        <v>621727</v>
      </c>
      <c r="I108" s="81">
        <v>386.7</v>
      </c>
      <c r="J108" s="81">
        <v>0</v>
      </c>
      <c r="K108" s="81">
        <v>2404.2183089999999</v>
      </c>
      <c r="L108" s="91">
        <v>2E-3</v>
      </c>
      <c r="M108" s="91">
        <v>8.9999999999999998E-4</v>
      </c>
      <c r="N108" s="91">
        <v>1E-4</v>
      </c>
    </row>
    <row r="109" spans="1:14">
      <c r="A109" s="78" t="s">
        <v>2080</v>
      </c>
      <c r="B109" s="78" t="s">
        <v>2081</v>
      </c>
      <c r="C109" s="78" t="s">
        <v>99</v>
      </c>
      <c r="D109" s="78" t="s">
        <v>122</v>
      </c>
      <c r="E109" s="78" t="s">
        <v>2082</v>
      </c>
      <c r="F109" s="78" t="s">
        <v>2083</v>
      </c>
      <c r="G109" s="78" t="s">
        <v>101</v>
      </c>
      <c r="H109" s="81">
        <v>33193</v>
      </c>
      <c r="I109" s="81">
        <v>10890</v>
      </c>
      <c r="J109" s="81">
        <v>0</v>
      </c>
      <c r="K109" s="81">
        <v>3614.7177000000001</v>
      </c>
      <c r="L109" s="91">
        <v>5.0000000000000001E-4</v>
      </c>
      <c r="M109" s="91">
        <v>1.2999999999999999E-3</v>
      </c>
      <c r="N109" s="91">
        <v>2.0000000000000001E-4</v>
      </c>
    </row>
    <row r="110" spans="1:14">
      <c r="A110" s="78" t="s">
        <v>2084</v>
      </c>
      <c r="B110" s="78" t="s">
        <v>2085</v>
      </c>
      <c r="C110" s="78" t="s">
        <v>99</v>
      </c>
      <c r="D110" s="78" t="s">
        <v>122</v>
      </c>
      <c r="E110" s="78" t="s">
        <v>2086</v>
      </c>
      <c r="F110" s="78" t="s">
        <v>2083</v>
      </c>
      <c r="G110" s="78" t="s">
        <v>101</v>
      </c>
      <c r="H110" s="81">
        <v>77097</v>
      </c>
      <c r="I110" s="81">
        <v>1930</v>
      </c>
      <c r="J110" s="81">
        <v>0</v>
      </c>
      <c r="K110" s="81">
        <v>1487.9721</v>
      </c>
      <c r="L110" s="91">
        <v>1.4E-3</v>
      </c>
      <c r="M110" s="91">
        <v>5.0000000000000001E-4</v>
      </c>
      <c r="N110" s="91">
        <v>1E-4</v>
      </c>
    </row>
    <row r="111" spans="1:14">
      <c r="A111" s="78" t="s">
        <v>2087</v>
      </c>
      <c r="B111" s="78">
        <v>11059070</v>
      </c>
      <c r="C111" s="78" t="s">
        <v>99</v>
      </c>
      <c r="D111" s="78" t="s">
        <v>122</v>
      </c>
      <c r="E111" s="78" t="s">
        <v>2088</v>
      </c>
      <c r="F111" s="78" t="s">
        <v>124</v>
      </c>
      <c r="G111" s="78" t="s">
        <v>101</v>
      </c>
      <c r="H111" s="81">
        <v>20000</v>
      </c>
      <c r="I111" s="81">
        <f>K111/H111*100*1000</f>
        <v>8536.9500000000007</v>
      </c>
      <c r="J111" s="81">
        <v>0</v>
      </c>
      <c r="K111" s="81">
        <f>1990.2-282.81</f>
        <v>1707.39</v>
      </c>
      <c r="L111" s="91">
        <v>1E-3</v>
      </c>
      <c r="M111" s="91">
        <v>6.9999999999999999E-4</v>
      </c>
      <c r="N111" s="91">
        <v>1E-4</v>
      </c>
    </row>
    <row r="112" spans="1:14">
      <c r="A112" s="78" t="s">
        <v>2089</v>
      </c>
      <c r="B112" s="78" t="s">
        <v>2090</v>
      </c>
      <c r="C112" s="78" t="s">
        <v>99</v>
      </c>
      <c r="D112" s="78" t="s">
        <v>122</v>
      </c>
      <c r="E112" s="78" t="s">
        <v>1450</v>
      </c>
      <c r="F112" s="78" t="s">
        <v>124</v>
      </c>
      <c r="G112" s="78" t="s">
        <v>101</v>
      </c>
      <c r="H112" s="81">
        <v>29188</v>
      </c>
      <c r="I112" s="81">
        <v>10010</v>
      </c>
      <c r="J112" s="81">
        <v>0</v>
      </c>
      <c r="K112" s="81">
        <v>2921.7188000000001</v>
      </c>
      <c r="L112" s="91">
        <v>2.3E-3</v>
      </c>
      <c r="M112" s="91">
        <v>1.1000000000000001E-3</v>
      </c>
      <c r="N112" s="91">
        <v>2.0000000000000001E-4</v>
      </c>
    </row>
    <row r="113" spans="1:14">
      <c r="A113" s="78" t="s">
        <v>2091</v>
      </c>
      <c r="B113" s="78" t="s">
        <v>2092</v>
      </c>
      <c r="C113" s="78" t="s">
        <v>99</v>
      </c>
      <c r="D113" s="78" t="s">
        <v>122</v>
      </c>
      <c r="E113" s="78" t="s">
        <v>2093</v>
      </c>
      <c r="F113" s="78" t="s">
        <v>124</v>
      </c>
      <c r="G113" s="78" t="s">
        <v>101</v>
      </c>
      <c r="H113" s="81">
        <v>16000</v>
      </c>
      <c r="I113" s="81">
        <f>K113/H113*100*1000</f>
        <v>25020.187500000004</v>
      </c>
      <c r="J113" s="81">
        <v>0</v>
      </c>
      <c r="K113" s="81">
        <f>4144-140.77</f>
        <v>4003.23</v>
      </c>
      <c r="L113" s="91">
        <v>1.6999999999999999E-3</v>
      </c>
      <c r="M113" s="91">
        <v>1.5E-3</v>
      </c>
      <c r="N113" s="91">
        <v>2.0000000000000001E-4</v>
      </c>
    </row>
    <row r="114" spans="1:14" ht="21" customHeight="1">
      <c r="A114" s="78" t="s">
        <v>2094</v>
      </c>
      <c r="B114" s="90">
        <v>7200110</v>
      </c>
      <c r="C114" s="78" t="s">
        <v>99</v>
      </c>
      <c r="D114" s="78" t="s">
        <v>122</v>
      </c>
      <c r="E114" s="78" t="s">
        <v>1380</v>
      </c>
      <c r="F114" s="78" t="s">
        <v>124</v>
      </c>
      <c r="G114" s="78" t="s">
        <v>101</v>
      </c>
      <c r="H114" s="81">
        <v>185000</v>
      </c>
      <c r="I114" s="81">
        <f>K114/H114*100*1000</f>
        <v>601.04810810810818</v>
      </c>
      <c r="J114" s="81">
        <v>0</v>
      </c>
      <c r="K114" s="81">
        <v>1111.9390000000001</v>
      </c>
      <c r="L114" s="91">
        <v>0</v>
      </c>
      <c r="M114" s="91">
        <v>0</v>
      </c>
      <c r="N114" s="91">
        <v>0</v>
      </c>
    </row>
    <row r="115" spans="1:14">
      <c r="A115" s="78" t="s">
        <v>2095</v>
      </c>
      <c r="B115" s="78" t="s">
        <v>2096</v>
      </c>
      <c r="C115" s="78" t="s">
        <v>99</v>
      </c>
      <c r="D115" s="78" t="s">
        <v>122</v>
      </c>
      <c r="E115" s="78" t="s">
        <v>1380</v>
      </c>
      <c r="F115" s="78" t="s">
        <v>124</v>
      </c>
      <c r="G115" s="78" t="s">
        <v>101</v>
      </c>
      <c r="H115" s="81">
        <f>5725387-H114</f>
        <v>5540387</v>
      </c>
      <c r="I115" s="81">
        <f>K115/H115*100*1000</f>
        <v>611.40001804928067</v>
      </c>
      <c r="J115" s="81">
        <v>0</v>
      </c>
      <c r="K115" s="81">
        <f>35005.016118-19.15-K114</f>
        <v>33873.927118</v>
      </c>
      <c r="L115" s="91">
        <v>7.0000000000000001E-3</v>
      </c>
      <c r="M115" s="91">
        <v>1.26E-2</v>
      </c>
      <c r="N115" s="91">
        <v>2.0999999999999999E-3</v>
      </c>
    </row>
    <row r="116" spans="1:14">
      <c r="A116" s="78" t="s">
        <v>2097</v>
      </c>
      <c r="B116" s="78" t="s">
        <v>2098</v>
      </c>
      <c r="C116" s="78" t="s">
        <v>99</v>
      </c>
      <c r="D116" s="78" t="s">
        <v>122</v>
      </c>
      <c r="E116" s="78" t="s">
        <v>2099</v>
      </c>
      <c r="F116" s="78" t="s">
        <v>124</v>
      </c>
      <c r="G116" s="78" t="s">
        <v>101</v>
      </c>
      <c r="H116" s="81">
        <v>58685</v>
      </c>
      <c r="I116" s="81">
        <v>1494</v>
      </c>
      <c r="J116" s="81">
        <v>0</v>
      </c>
      <c r="K116" s="81">
        <v>876.75390000000004</v>
      </c>
      <c r="L116" s="91">
        <v>5.0000000000000001E-4</v>
      </c>
      <c r="M116" s="91">
        <v>2.9999999999999997E-4</v>
      </c>
      <c r="N116" s="91">
        <v>1E-4</v>
      </c>
    </row>
    <row r="117" spans="1:14">
      <c r="A117" s="78" t="s">
        <v>2100</v>
      </c>
      <c r="B117" s="78" t="s">
        <v>2101</v>
      </c>
      <c r="C117" s="78" t="s">
        <v>99</v>
      </c>
      <c r="D117" s="78" t="s">
        <v>122</v>
      </c>
      <c r="E117" s="78" t="s">
        <v>2102</v>
      </c>
      <c r="F117" s="78" t="s">
        <v>1105</v>
      </c>
      <c r="G117" s="78" t="s">
        <v>101</v>
      </c>
      <c r="H117" s="81">
        <v>46349</v>
      </c>
      <c r="I117" s="81">
        <v>27180</v>
      </c>
      <c r="J117" s="81">
        <v>0</v>
      </c>
      <c r="K117" s="81">
        <v>12597.6582</v>
      </c>
      <c r="L117" s="91">
        <v>6.7999999999999996E-3</v>
      </c>
      <c r="M117" s="91">
        <v>4.4999999999999997E-3</v>
      </c>
      <c r="N117" s="91">
        <v>6.9999999999999999E-4</v>
      </c>
    </row>
    <row r="118" spans="1:14">
      <c r="A118" s="78" t="s">
        <v>2103</v>
      </c>
      <c r="B118" s="78" t="s">
        <v>2104</v>
      </c>
      <c r="C118" s="78" t="s">
        <v>99</v>
      </c>
      <c r="D118" s="78" t="s">
        <v>122</v>
      </c>
      <c r="E118" s="78" t="s">
        <v>2105</v>
      </c>
      <c r="F118" s="78" t="s">
        <v>1105</v>
      </c>
      <c r="G118" s="78" t="s">
        <v>101</v>
      </c>
      <c r="H118" s="81">
        <v>167444</v>
      </c>
      <c r="I118" s="81">
        <v>14970</v>
      </c>
      <c r="J118" s="81">
        <v>0</v>
      </c>
      <c r="K118" s="81">
        <v>25066.3668</v>
      </c>
      <c r="L118" s="91">
        <v>7.1999999999999998E-3</v>
      </c>
      <c r="M118" s="91">
        <v>8.9999999999999993E-3</v>
      </c>
      <c r="N118" s="91">
        <v>1.5E-3</v>
      </c>
    </row>
    <row r="119" spans="1:14">
      <c r="A119" s="78" t="s">
        <v>2106</v>
      </c>
      <c r="B119" s="78" t="s">
        <v>2107</v>
      </c>
      <c r="C119" s="78" t="s">
        <v>99</v>
      </c>
      <c r="D119" s="78" t="s">
        <v>122</v>
      </c>
      <c r="E119" s="78" t="s">
        <v>1104</v>
      </c>
      <c r="F119" s="78" t="s">
        <v>1105</v>
      </c>
      <c r="G119" s="78" t="s">
        <v>101</v>
      </c>
      <c r="H119" s="81">
        <v>101485.31</v>
      </c>
      <c r="I119" s="81">
        <v>29020</v>
      </c>
      <c r="J119" s="81">
        <v>0</v>
      </c>
      <c r="K119" s="81">
        <v>29451.036961999998</v>
      </c>
      <c r="L119" s="91">
        <v>6.4000000000000003E-3</v>
      </c>
      <c r="M119" s="91">
        <v>1.06E-2</v>
      </c>
      <c r="N119" s="91">
        <v>1.6999999999999999E-3</v>
      </c>
    </row>
    <row r="120" spans="1:14">
      <c r="A120" s="78" t="s">
        <v>2108</v>
      </c>
      <c r="B120" s="78" t="s">
        <v>2109</v>
      </c>
      <c r="C120" s="78" t="s">
        <v>99</v>
      </c>
      <c r="D120" s="78" t="s">
        <v>122</v>
      </c>
      <c r="E120" s="78" t="s">
        <v>2110</v>
      </c>
      <c r="F120" s="78" t="s">
        <v>126</v>
      </c>
      <c r="G120" s="78" t="s">
        <v>101</v>
      </c>
      <c r="H120" s="81">
        <v>21969</v>
      </c>
      <c r="I120" s="81">
        <v>39700</v>
      </c>
      <c r="J120" s="81">
        <v>0</v>
      </c>
      <c r="K120" s="81">
        <v>8721.6929999999993</v>
      </c>
      <c r="L120" s="91">
        <v>3.8999999999999998E-3</v>
      </c>
      <c r="M120" s="91">
        <v>3.0999999999999999E-3</v>
      </c>
      <c r="N120" s="91">
        <v>5.0000000000000001E-4</v>
      </c>
    </row>
    <row r="121" spans="1:14">
      <c r="A121" s="78" t="s">
        <v>2111</v>
      </c>
      <c r="B121" s="78" t="s">
        <v>2112</v>
      </c>
      <c r="C121" s="78" t="s">
        <v>99</v>
      </c>
      <c r="D121" s="78" t="s">
        <v>122</v>
      </c>
      <c r="E121" s="78" t="s">
        <v>2113</v>
      </c>
      <c r="F121" s="78" t="s">
        <v>126</v>
      </c>
      <c r="G121" s="78" t="s">
        <v>101</v>
      </c>
      <c r="H121" s="81">
        <v>1885267</v>
      </c>
      <c r="I121" s="81">
        <v>284.89999999999998</v>
      </c>
      <c r="J121" s="81">
        <v>0</v>
      </c>
      <c r="K121" s="81">
        <v>5371.1256830000002</v>
      </c>
      <c r="L121" s="91">
        <v>4.1000000000000003E-3</v>
      </c>
      <c r="M121" s="91">
        <v>1.9E-3</v>
      </c>
      <c r="N121" s="91">
        <v>2.9999999999999997E-4</v>
      </c>
    </row>
    <row r="122" spans="1:14">
      <c r="A122" s="78" t="s">
        <v>2114</v>
      </c>
      <c r="B122" s="78" t="s">
        <v>2115</v>
      </c>
      <c r="C122" s="78" t="s">
        <v>99</v>
      </c>
      <c r="D122" s="78" t="s">
        <v>122</v>
      </c>
      <c r="E122" s="78" t="s">
        <v>2116</v>
      </c>
      <c r="F122" s="78" t="s">
        <v>127</v>
      </c>
      <c r="G122" s="78" t="s">
        <v>101</v>
      </c>
      <c r="H122" s="81">
        <v>1880531</v>
      </c>
      <c r="I122" s="81">
        <v>1555</v>
      </c>
      <c r="J122" s="81">
        <v>214.54306</v>
      </c>
      <c r="K122" s="81">
        <v>29456.80011</v>
      </c>
      <c r="L122" s="91">
        <v>9.7999999999999997E-3</v>
      </c>
      <c r="M122" s="91">
        <v>1.06E-2</v>
      </c>
      <c r="N122" s="91">
        <v>1.6999999999999999E-3</v>
      </c>
    </row>
    <row r="123" spans="1:14">
      <c r="A123" s="78" t="s">
        <v>2117</v>
      </c>
      <c r="B123" s="78" t="s">
        <v>2118</v>
      </c>
      <c r="C123" s="78" t="s">
        <v>99</v>
      </c>
      <c r="D123" s="78" t="s">
        <v>122</v>
      </c>
      <c r="E123" s="78" t="s">
        <v>992</v>
      </c>
      <c r="F123" s="78" t="s">
        <v>127</v>
      </c>
      <c r="G123" s="78" t="s">
        <v>101</v>
      </c>
      <c r="H123" s="81">
        <v>777997.05</v>
      </c>
      <c r="I123" s="81">
        <v>850</v>
      </c>
      <c r="J123" s="81">
        <v>0</v>
      </c>
      <c r="K123" s="81">
        <v>6612.9749250000004</v>
      </c>
      <c r="L123" s="91">
        <v>3.8999999999999998E-3</v>
      </c>
      <c r="M123" s="91">
        <v>2.3999999999999998E-3</v>
      </c>
      <c r="N123" s="91">
        <v>4.0000000000000002E-4</v>
      </c>
    </row>
    <row r="124" spans="1:14">
      <c r="A124" s="78" t="s">
        <v>2119</v>
      </c>
      <c r="B124" s="78" t="s">
        <v>2120</v>
      </c>
      <c r="C124" s="78" t="s">
        <v>99</v>
      </c>
      <c r="D124" s="78" t="s">
        <v>122</v>
      </c>
      <c r="E124" s="78" t="s">
        <v>2121</v>
      </c>
      <c r="F124" s="78" t="s">
        <v>128</v>
      </c>
      <c r="G124" s="78" t="s">
        <v>101</v>
      </c>
      <c r="H124" s="81">
        <v>129061</v>
      </c>
      <c r="I124" s="81">
        <v>4550</v>
      </c>
      <c r="J124" s="81">
        <v>0</v>
      </c>
      <c r="K124" s="81">
        <v>5872.2754999999997</v>
      </c>
      <c r="L124" s="91">
        <v>2.5999999999999999E-3</v>
      </c>
      <c r="M124" s="91">
        <v>2.0999999999999999E-3</v>
      </c>
      <c r="N124" s="91">
        <v>2.9999999999999997E-4</v>
      </c>
    </row>
    <row r="125" spans="1:14">
      <c r="A125" s="78" t="s">
        <v>2122</v>
      </c>
      <c r="B125" s="78" t="s">
        <v>2123</v>
      </c>
      <c r="C125" s="78" t="s">
        <v>99</v>
      </c>
      <c r="D125" s="78" t="s">
        <v>122</v>
      </c>
      <c r="E125" s="78" t="s">
        <v>1330</v>
      </c>
      <c r="F125" s="78" t="s">
        <v>131</v>
      </c>
      <c r="G125" s="78" t="s">
        <v>101</v>
      </c>
      <c r="H125" s="81">
        <v>52162</v>
      </c>
      <c r="I125" s="81">
        <v>1400</v>
      </c>
      <c r="J125" s="81">
        <v>0</v>
      </c>
      <c r="K125" s="81">
        <v>730.26800000000003</v>
      </c>
      <c r="L125" s="91">
        <v>2.9999999999999997E-4</v>
      </c>
      <c r="M125" s="91">
        <v>2.9999999999999997E-4</v>
      </c>
      <c r="N125" s="91">
        <v>0</v>
      </c>
    </row>
    <row r="126" spans="1:14">
      <c r="A126" s="78" t="s">
        <v>2124</v>
      </c>
      <c r="B126" s="78" t="s">
        <v>2125</v>
      </c>
      <c r="C126" s="78" t="s">
        <v>99</v>
      </c>
      <c r="D126" s="78" t="s">
        <v>122</v>
      </c>
      <c r="E126" s="78" t="s">
        <v>1209</v>
      </c>
      <c r="F126" s="78" t="s">
        <v>131</v>
      </c>
      <c r="G126" s="78" t="s">
        <v>101</v>
      </c>
      <c r="H126" s="81">
        <v>536947</v>
      </c>
      <c r="I126" s="81">
        <v>1341</v>
      </c>
      <c r="J126" s="81">
        <v>0</v>
      </c>
      <c r="K126" s="81">
        <v>7200.4592700000003</v>
      </c>
      <c r="L126" s="91">
        <v>2.8E-3</v>
      </c>
      <c r="M126" s="91">
        <v>2.5999999999999999E-3</v>
      </c>
      <c r="N126" s="91">
        <v>4.0000000000000002E-4</v>
      </c>
    </row>
    <row r="127" spans="1:14">
      <c r="A127" s="73" t="s">
        <v>2126</v>
      </c>
      <c r="D127" s="77"/>
      <c r="E127" s="77"/>
      <c r="F127" s="77"/>
      <c r="H127" s="74">
        <v>44970975.619999997</v>
      </c>
      <c r="J127" s="74">
        <v>640.89738</v>
      </c>
      <c r="K127" s="74">
        <v>157569.02685482602</v>
      </c>
      <c r="M127" s="100">
        <v>5.7200000000000001E-2</v>
      </c>
      <c r="N127" s="100">
        <v>9.4000000000000004E-3</v>
      </c>
    </row>
    <row r="128" spans="1:14">
      <c r="A128" s="78" t="s">
        <v>2127</v>
      </c>
      <c r="B128" s="78" t="s">
        <v>2128</v>
      </c>
      <c r="C128" s="78" t="s">
        <v>99</v>
      </c>
      <c r="D128" s="78" t="s">
        <v>122</v>
      </c>
      <c r="E128" s="78" t="s">
        <v>2129</v>
      </c>
      <c r="F128" s="78" t="s">
        <v>1848</v>
      </c>
      <c r="G128" s="78" t="s">
        <v>101</v>
      </c>
      <c r="H128" s="81">
        <v>56582</v>
      </c>
      <c r="I128" s="81">
        <v>642.20000000000005</v>
      </c>
      <c r="J128" s="81">
        <v>0</v>
      </c>
      <c r="K128" s="81">
        <v>363.36960399999998</v>
      </c>
      <c r="L128" s="91">
        <v>3.7000000000000002E-3</v>
      </c>
      <c r="M128" s="91">
        <v>1E-4</v>
      </c>
      <c r="N128" s="91">
        <v>0</v>
      </c>
    </row>
    <row r="129" spans="1:14">
      <c r="A129" s="78" t="s">
        <v>2130</v>
      </c>
      <c r="B129" s="78" t="s">
        <v>2131</v>
      </c>
      <c r="C129" s="78" t="s">
        <v>99</v>
      </c>
      <c r="D129" s="78" t="s">
        <v>122</v>
      </c>
      <c r="E129" s="78" t="s">
        <v>2132</v>
      </c>
      <c r="F129" s="78" t="s">
        <v>1848</v>
      </c>
      <c r="G129" s="78" t="s">
        <v>101</v>
      </c>
      <c r="H129" s="81">
        <v>45000</v>
      </c>
      <c r="I129" s="81">
        <v>689.6</v>
      </c>
      <c r="J129" s="81">
        <v>0</v>
      </c>
      <c r="K129" s="81">
        <v>310.32</v>
      </c>
      <c r="L129" s="91">
        <v>1E-3</v>
      </c>
      <c r="M129" s="91">
        <v>1E-4</v>
      </c>
      <c r="N129" s="91">
        <v>0</v>
      </c>
    </row>
    <row r="130" spans="1:14">
      <c r="A130" s="78" t="s">
        <v>2133</v>
      </c>
      <c r="B130" s="78" t="s">
        <v>2134</v>
      </c>
      <c r="C130" s="78" t="s">
        <v>99</v>
      </c>
      <c r="D130" s="78" t="s">
        <v>122</v>
      </c>
      <c r="E130" s="78" t="s">
        <v>2135</v>
      </c>
      <c r="F130" s="78" t="s">
        <v>572</v>
      </c>
      <c r="G130" s="78" t="s">
        <v>101</v>
      </c>
      <c r="H130" s="81">
        <v>105731</v>
      </c>
      <c r="I130" s="81">
        <v>830.8</v>
      </c>
      <c r="J130" s="81">
        <v>0</v>
      </c>
      <c r="K130" s="81">
        <v>878.41314799999998</v>
      </c>
      <c r="L130" s="91">
        <v>5.3E-3</v>
      </c>
      <c r="M130" s="91">
        <v>2.9999999999999997E-4</v>
      </c>
      <c r="N130" s="91">
        <v>1E-4</v>
      </c>
    </row>
    <row r="131" spans="1:14">
      <c r="A131" s="78" t="s">
        <v>2136</v>
      </c>
      <c r="B131" s="78" t="s">
        <v>2137</v>
      </c>
      <c r="C131" s="78" t="s">
        <v>99</v>
      </c>
      <c r="D131" s="78" t="s">
        <v>122</v>
      </c>
      <c r="E131" s="78" t="s">
        <v>1568</v>
      </c>
      <c r="F131" s="78" t="s">
        <v>572</v>
      </c>
      <c r="G131" s="78" t="s">
        <v>101</v>
      </c>
      <c r="H131" s="81">
        <v>2361110</v>
      </c>
      <c r="I131" s="81">
        <v>81.7</v>
      </c>
      <c r="J131" s="81">
        <v>0</v>
      </c>
      <c r="K131" s="81">
        <v>1929.0268699999999</v>
      </c>
      <c r="L131" s="91">
        <v>2.0999999999999999E-3</v>
      </c>
      <c r="M131" s="91">
        <v>6.9999999999999999E-4</v>
      </c>
      <c r="N131" s="91">
        <v>1E-4</v>
      </c>
    </row>
    <row r="132" spans="1:14">
      <c r="A132" s="78" t="s">
        <v>2138</v>
      </c>
      <c r="B132" s="78" t="s">
        <v>2139</v>
      </c>
      <c r="C132" s="78" t="s">
        <v>99</v>
      </c>
      <c r="D132" s="78" t="s">
        <v>122</v>
      </c>
      <c r="E132" s="78" t="s">
        <v>2140</v>
      </c>
      <c r="F132" s="78" t="s">
        <v>787</v>
      </c>
      <c r="G132" s="78" t="s">
        <v>101</v>
      </c>
      <c r="H132" s="81">
        <v>277550</v>
      </c>
      <c r="I132" s="81">
        <v>286.3</v>
      </c>
      <c r="J132" s="81">
        <v>0</v>
      </c>
      <c r="K132" s="81">
        <v>794.62564999999995</v>
      </c>
      <c r="L132" s="91">
        <v>7.4000000000000003E-3</v>
      </c>
      <c r="M132" s="91">
        <v>2.9999999999999997E-4</v>
      </c>
      <c r="N132" s="91">
        <v>0</v>
      </c>
    </row>
    <row r="133" spans="1:14">
      <c r="A133" s="78" t="s">
        <v>2141</v>
      </c>
      <c r="B133" s="78" t="s">
        <v>2142</v>
      </c>
      <c r="C133" s="78" t="s">
        <v>99</v>
      </c>
      <c r="D133" s="78" t="s">
        <v>122</v>
      </c>
      <c r="E133" s="78" t="s">
        <v>1478</v>
      </c>
      <c r="F133" s="78" t="s">
        <v>787</v>
      </c>
      <c r="G133" s="78" t="s">
        <v>101</v>
      </c>
      <c r="H133" s="81">
        <v>1664626</v>
      </c>
      <c r="I133" s="81">
        <v>1053</v>
      </c>
      <c r="J133" s="81">
        <v>0</v>
      </c>
      <c r="K133" s="81">
        <v>17528.511780000001</v>
      </c>
      <c r="L133" s="91">
        <v>3.2099999999999997E-2</v>
      </c>
      <c r="M133" s="91">
        <v>6.3E-3</v>
      </c>
      <c r="N133" s="91">
        <v>1E-3</v>
      </c>
    </row>
    <row r="134" spans="1:14">
      <c r="A134" s="78" t="s">
        <v>2143</v>
      </c>
      <c r="B134" s="78" t="s">
        <v>2144</v>
      </c>
      <c r="C134" s="78" t="s">
        <v>99</v>
      </c>
      <c r="D134" s="78" t="s">
        <v>122</v>
      </c>
      <c r="E134" s="78" t="s">
        <v>1571</v>
      </c>
      <c r="F134" s="78" t="s">
        <v>787</v>
      </c>
      <c r="G134" s="78" t="s">
        <v>101</v>
      </c>
      <c r="H134" s="81">
        <v>26316</v>
      </c>
      <c r="I134" s="81">
        <v>2316</v>
      </c>
      <c r="J134" s="81">
        <v>0</v>
      </c>
      <c r="K134" s="81">
        <v>609.47856000000002</v>
      </c>
      <c r="L134" s="91">
        <v>1.9E-3</v>
      </c>
      <c r="M134" s="91">
        <v>2.0000000000000001E-4</v>
      </c>
      <c r="N134" s="91">
        <v>0</v>
      </c>
    </row>
    <row r="135" spans="1:14">
      <c r="A135" s="78" t="s">
        <v>2145</v>
      </c>
      <c r="B135" s="78" t="s">
        <v>2146</v>
      </c>
      <c r="C135" s="78" t="s">
        <v>99</v>
      </c>
      <c r="D135" s="78" t="s">
        <v>122</v>
      </c>
      <c r="E135" s="78" t="s">
        <v>1536</v>
      </c>
      <c r="F135" s="78" t="s">
        <v>787</v>
      </c>
      <c r="G135" s="78" t="s">
        <v>101</v>
      </c>
      <c r="H135" s="81">
        <v>564000</v>
      </c>
      <c r="I135" s="81">
        <v>36.299999999999997</v>
      </c>
      <c r="J135" s="81">
        <v>0</v>
      </c>
      <c r="K135" s="81">
        <v>204.732</v>
      </c>
      <c r="L135" s="91">
        <v>3.7000000000000002E-3</v>
      </c>
      <c r="M135" s="91">
        <v>1E-4</v>
      </c>
      <c r="N135" s="91">
        <v>0</v>
      </c>
    </row>
    <row r="136" spans="1:14">
      <c r="A136" s="78" t="s">
        <v>2147</v>
      </c>
      <c r="B136" s="78" t="s">
        <v>2148</v>
      </c>
      <c r="C136" s="78" t="s">
        <v>99</v>
      </c>
      <c r="D136" s="78" t="s">
        <v>122</v>
      </c>
      <c r="E136" s="78" t="s">
        <v>2149</v>
      </c>
      <c r="F136" s="78" t="s">
        <v>787</v>
      </c>
      <c r="G136" s="78" t="s">
        <v>101</v>
      </c>
      <c r="H136" s="81">
        <v>309</v>
      </c>
      <c r="I136" s="81">
        <v>41790</v>
      </c>
      <c r="J136" s="81">
        <v>0</v>
      </c>
      <c r="K136" s="81">
        <v>129.1311</v>
      </c>
      <c r="L136" s="91">
        <v>2.9999999999999997E-4</v>
      </c>
      <c r="M136" s="91">
        <v>0</v>
      </c>
      <c r="N136" s="91">
        <v>0</v>
      </c>
    </row>
    <row r="137" spans="1:14">
      <c r="A137" s="78" t="s">
        <v>2150</v>
      </c>
      <c r="B137" s="78" t="s">
        <v>2151</v>
      </c>
      <c r="C137" s="78" t="s">
        <v>99</v>
      </c>
      <c r="D137" s="78" t="s">
        <v>122</v>
      </c>
      <c r="E137" s="78" t="s">
        <v>2152</v>
      </c>
      <c r="F137" s="78" t="s">
        <v>787</v>
      </c>
      <c r="G137" s="78" t="s">
        <v>101</v>
      </c>
      <c r="H137" s="81">
        <v>25689</v>
      </c>
      <c r="I137" s="81">
        <v>556.6</v>
      </c>
      <c r="J137" s="81">
        <v>0</v>
      </c>
      <c r="K137" s="81">
        <v>142.98497399999999</v>
      </c>
      <c r="L137" s="91">
        <v>8.9999999999999998E-4</v>
      </c>
      <c r="M137" s="91">
        <v>1E-4</v>
      </c>
      <c r="N137" s="91">
        <v>0</v>
      </c>
    </row>
    <row r="138" spans="1:14">
      <c r="A138" s="78" t="s">
        <v>2153</v>
      </c>
      <c r="B138" s="78" t="s">
        <v>2154</v>
      </c>
      <c r="C138" s="78" t="s">
        <v>99</v>
      </c>
      <c r="D138" s="78" t="s">
        <v>122</v>
      </c>
      <c r="E138" s="78" t="s">
        <v>1481</v>
      </c>
      <c r="F138" s="78" t="s">
        <v>787</v>
      </c>
      <c r="G138" s="78" t="s">
        <v>101</v>
      </c>
      <c r="H138" s="81">
        <v>113435</v>
      </c>
      <c r="I138" s="81">
        <v>1289</v>
      </c>
      <c r="J138" s="81">
        <v>0</v>
      </c>
      <c r="K138" s="81">
        <v>1462.17715</v>
      </c>
      <c r="L138" s="91">
        <v>6.3E-3</v>
      </c>
      <c r="M138" s="91">
        <v>5.0000000000000001E-4</v>
      </c>
      <c r="N138" s="91">
        <v>1E-4</v>
      </c>
    </row>
    <row r="139" spans="1:14">
      <c r="A139" s="78" t="s">
        <v>2155</v>
      </c>
      <c r="B139" s="78" t="s">
        <v>2156</v>
      </c>
      <c r="C139" s="78" t="s">
        <v>99</v>
      </c>
      <c r="D139" s="78" t="s">
        <v>122</v>
      </c>
      <c r="E139" s="78" t="s">
        <v>1487</v>
      </c>
      <c r="F139" s="78" t="s">
        <v>787</v>
      </c>
      <c r="G139" s="78" t="s">
        <v>101</v>
      </c>
      <c r="H139" s="81">
        <v>145500</v>
      </c>
      <c r="I139" s="81">
        <v>1440</v>
      </c>
      <c r="J139" s="81">
        <v>0</v>
      </c>
      <c r="K139" s="81">
        <v>2095.1999999999998</v>
      </c>
      <c r="L139" s="91">
        <v>7.6E-3</v>
      </c>
      <c r="M139" s="91">
        <v>8.0000000000000004E-4</v>
      </c>
      <c r="N139" s="91">
        <v>1E-4</v>
      </c>
    </row>
    <row r="140" spans="1:14">
      <c r="A140" s="78" t="s">
        <v>2157</v>
      </c>
      <c r="B140" s="78" t="s">
        <v>2158</v>
      </c>
      <c r="C140" s="78" t="s">
        <v>99</v>
      </c>
      <c r="D140" s="78" t="s">
        <v>122</v>
      </c>
      <c r="E140" s="78" t="s">
        <v>2159</v>
      </c>
      <c r="F140" s="78" t="s">
        <v>1975</v>
      </c>
      <c r="G140" s="78" t="s">
        <v>101</v>
      </c>
      <c r="H140" s="81">
        <v>1475000</v>
      </c>
      <c r="I140" s="81">
        <v>170.2</v>
      </c>
      <c r="J140" s="81">
        <v>0</v>
      </c>
      <c r="K140" s="81">
        <v>2510.4499999999998</v>
      </c>
      <c r="L140" s="91">
        <v>4.2099999999999999E-2</v>
      </c>
      <c r="M140" s="91">
        <v>8.9999999999999998E-4</v>
      </c>
      <c r="N140" s="91">
        <v>1E-4</v>
      </c>
    </row>
    <row r="141" spans="1:14">
      <c r="A141" s="78" t="s">
        <v>2160</v>
      </c>
      <c r="B141" s="78" t="s">
        <v>2161</v>
      </c>
      <c r="C141" s="78" t="s">
        <v>99</v>
      </c>
      <c r="D141" s="78" t="s">
        <v>122</v>
      </c>
      <c r="E141" s="78" t="s">
        <v>2162</v>
      </c>
      <c r="F141" s="78" t="s">
        <v>1975</v>
      </c>
      <c r="G141" s="78" t="s">
        <v>101</v>
      </c>
      <c r="H141" s="81">
        <v>550000</v>
      </c>
      <c r="I141" s="81">
        <f>K141/H141*100*1000</f>
        <v>371.83090909090913</v>
      </c>
      <c r="J141" s="81">
        <v>0</v>
      </c>
      <c r="K141" s="81">
        <f>2123.55-78.48</f>
        <v>2045.0700000000002</v>
      </c>
      <c r="L141" s="91">
        <v>7.6E-3</v>
      </c>
      <c r="M141" s="91">
        <v>8.0000000000000004E-4</v>
      </c>
      <c r="N141" s="91">
        <v>1E-4</v>
      </c>
    </row>
    <row r="142" spans="1:14">
      <c r="A142" s="78" t="s">
        <v>2163</v>
      </c>
      <c r="B142" s="78" t="s">
        <v>2164</v>
      </c>
      <c r="C142" s="78" t="s">
        <v>99</v>
      </c>
      <c r="D142" s="78" t="s">
        <v>122</v>
      </c>
      <c r="E142" s="78" t="s">
        <v>2165</v>
      </c>
      <c r="F142" s="78" t="s">
        <v>1975</v>
      </c>
      <c r="G142" s="78" t="s">
        <v>101</v>
      </c>
      <c r="H142" s="81">
        <v>417000</v>
      </c>
      <c r="I142" s="81">
        <v>133.6</v>
      </c>
      <c r="J142" s="81">
        <v>0</v>
      </c>
      <c r="K142" s="81">
        <v>557.11199999999997</v>
      </c>
      <c r="L142" s="91">
        <v>1.14E-2</v>
      </c>
      <c r="M142" s="91">
        <v>2.0000000000000001E-4</v>
      </c>
      <c r="N142" s="91">
        <v>0</v>
      </c>
    </row>
    <row r="143" spans="1:14">
      <c r="A143" s="78" t="s">
        <v>2166</v>
      </c>
      <c r="B143" s="78" t="s">
        <v>2167</v>
      </c>
      <c r="C143" s="78" t="s">
        <v>99</v>
      </c>
      <c r="D143" s="78" t="s">
        <v>122</v>
      </c>
      <c r="E143" s="78" t="s">
        <v>2168</v>
      </c>
      <c r="F143" s="78" t="s">
        <v>1874</v>
      </c>
      <c r="G143" s="78" t="s">
        <v>101</v>
      </c>
      <c r="H143" s="81">
        <v>373336</v>
      </c>
      <c r="I143" s="81">
        <v>38.299999999999997</v>
      </c>
      <c r="J143" s="81">
        <v>0</v>
      </c>
      <c r="K143" s="81">
        <v>142.98768799999999</v>
      </c>
      <c r="L143" s="91">
        <v>3.0000000000000001E-3</v>
      </c>
      <c r="M143" s="91">
        <v>1E-4</v>
      </c>
      <c r="N143" s="91">
        <v>0</v>
      </c>
    </row>
    <row r="144" spans="1:14">
      <c r="A144" s="78" t="s">
        <v>2169</v>
      </c>
      <c r="B144" s="78" t="s">
        <v>2170</v>
      </c>
      <c r="C144" s="78" t="s">
        <v>99</v>
      </c>
      <c r="D144" s="78" t="s">
        <v>122</v>
      </c>
      <c r="E144" s="78" t="s">
        <v>886</v>
      </c>
      <c r="F144" s="78" t="s">
        <v>111</v>
      </c>
      <c r="G144" s="78" t="s">
        <v>101</v>
      </c>
      <c r="H144" s="81">
        <v>468118</v>
      </c>
      <c r="I144" s="81">
        <v>639.5</v>
      </c>
      <c r="J144" s="81">
        <v>0</v>
      </c>
      <c r="K144" s="81">
        <v>2993.6146100000001</v>
      </c>
      <c r="L144" s="91">
        <v>3.0000000000000001E-3</v>
      </c>
      <c r="M144" s="91">
        <v>1.1000000000000001E-3</v>
      </c>
      <c r="N144" s="91">
        <v>2.0000000000000001E-4</v>
      </c>
    </row>
    <row r="145" spans="1:14">
      <c r="A145" s="78" t="s">
        <v>2174</v>
      </c>
      <c r="B145" s="78" t="s">
        <v>2175</v>
      </c>
      <c r="C145" s="78" t="s">
        <v>99</v>
      </c>
      <c r="D145" s="78" t="s">
        <v>122</v>
      </c>
      <c r="E145" s="78" t="s">
        <v>2176</v>
      </c>
      <c r="F145" s="78" t="s">
        <v>111</v>
      </c>
      <c r="G145" s="78" t="s">
        <v>101</v>
      </c>
      <c r="H145" s="81">
        <v>66627</v>
      </c>
      <c r="I145" s="81">
        <v>7860</v>
      </c>
      <c r="J145" s="81">
        <v>0</v>
      </c>
      <c r="K145" s="81">
        <v>5236.8822</v>
      </c>
      <c r="L145" s="91">
        <v>6.3E-3</v>
      </c>
      <c r="M145" s="91">
        <v>1.9E-3</v>
      </c>
      <c r="N145" s="91">
        <v>2.9999999999999997E-4</v>
      </c>
    </row>
    <row r="146" spans="1:14">
      <c r="A146" s="78" t="s">
        <v>2177</v>
      </c>
      <c r="B146" s="78" t="s">
        <v>2178</v>
      </c>
      <c r="C146" s="78" t="s">
        <v>99</v>
      </c>
      <c r="D146" s="78" t="s">
        <v>122</v>
      </c>
      <c r="E146" s="78" t="s">
        <v>2179</v>
      </c>
      <c r="F146" s="78" t="s">
        <v>111</v>
      </c>
      <c r="G146" s="78" t="s">
        <v>101</v>
      </c>
      <c r="H146" s="81">
        <v>71000</v>
      </c>
      <c r="I146" s="81">
        <v>6851</v>
      </c>
      <c r="J146" s="81">
        <v>0</v>
      </c>
      <c r="K146" s="81">
        <v>4864.21</v>
      </c>
      <c r="L146" s="91">
        <v>2.8E-3</v>
      </c>
      <c r="M146" s="91">
        <v>1.6999999999999999E-3</v>
      </c>
      <c r="N146" s="91">
        <v>2.9999999999999997E-4</v>
      </c>
    </row>
    <row r="147" spans="1:14">
      <c r="A147" s="78" t="s">
        <v>2180</v>
      </c>
      <c r="B147" s="78" t="s">
        <v>2181</v>
      </c>
      <c r="C147" s="78" t="s">
        <v>99</v>
      </c>
      <c r="D147" s="78" t="s">
        <v>122</v>
      </c>
      <c r="E147" s="78" t="s">
        <v>2182</v>
      </c>
      <c r="F147" s="78" t="s">
        <v>1006</v>
      </c>
      <c r="G147" s="78" t="s">
        <v>101</v>
      </c>
      <c r="H147" s="81">
        <v>235721</v>
      </c>
      <c r="I147" s="81">
        <v>852.6</v>
      </c>
      <c r="J147" s="81">
        <v>0</v>
      </c>
      <c r="K147" s="81">
        <v>2009.7572459999999</v>
      </c>
      <c r="L147" s="91">
        <v>3.8999999999999998E-3</v>
      </c>
      <c r="M147" s="91">
        <v>6.9999999999999999E-4</v>
      </c>
      <c r="N147" s="91">
        <v>1E-4</v>
      </c>
    </row>
    <row r="148" spans="1:14">
      <c r="A148" s="78" t="s">
        <v>2183</v>
      </c>
      <c r="B148" s="78" t="s">
        <v>2184</v>
      </c>
      <c r="C148" s="78" t="s">
        <v>99</v>
      </c>
      <c r="D148" s="78" t="s">
        <v>122</v>
      </c>
      <c r="E148" s="78" t="s">
        <v>2185</v>
      </c>
      <c r="F148" s="78" t="s">
        <v>1006</v>
      </c>
      <c r="G148" s="78" t="s">
        <v>101</v>
      </c>
      <c r="H148" s="81">
        <v>14796</v>
      </c>
      <c r="I148" s="81">
        <v>305.3</v>
      </c>
      <c r="J148" s="81">
        <v>0</v>
      </c>
      <c r="K148" s="81">
        <v>45.172187999999998</v>
      </c>
      <c r="L148" s="91">
        <v>1E-4</v>
      </c>
      <c r="M148" s="91">
        <v>0</v>
      </c>
      <c r="N148" s="91">
        <v>0</v>
      </c>
    </row>
    <row r="149" spans="1:14">
      <c r="A149" s="78" t="s">
        <v>2186</v>
      </c>
      <c r="B149" s="78" t="s">
        <v>2187</v>
      </c>
      <c r="C149" s="78" t="s">
        <v>99</v>
      </c>
      <c r="D149" s="78" t="s">
        <v>122</v>
      </c>
      <c r="E149" s="78" t="s">
        <v>1600</v>
      </c>
      <c r="F149" s="78" t="s">
        <v>1006</v>
      </c>
      <c r="G149" s="78" t="s">
        <v>101</v>
      </c>
      <c r="H149" s="81">
        <v>350000</v>
      </c>
      <c r="I149" s="81">
        <v>215.2</v>
      </c>
      <c r="J149" s="81">
        <v>0</v>
      </c>
      <c r="K149" s="81">
        <v>753.2</v>
      </c>
      <c r="L149" s="91">
        <v>4.0000000000000001E-3</v>
      </c>
      <c r="M149" s="91">
        <v>2.9999999999999997E-4</v>
      </c>
      <c r="N149" s="91">
        <v>0</v>
      </c>
    </row>
    <row r="150" spans="1:14">
      <c r="A150" s="78" t="s">
        <v>2188</v>
      </c>
      <c r="B150" s="78" t="s">
        <v>2189</v>
      </c>
      <c r="C150" s="78" t="s">
        <v>122</v>
      </c>
      <c r="D150" s="78" t="s">
        <v>1629</v>
      </c>
      <c r="E150" s="78" t="s">
        <v>2190</v>
      </c>
      <c r="F150" s="78" t="s">
        <v>859</v>
      </c>
      <c r="G150" s="78" t="s">
        <v>101</v>
      </c>
      <c r="H150" s="81">
        <v>1500</v>
      </c>
      <c r="I150" s="81">
        <v>6099</v>
      </c>
      <c r="J150" s="81">
        <v>0</v>
      </c>
      <c r="K150" s="81">
        <v>91.484999999999999</v>
      </c>
      <c r="L150" s="91">
        <v>2.0000000000000001E-4</v>
      </c>
      <c r="M150" s="91">
        <v>0</v>
      </c>
      <c r="N150" s="91">
        <v>0</v>
      </c>
    </row>
    <row r="151" spans="1:14">
      <c r="A151" s="78" t="s">
        <v>2191</v>
      </c>
      <c r="B151" s="78" t="s">
        <v>2192</v>
      </c>
      <c r="C151" s="78" t="s">
        <v>99</v>
      </c>
      <c r="D151" s="78" t="s">
        <v>122</v>
      </c>
      <c r="E151" s="78" t="s">
        <v>2193</v>
      </c>
      <c r="F151" s="78" t="s">
        <v>642</v>
      </c>
      <c r="G151" s="78" t="s">
        <v>101</v>
      </c>
      <c r="H151" s="81">
        <v>51222</v>
      </c>
      <c r="I151" s="81">
        <v>1476</v>
      </c>
      <c r="J151" s="81">
        <v>0</v>
      </c>
      <c r="K151" s="81">
        <v>756.03671999999995</v>
      </c>
      <c r="L151" s="91">
        <v>3.3999999999999998E-3</v>
      </c>
      <c r="M151" s="91">
        <v>2.9999999999999997E-4</v>
      </c>
      <c r="N151" s="91">
        <v>0</v>
      </c>
    </row>
    <row r="152" spans="1:14">
      <c r="A152" s="78" t="s">
        <v>2194</v>
      </c>
      <c r="B152" s="78" t="s">
        <v>2195</v>
      </c>
      <c r="C152" s="78" t="s">
        <v>99</v>
      </c>
      <c r="D152" s="78" t="s">
        <v>122</v>
      </c>
      <c r="E152" s="78" t="s">
        <v>2196</v>
      </c>
      <c r="F152" s="78" t="s">
        <v>642</v>
      </c>
      <c r="G152" s="78" t="s">
        <v>101</v>
      </c>
      <c r="H152" s="81">
        <v>82958</v>
      </c>
      <c r="I152" s="81">
        <v>1649</v>
      </c>
      <c r="J152" s="81">
        <v>0</v>
      </c>
      <c r="K152" s="81">
        <v>1367.9774199999999</v>
      </c>
      <c r="L152" s="91">
        <v>3.5000000000000001E-3</v>
      </c>
      <c r="M152" s="91">
        <v>5.0000000000000001E-4</v>
      </c>
      <c r="N152" s="91">
        <v>1E-4</v>
      </c>
    </row>
    <row r="153" spans="1:14">
      <c r="A153" s="78" t="s">
        <v>2197</v>
      </c>
      <c r="B153" s="78" t="s">
        <v>2198</v>
      </c>
      <c r="C153" s="78" t="s">
        <v>99</v>
      </c>
      <c r="D153" s="78" t="s">
        <v>122</v>
      </c>
      <c r="E153" s="78" t="s">
        <v>2199</v>
      </c>
      <c r="F153" s="78" t="s">
        <v>642</v>
      </c>
      <c r="G153" s="78" t="s">
        <v>101</v>
      </c>
      <c r="H153" s="81">
        <v>150</v>
      </c>
      <c r="I153" s="81">
        <v>31000</v>
      </c>
      <c r="J153" s="81">
        <v>0</v>
      </c>
      <c r="K153" s="81">
        <v>46.5</v>
      </c>
      <c r="L153" s="91">
        <v>0</v>
      </c>
      <c r="M153" s="91">
        <v>0</v>
      </c>
      <c r="N153" s="91">
        <v>0</v>
      </c>
    </row>
    <row r="154" spans="1:14">
      <c r="A154" s="78" t="s">
        <v>2200</v>
      </c>
      <c r="B154" s="78" t="s">
        <v>2201</v>
      </c>
      <c r="C154" s="78" t="s">
        <v>99</v>
      </c>
      <c r="D154" s="78" t="s">
        <v>122</v>
      </c>
      <c r="E154" s="78" t="s">
        <v>2202</v>
      </c>
      <c r="F154" s="78" t="s">
        <v>642</v>
      </c>
      <c r="G154" s="78" t="s">
        <v>101</v>
      </c>
      <c r="H154" s="81">
        <v>2300</v>
      </c>
      <c r="I154" s="81">
        <v>2862</v>
      </c>
      <c r="J154" s="81">
        <v>0</v>
      </c>
      <c r="K154" s="81">
        <v>65.825999999999993</v>
      </c>
      <c r="L154" s="91">
        <v>1E-4</v>
      </c>
      <c r="M154" s="91">
        <v>0</v>
      </c>
      <c r="N154" s="91">
        <v>0</v>
      </c>
    </row>
    <row r="155" spans="1:14">
      <c r="A155" s="78" t="s">
        <v>2203</v>
      </c>
      <c r="B155" s="78" t="s">
        <v>2204</v>
      </c>
      <c r="C155" s="78" t="s">
        <v>99</v>
      </c>
      <c r="D155" s="78" t="s">
        <v>122</v>
      </c>
      <c r="E155" s="78" t="s">
        <v>1574</v>
      </c>
      <c r="F155" s="78" t="s">
        <v>642</v>
      </c>
      <c r="G155" s="78" t="s">
        <v>101</v>
      </c>
      <c r="H155" s="81">
        <v>351649</v>
      </c>
      <c r="I155" s="81">
        <v>655.7</v>
      </c>
      <c r="J155" s="81">
        <v>0</v>
      </c>
      <c r="K155" s="81">
        <v>2305.7624930000002</v>
      </c>
      <c r="L155" s="91">
        <v>4.1000000000000003E-3</v>
      </c>
      <c r="M155" s="91">
        <v>8.0000000000000004E-4</v>
      </c>
      <c r="N155" s="91">
        <v>1E-4</v>
      </c>
    </row>
    <row r="156" spans="1:14">
      <c r="A156" s="78" t="s">
        <v>2205</v>
      </c>
      <c r="B156" s="78" t="s">
        <v>2206</v>
      </c>
      <c r="C156" s="78" t="s">
        <v>99</v>
      </c>
      <c r="D156" s="78" t="s">
        <v>122</v>
      </c>
      <c r="E156" s="78" t="s">
        <v>2207</v>
      </c>
      <c r="F156" s="78" t="s">
        <v>957</v>
      </c>
      <c r="G156" s="78" t="s">
        <v>101</v>
      </c>
      <c r="H156" s="81">
        <v>58875</v>
      </c>
      <c r="I156" s="81">
        <v>3148</v>
      </c>
      <c r="J156" s="81">
        <v>0</v>
      </c>
      <c r="K156" s="81">
        <v>1853.385</v>
      </c>
      <c r="L156" s="91">
        <v>3.7000000000000002E-3</v>
      </c>
      <c r="M156" s="91">
        <v>6.9999999999999999E-4</v>
      </c>
      <c r="N156" s="91">
        <v>1E-4</v>
      </c>
    </row>
    <row r="157" spans="1:14">
      <c r="A157" s="78" t="s">
        <v>2208</v>
      </c>
      <c r="B157" s="78" t="s">
        <v>2209</v>
      </c>
      <c r="C157" s="78" t="s">
        <v>99</v>
      </c>
      <c r="D157" s="78" t="s">
        <v>122</v>
      </c>
      <c r="E157" s="78" t="s">
        <v>2210</v>
      </c>
      <c r="F157" s="78" t="s">
        <v>957</v>
      </c>
      <c r="G157" s="78" t="s">
        <v>101</v>
      </c>
      <c r="H157" s="81">
        <v>148095</v>
      </c>
      <c r="I157" s="81">
        <v>4180</v>
      </c>
      <c r="J157" s="81">
        <v>0</v>
      </c>
      <c r="K157" s="81">
        <v>6190.3710000000001</v>
      </c>
      <c r="L157" s="91">
        <v>1.4800000000000001E-2</v>
      </c>
      <c r="M157" s="91">
        <v>2.2000000000000001E-3</v>
      </c>
      <c r="N157" s="91">
        <v>4.0000000000000002E-4</v>
      </c>
    </row>
    <row r="158" spans="1:14">
      <c r="A158" s="78" t="s">
        <v>2211</v>
      </c>
      <c r="B158" s="78" t="s">
        <v>2212</v>
      </c>
      <c r="C158" s="78" t="s">
        <v>99</v>
      </c>
      <c r="D158" s="78" t="s">
        <v>122</v>
      </c>
      <c r="E158" s="78" t="s">
        <v>2213</v>
      </c>
      <c r="F158" s="78" t="s">
        <v>957</v>
      </c>
      <c r="G158" s="78" t="s">
        <v>101</v>
      </c>
      <c r="H158" s="81">
        <v>13252.97</v>
      </c>
      <c r="I158" s="81">
        <v>14620</v>
      </c>
      <c r="J158" s="81">
        <v>0</v>
      </c>
      <c r="K158" s="81">
        <v>1937.584214</v>
      </c>
      <c r="L158" s="91">
        <v>4.0000000000000001E-3</v>
      </c>
      <c r="M158" s="91">
        <v>6.9999999999999999E-4</v>
      </c>
      <c r="N158" s="91">
        <v>1E-4</v>
      </c>
    </row>
    <row r="159" spans="1:14">
      <c r="A159" s="78" t="s">
        <v>2214</v>
      </c>
      <c r="B159" s="78" t="s">
        <v>2215</v>
      </c>
      <c r="C159" s="78" t="s">
        <v>99</v>
      </c>
      <c r="D159" s="78" t="s">
        <v>122</v>
      </c>
      <c r="E159" s="78" t="s">
        <v>2216</v>
      </c>
      <c r="F159" s="78" t="s">
        <v>957</v>
      </c>
      <c r="G159" s="78" t="s">
        <v>101</v>
      </c>
      <c r="H159" s="81">
        <v>22460</v>
      </c>
      <c r="I159" s="81">
        <v>14390</v>
      </c>
      <c r="J159" s="81">
        <v>620.62989000000005</v>
      </c>
      <c r="K159" s="81">
        <v>3852.6238899999998</v>
      </c>
      <c r="L159" s="91">
        <v>6.1000000000000004E-3</v>
      </c>
      <c r="M159" s="91">
        <v>1.4E-3</v>
      </c>
      <c r="N159" s="91">
        <v>2.0000000000000001E-4</v>
      </c>
    </row>
    <row r="160" spans="1:14">
      <c r="A160" s="78" t="s">
        <v>2217</v>
      </c>
      <c r="B160" s="78" t="s">
        <v>2218</v>
      </c>
      <c r="C160" s="78" t="s">
        <v>99</v>
      </c>
      <c r="D160" s="78" t="s">
        <v>122</v>
      </c>
      <c r="E160" s="78" t="s">
        <v>2219</v>
      </c>
      <c r="F160" s="78" t="s">
        <v>2009</v>
      </c>
      <c r="G160" s="78" t="s">
        <v>101</v>
      </c>
      <c r="H160" s="81">
        <v>1436590</v>
      </c>
      <c r="I160" s="81">
        <v>47</v>
      </c>
      <c r="J160" s="81">
        <v>0</v>
      </c>
      <c r="K160" s="81">
        <v>675.19730000000004</v>
      </c>
      <c r="L160" s="91">
        <v>1.7899999999999999E-2</v>
      </c>
      <c r="M160" s="91">
        <v>2.0000000000000001E-4</v>
      </c>
      <c r="N160" s="91">
        <v>0</v>
      </c>
    </row>
    <row r="161" spans="1:14">
      <c r="A161" s="78" t="s">
        <v>2220</v>
      </c>
      <c r="B161" s="78" t="s">
        <v>2221</v>
      </c>
      <c r="C161" s="78" t="s">
        <v>99</v>
      </c>
      <c r="D161" s="78" t="s">
        <v>122</v>
      </c>
      <c r="E161" s="78" t="s">
        <v>2222</v>
      </c>
      <c r="F161" s="78" t="s">
        <v>2009</v>
      </c>
      <c r="G161" s="78" t="s">
        <v>101</v>
      </c>
      <c r="H161" s="81">
        <v>45460</v>
      </c>
      <c r="I161" s="81">
        <v>984.2</v>
      </c>
      <c r="J161" s="81">
        <v>0</v>
      </c>
      <c r="K161" s="81">
        <v>447.41732000000002</v>
      </c>
      <c r="L161" s="91">
        <v>2E-3</v>
      </c>
      <c r="M161" s="91">
        <v>2.0000000000000001E-4</v>
      </c>
      <c r="N161" s="91">
        <v>0</v>
      </c>
    </row>
    <row r="162" spans="1:14">
      <c r="A162" s="78" t="s">
        <v>2223</v>
      </c>
      <c r="B162" s="78" t="s">
        <v>2224</v>
      </c>
      <c r="C162" s="78" t="s">
        <v>99</v>
      </c>
      <c r="D162" s="78" t="s">
        <v>122</v>
      </c>
      <c r="E162" s="78" t="s">
        <v>2225</v>
      </c>
      <c r="F162" s="78" t="s">
        <v>622</v>
      </c>
      <c r="G162" s="78" t="s">
        <v>101</v>
      </c>
      <c r="H162" s="81">
        <v>20589743</v>
      </c>
      <c r="I162" s="81">
        <v>38.1</v>
      </c>
      <c r="J162" s="81">
        <v>0</v>
      </c>
      <c r="K162" s="81">
        <v>7844.6920829999999</v>
      </c>
      <c r="L162" s="91">
        <v>0.1178</v>
      </c>
      <c r="M162" s="91">
        <v>2.8E-3</v>
      </c>
      <c r="N162" s="91">
        <v>5.0000000000000001E-4</v>
      </c>
    </row>
    <row r="163" spans="1:14">
      <c r="A163" s="78" t="s">
        <v>2226</v>
      </c>
      <c r="B163" s="78" t="s">
        <v>2227</v>
      </c>
      <c r="C163" s="78" t="s">
        <v>99</v>
      </c>
      <c r="D163" s="78" t="s">
        <v>122</v>
      </c>
      <c r="E163" s="78" t="s">
        <v>2228</v>
      </c>
      <c r="F163" s="78" t="s">
        <v>622</v>
      </c>
      <c r="G163" s="78" t="s">
        <v>101</v>
      </c>
      <c r="H163" s="81">
        <f>14012.14-H164</f>
        <v>4742.1399999999994</v>
      </c>
      <c r="I163" s="81">
        <f>K163/H163*100*1000</f>
        <v>39230.021087525893</v>
      </c>
      <c r="J163" s="81">
        <v>0</v>
      </c>
      <c r="K163" s="81">
        <f>5496.962522-41.82-K164</f>
        <v>1860.3425219999999</v>
      </c>
      <c r="L163" s="91">
        <v>1.14E-2</v>
      </c>
      <c r="M163" s="91">
        <v>2E-3</v>
      </c>
      <c r="N163" s="91">
        <v>2.9999999999999997E-4</v>
      </c>
    </row>
    <row r="164" spans="1:14">
      <c r="A164" s="78" t="s">
        <v>2229</v>
      </c>
      <c r="B164" s="78">
        <v>11474870</v>
      </c>
      <c r="C164" s="78" t="s">
        <v>99</v>
      </c>
      <c r="D164" s="78" t="s">
        <v>122</v>
      </c>
      <c r="E164" s="78" t="s">
        <v>2228</v>
      </c>
      <c r="F164" s="78" t="s">
        <v>622</v>
      </c>
      <c r="G164" s="78" t="s">
        <v>101</v>
      </c>
      <c r="H164" s="81">
        <v>9270</v>
      </c>
      <c r="I164" s="81">
        <f>K164/H164*100*1000</f>
        <v>38778.856526429343</v>
      </c>
      <c r="J164" s="81">
        <v>0</v>
      </c>
      <c r="K164" s="81">
        <f>3594.8</f>
        <v>3594.8</v>
      </c>
      <c r="L164" s="91">
        <v>0</v>
      </c>
      <c r="M164" s="91">
        <v>0</v>
      </c>
      <c r="N164" s="91">
        <v>0</v>
      </c>
    </row>
    <row r="165" spans="1:14">
      <c r="A165" s="78" t="s">
        <v>2230</v>
      </c>
      <c r="B165" s="78" t="s">
        <v>2231</v>
      </c>
      <c r="C165" s="78" t="s">
        <v>99</v>
      </c>
      <c r="D165" s="78" t="s">
        <v>122</v>
      </c>
      <c r="E165" s="78" t="s">
        <v>2232</v>
      </c>
      <c r="F165" s="78" t="s">
        <v>622</v>
      </c>
      <c r="G165" s="78" t="s">
        <v>101</v>
      </c>
      <c r="H165" s="81">
        <v>70250</v>
      </c>
      <c r="I165" s="81">
        <v>1195</v>
      </c>
      <c r="J165" s="81">
        <v>0</v>
      </c>
      <c r="K165" s="81">
        <v>839.48749999999995</v>
      </c>
      <c r="L165" s="91">
        <v>5.0000000000000001E-4</v>
      </c>
      <c r="M165" s="91">
        <v>2.9999999999999997E-4</v>
      </c>
      <c r="N165" s="91">
        <v>0</v>
      </c>
    </row>
    <row r="166" spans="1:14">
      <c r="A166" s="78" t="s">
        <v>2233</v>
      </c>
      <c r="B166" s="78" t="s">
        <v>2234</v>
      </c>
      <c r="C166" s="78" t="s">
        <v>99</v>
      </c>
      <c r="D166" s="78" t="s">
        <v>122</v>
      </c>
      <c r="E166" s="78" t="s">
        <v>2235</v>
      </c>
      <c r="F166" s="78" t="s">
        <v>622</v>
      </c>
      <c r="G166" s="78" t="s">
        <v>101</v>
      </c>
      <c r="H166" s="81">
        <v>3397</v>
      </c>
      <c r="I166" s="81">
        <v>6020</v>
      </c>
      <c r="J166" s="81">
        <v>0</v>
      </c>
      <c r="K166" s="81">
        <v>204.49940000000001</v>
      </c>
      <c r="L166" s="91">
        <v>2.9999999999999997E-4</v>
      </c>
      <c r="M166" s="91">
        <v>1E-4</v>
      </c>
      <c r="N166" s="91">
        <v>0</v>
      </c>
    </row>
    <row r="167" spans="1:14">
      <c r="A167" s="78" t="s">
        <v>2236</v>
      </c>
      <c r="B167" s="78" t="s">
        <v>2237</v>
      </c>
      <c r="C167" s="78" t="s">
        <v>99</v>
      </c>
      <c r="D167" s="78" t="s">
        <v>122</v>
      </c>
      <c r="E167" s="78" t="s">
        <v>2238</v>
      </c>
      <c r="F167" s="78" t="s">
        <v>1226</v>
      </c>
      <c r="G167" s="78" t="s">
        <v>101</v>
      </c>
      <c r="H167" s="81">
        <v>23808</v>
      </c>
      <c r="I167" s="81">
        <v>427.4</v>
      </c>
      <c r="J167" s="81">
        <v>0</v>
      </c>
      <c r="K167" s="81">
        <v>101.755392</v>
      </c>
      <c r="L167" s="91">
        <v>5.0000000000000001E-4</v>
      </c>
      <c r="M167" s="91">
        <v>0</v>
      </c>
      <c r="N167" s="91">
        <v>0</v>
      </c>
    </row>
    <row r="168" spans="1:14">
      <c r="A168" s="78" t="s">
        <v>2239</v>
      </c>
      <c r="B168" s="78" t="s">
        <v>2240</v>
      </c>
      <c r="C168" s="78" t="s">
        <v>99</v>
      </c>
      <c r="D168" s="78" t="s">
        <v>122</v>
      </c>
      <c r="E168" s="78" t="s">
        <v>2241</v>
      </c>
      <c r="F168" s="78" t="s">
        <v>1226</v>
      </c>
      <c r="G168" s="78" t="s">
        <v>101</v>
      </c>
      <c r="H168" s="81">
        <v>20000</v>
      </c>
      <c r="I168" s="81">
        <v>1190</v>
      </c>
      <c r="J168" s="81">
        <v>0</v>
      </c>
      <c r="K168" s="81">
        <v>238</v>
      </c>
      <c r="L168" s="91">
        <v>5.9999999999999995E-4</v>
      </c>
      <c r="M168" s="91">
        <v>1E-4</v>
      </c>
      <c r="N168" s="91">
        <v>0</v>
      </c>
    </row>
    <row r="169" spans="1:14">
      <c r="A169" s="78" t="s">
        <v>2242</v>
      </c>
      <c r="B169" s="78" t="s">
        <v>2243</v>
      </c>
      <c r="C169" s="78" t="s">
        <v>99</v>
      </c>
      <c r="D169" s="78" t="s">
        <v>122</v>
      </c>
      <c r="E169" s="78" t="s">
        <v>2244</v>
      </c>
      <c r="F169" s="78" t="s">
        <v>1226</v>
      </c>
      <c r="G169" s="78" t="s">
        <v>101</v>
      </c>
      <c r="H169" s="81">
        <v>21100</v>
      </c>
      <c r="I169" s="81">
        <v>5694</v>
      </c>
      <c r="J169" s="81">
        <v>0</v>
      </c>
      <c r="K169" s="81">
        <v>1201.434</v>
      </c>
      <c r="L169" s="91">
        <v>2.3999999999999998E-3</v>
      </c>
      <c r="M169" s="91">
        <v>4.0000000000000002E-4</v>
      </c>
      <c r="N169" s="91">
        <v>1E-4</v>
      </c>
    </row>
    <row r="170" spans="1:14">
      <c r="A170" s="78" t="s">
        <v>2245</v>
      </c>
      <c r="B170" s="78" t="s">
        <v>2246</v>
      </c>
      <c r="C170" s="78" t="s">
        <v>99</v>
      </c>
      <c r="D170" s="78" t="s">
        <v>122</v>
      </c>
      <c r="E170" s="78" t="s">
        <v>2247</v>
      </c>
      <c r="F170" s="78" t="s">
        <v>1226</v>
      </c>
      <c r="G170" s="78" t="s">
        <v>101</v>
      </c>
      <c r="H170" s="81">
        <v>15007</v>
      </c>
      <c r="I170" s="81">
        <v>24240</v>
      </c>
      <c r="J170" s="81">
        <v>0</v>
      </c>
      <c r="K170" s="81">
        <v>3637.6968000000002</v>
      </c>
      <c r="L170" s="91">
        <v>5.4000000000000003E-3</v>
      </c>
      <c r="M170" s="91">
        <v>1.2999999999999999E-3</v>
      </c>
      <c r="N170" s="91">
        <v>2.0000000000000001E-4</v>
      </c>
    </row>
    <row r="171" spans="1:14">
      <c r="A171" s="78" t="s">
        <v>2248</v>
      </c>
      <c r="B171" s="78" t="s">
        <v>2249</v>
      </c>
      <c r="C171" s="78" t="s">
        <v>99</v>
      </c>
      <c r="D171" s="78" t="s">
        <v>122</v>
      </c>
      <c r="E171" s="78" t="s">
        <v>801</v>
      </c>
      <c r="F171" s="78" t="s">
        <v>673</v>
      </c>
      <c r="G171" s="78" t="s">
        <v>101</v>
      </c>
      <c r="H171" s="81">
        <v>308211</v>
      </c>
      <c r="I171" s="81">
        <v>526.70000000000005</v>
      </c>
      <c r="J171" s="81">
        <v>0</v>
      </c>
      <c r="K171" s="81">
        <v>1623.3473369999999</v>
      </c>
      <c r="L171" s="91">
        <v>4.8999999999999998E-3</v>
      </c>
      <c r="M171" s="91">
        <v>5.9999999999999995E-4</v>
      </c>
      <c r="N171" s="91">
        <v>1E-4</v>
      </c>
    </row>
    <row r="172" spans="1:14">
      <c r="A172" s="78" t="s">
        <v>2250</v>
      </c>
      <c r="B172" s="78" t="s">
        <v>2251</v>
      </c>
      <c r="C172" s="78" t="s">
        <v>99</v>
      </c>
      <c r="D172" s="78" t="s">
        <v>122</v>
      </c>
      <c r="E172" s="78" t="s">
        <v>2252</v>
      </c>
      <c r="F172" s="78" t="s">
        <v>673</v>
      </c>
      <c r="G172" s="78" t="s">
        <v>101</v>
      </c>
      <c r="H172" s="81">
        <v>41932</v>
      </c>
      <c r="I172" s="81">
        <v>512.5</v>
      </c>
      <c r="J172" s="81">
        <v>0</v>
      </c>
      <c r="K172" s="81">
        <v>214.9015</v>
      </c>
      <c r="L172" s="91">
        <v>1.1000000000000001E-3</v>
      </c>
      <c r="M172" s="91">
        <v>1E-4</v>
      </c>
      <c r="N172" s="91">
        <v>0</v>
      </c>
    </row>
    <row r="173" spans="1:14">
      <c r="A173" s="78" t="s">
        <v>2253</v>
      </c>
      <c r="B173" s="78" t="s">
        <v>2254</v>
      </c>
      <c r="C173" s="78" t="s">
        <v>99</v>
      </c>
      <c r="D173" s="78" t="s">
        <v>122</v>
      </c>
      <c r="E173" s="78" t="s">
        <v>2255</v>
      </c>
      <c r="F173" s="78" t="s">
        <v>673</v>
      </c>
      <c r="G173" s="78" t="s">
        <v>101</v>
      </c>
      <c r="H173" s="81">
        <v>19011</v>
      </c>
      <c r="I173" s="81">
        <v>1498</v>
      </c>
      <c r="J173" s="81">
        <v>0</v>
      </c>
      <c r="K173" s="81">
        <v>284.78478000000001</v>
      </c>
      <c r="L173" s="91">
        <v>5.9999999999999995E-4</v>
      </c>
      <c r="M173" s="91">
        <v>1E-4</v>
      </c>
      <c r="N173" s="91">
        <v>0</v>
      </c>
    </row>
    <row r="174" spans="1:14">
      <c r="A174" s="78" t="s">
        <v>2256</v>
      </c>
      <c r="B174" s="78" t="s">
        <v>2257</v>
      </c>
      <c r="C174" s="78" t="s">
        <v>99</v>
      </c>
      <c r="D174" s="78" t="s">
        <v>122</v>
      </c>
      <c r="E174" s="78" t="s">
        <v>2258</v>
      </c>
      <c r="F174" s="78" t="s">
        <v>673</v>
      </c>
      <c r="G174" s="78" t="s">
        <v>101</v>
      </c>
      <c r="H174" s="81">
        <v>22207.439999999999</v>
      </c>
      <c r="I174" s="81">
        <v>7992</v>
      </c>
      <c r="J174" s="81">
        <v>0</v>
      </c>
      <c r="K174" s="81">
        <v>1774.8186048</v>
      </c>
      <c r="L174" s="91">
        <v>2.7000000000000001E-3</v>
      </c>
      <c r="M174" s="91">
        <v>5.9999999999999995E-4</v>
      </c>
      <c r="N174" s="91">
        <v>1E-4</v>
      </c>
    </row>
    <row r="175" spans="1:14">
      <c r="A175" s="78" t="s">
        <v>2259</v>
      </c>
      <c r="B175" s="78" t="s">
        <v>2260</v>
      </c>
      <c r="C175" s="78" t="s">
        <v>99</v>
      </c>
      <c r="D175" s="78" t="s">
        <v>122</v>
      </c>
      <c r="E175" s="78" t="s">
        <v>1464</v>
      </c>
      <c r="F175" s="78" t="s">
        <v>499</v>
      </c>
      <c r="G175" s="78" t="s">
        <v>101</v>
      </c>
      <c r="H175" s="81">
        <v>14478</v>
      </c>
      <c r="I175" s="81">
        <v>1024</v>
      </c>
      <c r="J175" s="81">
        <v>0</v>
      </c>
      <c r="K175" s="81">
        <v>148.25471999999999</v>
      </c>
      <c r="L175" s="91">
        <v>8.0000000000000004E-4</v>
      </c>
      <c r="M175" s="91">
        <v>1E-4</v>
      </c>
      <c r="N175" s="91">
        <v>0</v>
      </c>
    </row>
    <row r="176" spans="1:14">
      <c r="A176" s="78" t="s">
        <v>2261</v>
      </c>
      <c r="B176" s="78" t="s">
        <v>2262</v>
      </c>
      <c r="C176" s="78" t="s">
        <v>99</v>
      </c>
      <c r="D176" s="78" t="s">
        <v>122</v>
      </c>
      <c r="E176" s="78" t="s">
        <v>498</v>
      </c>
      <c r="F176" s="78" t="s">
        <v>499</v>
      </c>
      <c r="G176" s="78" t="s">
        <v>101</v>
      </c>
      <c r="H176" s="81">
        <v>112597</v>
      </c>
      <c r="I176" s="81">
        <v>11710</v>
      </c>
      <c r="J176" s="81">
        <v>0</v>
      </c>
      <c r="K176" s="81">
        <v>13185.108700000001</v>
      </c>
      <c r="L176" s="91">
        <v>5.1000000000000004E-3</v>
      </c>
      <c r="M176" s="91">
        <v>4.7000000000000002E-3</v>
      </c>
      <c r="N176" s="91">
        <v>8.0000000000000004E-4</v>
      </c>
    </row>
    <row r="177" spans="1:14">
      <c r="A177" s="78" t="s">
        <v>2263</v>
      </c>
      <c r="B177" s="78" t="s">
        <v>2264</v>
      </c>
      <c r="C177" s="78" t="s">
        <v>99</v>
      </c>
      <c r="D177" s="78" t="s">
        <v>122</v>
      </c>
      <c r="E177" s="78" t="s">
        <v>900</v>
      </c>
      <c r="F177" s="78" t="s">
        <v>499</v>
      </c>
      <c r="G177" s="78" t="s">
        <v>101</v>
      </c>
      <c r="H177" s="81">
        <v>1661509.4</v>
      </c>
      <c r="I177" s="81">
        <v>506.3</v>
      </c>
      <c r="J177" s="81">
        <v>0</v>
      </c>
      <c r="K177" s="81">
        <v>8412.2220921999997</v>
      </c>
      <c r="L177" s="91">
        <v>1.66E-2</v>
      </c>
      <c r="M177" s="91">
        <v>3.0000000000000001E-3</v>
      </c>
      <c r="N177" s="91">
        <v>5.0000000000000001E-4</v>
      </c>
    </row>
    <row r="178" spans="1:14">
      <c r="A178" s="78" t="s">
        <v>2265</v>
      </c>
      <c r="B178" s="78" t="s">
        <v>2266</v>
      </c>
      <c r="C178" s="78" t="s">
        <v>99</v>
      </c>
      <c r="D178" s="78" t="s">
        <v>122</v>
      </c>
      <c r="E178" s="78" t="s">
        <v>868</v>
      </c>
      <c r="F178" s="78" t="s">
        <v>499</v>
      </c>
      <c r="G178" s="78" t="s">
        <v>101</v>
      </c>
      <c r="H178" s="81">
        <v>7974</v>
      </c>
      <c r="I178" s="81">
        <v>23510</v>
      </c>
      <c r="J178" s="81">
        <v>0</v>
      </c>
      <c r="K178" s="81">
        <v>1874.6874</v>
      </c>
      <c r="L178" s="91">
        <v>1.2999999999999999E-3</v>
      </c>
      <c r="M178" s="91">
        <v>6.9999999999999999E-4</v>
      </c>
      <c r="N178" s="91">
        <v>1E-4</v>
      </c>
    </row>
    <row r="179" spans="1:14">
      <c r="A179" s="78" t="s">
        <v>2267</v>
      </c>
      <c r="B179" s="78" t="s">
        <v>2268</v>
      </c>
      <c r="C179" s="78" t="s">
        <v>99</v>
      </c>
      <c r="D179" s="78" t="s">
        <v>122</v>
      </c>
      <c r="E179" s="78" t="s">
        <v>2269</v>
      </c>
      <c r="F179" s="78" t="s">
        <v>499</v>
      </c>
      <c r="G179" s="78" t="s">
        <v>101</v>
      </c>
      <c r="H179" s="81">
        <v>44082</v>
      </c>
      <c r="I179" s="81">
        <v>2400</v>
      </c>
      <c r="J179" s="81">
        <v>0</v>
      </c>
      <c r="K179" s="81">
        <v>1057.9680000000001</v>
      </c>
      <c r="L179" s="91">
        <v>8.6E-3</v>
      </c>
      <c r="M179" s="91">
        <v>4.0000000000000002E-4</v>
      </c>
      <c r="N179" s="91">
        <v>1E-4</v>
      </c>
    </row>
    <row r="180" spans="1:14">
      <c r="A180" s="78" t="s">
        <v>2270</v>
      </c>
      <c r="B180" s="78" t="s">
        <v>2271</v>
      </c>
      <c r="C180" s="78" t="s">
        <v>99</v>
      </c>
      <c r="D180" s="78" t="s">
        <v>122</v>
      </c>
      <c r="E180" s="78" t="s">
        <v>876</v>
      </c>
      <c r="F180" s="78" t="s">
        <v>499</v>
      </c>
      <c r="G180" s="78" t="s">
        <v>101</v>
      </c>
      <c r="H180" s="81">
        <v>296522</v>
      </c>
      <c r="I180" s="81">
        <v>433</v>
      </c>
      <c r="J180" s="81">
        <v>0</v>
      </c>
      <c r="K180" s="81">
        <v>1283.9402600000001</v>
      </c>
      <c r="L180" s="91">
        <v>2.0999999999999999E-3</v>
      </c>
      <c r="M180" s="91">
        <v>5.0000000000000001E-4</v>
      </c>
      <c r="N180" s="91">
        <v>1E-4</v>
      </c>
    </row>
    <row r="181" spans="1:14">
      <c r="A181" s="78" t="s">
        <v>2272</v>
      </c>
      <c r="B181" s="78" t="s">
        <v>2273</v>
      </c>
      <c r="C181" s="78" t="s">
        <v>99</v>
      </c>
      <c r="D181" s="78" t="s">
        <v>122</v>
      </c>
      <c r="E181" s="78" t="s">
        <v>2274</v>
      </c>
      <c r="F181" s="78" t="s">
        <v>1137</v>
      </c>
      <c r="G181" s="78" t="s">
        <v>101</v>
      </c>
      <c r="H181" s="81">
        <v>13079</v>
      </c>
      <c r="I181" s="81">
        <v>3239</v>
      </c>
      <c r="J181" s="81">
        <v>0</v>
      </c>
      <c r="K181" s="81">
        <v>423.62880999999999</v>
      </c>
      <c r="L181" s="91">
        <v>1.4E-3</v>
      </c>
      <c r="M181" s="91">
        <v>2.0000000000000001E-4</v>
      </c>
      <c r="N181" s="91">
        <v>0</v>
      </c>
    </row>
    <row r="182" spans="1:14">
      <c r="A182" s="78" t="s">
        <v>2275</v>
      </c>
      <c r="B182" s="78" t="s">
        <v>2276</v>
      </c>
      <c r="C182" s="78" t="s">
        <v>99</v>
      </c>
      <c r="D182" s="78" t="s">
        <v>122</v>
      </c>
      <c r="E182" s="78" t="s">
        <v>2277</v>
      </c>
      <c r="F182" s="78" t="s">
        <v>1137</v>
      </c>
      <c r="G182" s="78" t="s">
        <v>101</v>
      </c>
      <c r="H182" s="81">
        <v>221530</v>
      </c>
      <c r="I182" s="81">
        <v>1160</v>
      </c>
      <c r="J182" s="81">
        <v>0</v>
      </c>
      <c r="K182" s="81">
        <v>2569.748</v>
      </c>
      <c r="L182" s="91">
        <v>3.3E-3</v>
      </c>
      <c r="M182" s="91">
        <v>8.9999999999999998E-4</v>
      </c>
      <c r="N182" s="91">
        <v>2.0000000000000001E-4</v>
      </c>
    </row>
    <row r="183" spans="1:14">
      <c r="A183" s="78" t="s">
        <v>2278</v>
      </c>
      <c r="B183" s="78" t="s">
        <v>2279</v>
      </c>
      <c r="C183" s="78" t="s">
        <v>99</v>
      </c>
      <c r="D183" s="78" t="s">
        <v>122</v>
      </c>
      <c r="E183" s="78" t="s">
        <v>2280</v>
      </c>
      <c r="F183" s="78" t="s">
        <v>1137</v>
      </c>
      <c r="G183" s="78" t="s">
        <v>101</v>
      </c>
      <c r="H183" s="81">
        <v>48819</v>
      </c>
      <c r="I183" s="81">
        <v>1620</v>
      </c>
      <c r="J183" s="81">
        <v>0</v>
      </c>
      <c r="K183" s="81">
        <v>790.86779999999999</v>
      </c>
      <c r="L183" s="91">
        <v>1.2999999999999999E-3</v>
      </c>
      <c r="M183" s="91">
        <v>2.9999999999999997E-4</v>
      </c>
      <c r="N183" s="91">
        <v>0</v>
      </c>
    </row>
    <row r="184" spans="1:14">
      <c r="A184" s="78" t="s">
        <v>2281</v>
      </c>
      <c r="B184" s="78" t="s">
        <v>2282</v>
      </c>
      <c r="C184" s="78" t="s">
        <v>99</v>
      </c>
      <c r="D184" s="78" t="s">
        <v>122</v>
      </c>
      <c r="E184" s="78" t="s">
        <v>2283</v>
      </c>
      <c r="F184" s="78" t="s">
        <v>1137</v>
      </c>
      <c r="G184" s="78" t="s">
        <v>101</v>
      </c>
      <c r="H184" s="81">
        <v>26864</v>
      </c>
      <c r="I184" s="81">
        <v>592.6</v>
      </c>
      <c r="J184" s="81">
        <v>0</v>
      </c>
      <c r="K184" s="81">
        <v>159.19606400000001</v>
      </c>
      <c r="L184" s="91">
        <v>4.0000000000000002E-4</v>
      </c>
      <c r="M184" s="91">
        <v>1E-4</v>
      </c>
      <c r="N184" s="91">
        <v>0</v>
      </c>
    </row>
    <row r="185" spans="1:14">
      <c r="A185" s="78" t="s">
        <v>2284</v>
      </c>
      <c r="B185" s="78">
        <v>11043630</v>
      </c>
      <c r="C185" s="78" t="s">
        <v>99</v>
      </c>
      <c r="D185" s="78" t="s">
        <v>122</v>
      </c>
      <c r="E185" s="78" t="s">
        <v>2285</v>
      </c>
      <c r="F185" s="78" t="s">
        <v>1910</v>
      </c>
      <c r="G185" s="78" t="s">
        <v>101</v>
      </c>
      <c r="H185" s="81">
        <v>430000</v>
      </c>
      <c r="I185" s="81">
        <v>198</v>
      </c>
      <c r="J185" s="81">
        <v>0</v>
      </c>
      <c r="K185" s="81">
        <v>851.4</v>
      </c>
      <c r="L185" s="91">
        <v>3.8E-3</v>
      </c>
      <c r="M185" s="91">
        <v>2.9999999999999997E-4</v>
      </c>
      <c r="N185" s="91">
        <v>1E-4</v>
      </c>
    </row>
    <row r="186" spans="1:14">
      <c r="A186" s="78" t="s">
        <v>2286</v>
      </c>
      <c r="B186" s="78" t="s">
        <v>2287</v>
      </c>
      <c r="C186" s="78" t="s">
        <v>99</v>
      </c>
      <c r="D186" s="78" t="s">
        <v>122</v>
      </c>
      <c r="E186" s="78" t="s">
        <v>2288</v>
      </c>
      <c r="F186" s="78" t="s">
        <v>1910</v>
      </c>
      <c r="G186" s="78" t="s">
        <v>101</v>
      </c>
      <c r="H186" s="81">
        <v>4100000</v>
      </c>
      <c r="I186" s="81">
        <v>63.3</v>
      </c>
      <c r="J186" s="81">
        <v>0</v>
      </c>
      <c r="K186" s="81">
        <v>2595.3000000000002</v>
      </c>
      <c r="L186" s="91">
        <v>1.2200000000000001E-2</v>
      </c>
      <c r="M186" s="91">
        <v>8.9999999999999998E-4</v>
      </c>
      <c r="N186" s="91">
        <v>2.0000000000000001E-4</v>
      </c>
    </row>
    <row r="187" spans="1:14">
      <c r="A187" s="78" t="s">
        <v>2289</v>
      </c>
      <c r="B187" s="78" t="s">
        <v>2290</v>
      </c>
      <c r="C187" s="78" t="s">
        <v>99</v>
      </c>
      <c r="D187" s="78" t="s">
        <v>122</v>
      </c>
      <c r="E187" s="78" t="s">
        <v>2291</v>
      </c>
      <c r="F187" s="78" t="s">
        <v>2083</v>
      </c>
      <c r="G187" s="78" t="s">
        <v>101</v>
      </c>
      <c r="H187" s="81">
        <v>226330</v>
      </c>
      <c r="I187" s="81">
        <v>266.7</v>
      </c>
      <c r="J187" s="81">
        <v>0</v>
      </c>
      <c r="K187" s="81">
        <v>603.62211000000002</v>
      </c>
      <c r="L187" s="91">
        <v>4.4000000000000003E-3</v>
      </c>
      <c r="M187" s="91">
        <v>2.0000000000000001E-4</v>
      </c>
      <c r="N187" s="91">
        <v>0</v>
      </c>
    </row>
    <row r="188" spans="1:14">
      <c r="A188" s="78" t="s">
        <v>2292</v>
      </c>
      <c r="B188" s="78" t="s">
        <v>2293</v>
      </c>
      <c r="C188" s="78" t="s">
        <v>99</v>
      </c>
      <c r="D188" s="78" t="s">
        <v>122</v>
      </c>
      <c r="E188" s="78" t="s">
        <v>2294</v>
      </c>
      <c r="F188" s="78" t="s">
        <v>2083</v>
      </c>
      <c r="G188" s="78" t="s">
        <v>101</v>
      </c>
      <c r="H188" s="81">
        <v>53110</v>
      </c>
      <c r="I188" s="81">
        <v>2970</v>
      </c>
      <c r="J188" s="81">
        <v>0</v>
      </c>
      <c r="K188" s="81">
        <v>1577.367</v>
      </c>
      <c r="L188" s="91">
        <v>7.7000000000000002E-3</v>
      </c>
      <c r="M188" s="91">
        <v>5.9999999999999995E-4</v>
      </c>
      <c r="N188" s="91">
        <v>1E-4</v>
      </c>
    </row>
    <row r="189" spans="1:14">
      <c r="A189" s="78" t="s">
        <v>2295</v>
      </c>
      <c r="B189" s="78" t="s">
        <v>2296</v>
      </c>
      <c r="C189" s="78" t="s">
        <v>99</v>
      </c>
      <c r="D189" s="78" t="s">
        <v>122</v>
      </c>
      <c r="E189" s="78" t="s">
        <v>2297</v>
      </c>
      <c r="F189" s="78" t="s">
        <v>124</v>
      </c>
      <c r="G189" s="78" t="s">
        <v>101</v>
      </c>
      <c r="H189" s="81">
        <v>310000</v>
      </c>
      <c r="I189" s="81">
        <v>309</v>
      </c>
      <c r="J189" s="81">
        <v>0</v>
      </c>
      <c r="K189" s="81">
        <v>957.9</v>
      </c>
      <c r="L189" s="91">
        <v>2.3999999999999998E-3</v>
      </c>
      <c r="M189" s="91">
        <v>2.9999999999999997E-4</v>
      </c>
      <c r="N189" s="91">
        <v>1E-4</v>
      </c>
    </row>
    <row r="190" spans="1:14">
      <c r="A190" s="78" t="s">
        <v>2298</v>
      </c>
      <c r="B190" s="78" t="s">
        <v>2299</v>
      </c>
      <c r="C190" s="78" t="s">
        <v>99</v>
      </c>
      <c r="D190" s="78" t="s">
        <v>122</v>
      </c>
      <c r="E190" s="78" t="s">
        <v>2300</v>
      </c>
      <c r="F190" s="78" t="s">
        <v>124</v>
      </c>
      <c r="G190" s="78" t="s">
        <v>101</v>
      </c>
      <c r="H190" s="81">
        <v>63000.75</v>
      </c>
      <c r="I190" s="81">
        <v>3056</v>
      </c>
      <c r="J190" s="81">
        <v>0</v>
      </c>
      <c r="K190" s="81">
        <v>1925.3029200000001</v>
      </c>
      <c r="L190" s="91">
        <v>3.7000000000000002E-3</v>
      </c>
      <c r="M190" s="91">
        <v>6.9999999999999999E-4</v>
      </c>
      <c r="N190" s="91">
        <v>1E-4</v>
      </c>
    </row>
    <row r="191" spans="1:14">
      <c r="A191" s="78" t="s">
        <v>2301</v>
      </c>
      <c r="B191" s="78" t="s">
        <v>2302</v>
      </c>
      <c r="C191" s="78" t="s">
        <v>99</v>
      </c>
      <c r="D191" s="78" t="s">
        <v>122</v>
      </c>
      <c r="E191" s="78" t="s">
        <v>2303</v>
      </c>
      <c r="F191" s="78" t="s">
        <v>1105</v>
      </c>
      <c r="G191" s="78" t="s">
        <v>101</v>
      </c>
      <c r="H191" s="81">
        <v>182905</v>
      </c>
      <c r="I191" s="81">
        <v>193.1</v>
      </c>
      <c r="J191" s="81">
        <v>0</v>
      </c>
      <c r="K191" s="81">
        <v>353.18955499999998</v>
      </c>
      <c r="L191" s="91">
        <v>2.1600000000000001E-2</v>
      </c>
      <c r="M191" s="91">
        <v>1E-4</v>
      </c>
      <c r="N191" s="91">
        <v>0</v>
      </c>
    </row>
    <row r="192" spans="1:14">
      <c r="A192" s="78" t="s">
        <v>2304</v>
      </c>
      <c r="B192" s="78" t="s">
        <v>2305</v>
      </c>
      <c r="C192" s="78" t="s">
        <v>99</v>
      </c>
      <c r="D192" s="78" t="s">
        <v>122</v>
      </c>
      <c r="E192" s="78" t="s">
        <v>2306</v>
      </c>
      <c r="F192" s="78" t="s">
        <v>1105</v>
      </c>
      <c r="G192" s="78" t="s">
        <v>101</v>
      </c>
      <c r="H192" s="81">
        <v>21110</v>
      </c>
      <c r="I192" s="81">
        <v>1325</v>
      </c>
      <c r="J192" s="81">
        <v>0</v>
      </c>
      <c r="K192" s="81">
        <v>279.70749999999998</v>
      </c>
      <c r="L192" s="91">
        <v>4.0000000000000002E-4</v>
      </c>
      <c r="M192" s="91">
        <v>1E-4</v>
      </c>
      <c r="N192" s="91">
        <v>0</v>
      </c>
    </row>
    <row r="193" spans="1:14">
      <c r="A193" s="78" t="s">
        <v>2307</v>
      </c>
      <c r="B193" s="78" t="s">
        <v>2308</v>
      </c>
      <c r="C193" s="78" t="s">
        <v>99</v>
      </c>
      <c r="D193" s="78" t="s">
        <v>122</v>
      </c>
      <c r="E193" s="78" t="s">
        <v>2309</v>
      </c>
      <c r="F193" s="78" t="s">
        <v>1105</v>
      </c>
      <c r="G193" s="78" t="s">
        <v>101</v>
      </c>
      <c r="H193" s="81">
        <v>112274</v>
      </c>
      <c r="I193" s="81">
        <v>1481</v>
      </c>
      <c r="J193" s="81">
        <v>0</v>
      </c>
      <c r="K193" s="81">
        <v>1662.7779399999999</v>
      </c>
      <c r="L193" s="91">
        <v>9.9000000000000008E-3</v>
      </c>
      <c r="M193" s="91">
        <v>5.9999999999999995E-4</v>
      </c>
      <c r="N193" s="91">
        <v>1E-4</v>
      </c>
    </row>
    <row r="194" spans="1:14">
      <c r="A194" s="78" t="s">
        <v>2310</v>
      </c>
      <c r="B194" s="78" t="s">
        <v>2311</v>
      </c>
      <c r="C194" s="78" t="s">
        <v>99</v>
      </c>
      <c r="D194" s="78" t="s">
        <v>122</v>
      </c>
      <c r="E194" s="78" t="s">
        <v>2312</v>
      </c>
      <c r="F194" s="78" t="s">
        <v>126</v>
      </c>
      <c r="G194" s="78" t="s">
        <v>101</v>
      </c>
      <c r="H194" s="81">
        <v>719199</v>
      </c>
      <c r="I194" s="81">
        <v>300.8</v>
      </c>
      <c r="J194" s="81">
        <v>0</v>
      </c>
      <c r="K194" s="81">
        <v>2163.3505919999998</v>
      </c>
      <c r="L194" s="91">
        <v>1.3100000000000001E-2</v>
      </c>
      <c r="M194" s="91">
        <v>8.0000000000000004E-4</v>
      </c>
      <c r="N194" s="91">
        <v>1E-4</v>
      </c>
    </row>
    <row r="195" spans="1:14">
      <c r="A195" s="78" t="s">
        <v>2313</v>
      </c>
      <c r="B195" s="78" t="s">
        <v>2314</v>
      </c>
      <c r="C195" s="78" t="s">
        <v>99</v>
      </c>
      <c r="D195" s="78" t="s">
        <v>122</v>
      </c>
      <c r="E195" s="78" t="s">
        <v>1367</v>
      </c>
      <c r="F195" s="78" t="s">
        <v>126</v>
      </c>
      <c r="G195" s="78" t="s">
        <v>101</v>
      </c>
      <c r="H195" s="81">
        <v>81246</v>
      </c>
      <c r="I195" s="81">
        <v>2698</v>
      </c>
      <c r="J195" s="81">
        <v>0</v>
      </c>
      <c r="K195" s="81">
        <v>2192.0170800000001</v>
      </c>
      <c r="L195" s="91">
        <v>6.1000000000000004E-3</v>
      </c>
      <c r="M195" s="91">
        <v>8.0000000000000004E-4</v>
      </c>
      <c r="N195" s="91">
        <v>1E-4</v>
      </c>
    </row>
    <row r="196" spans="1:14">
      <c r="A196" s="78" t="s">
        <v>2315</v>
      </c>
      <c r="B196" s="78" t="s">
        <v>2316</v>
      </c>
      <c r="C196" s="78" t="s">
        <v>99</v>
      </c>
      <c r="D196" s="78" t="s">
        <v>122</v>
      </c>
      <c r="E196" s="78" t="s">
        <v>2317</v>
      </c>
      <c r="F196" s="78" t="s">
        <v>126</v>
      </c>
      <c r="G196" s="78" t="s">
        <v>101</v>
      </c>
      <c r="H196" s="81">
        <v>775000</v>
      </c>
      <c r="I196" s="81">
        <v>57.1</v>
      </c>
      <c r="J196" s="81">
        <v>0</v>
      </c>
      <c r="K196" s="81">
        <v>442.52499999999998</v>
      </c>
      <c r="L196" s="91">
        <v>6.4000000000000003E-3</v>
      </c>
      <c r="M196" s="91">
        <v>2.0000000000000001E-4</v>
      </c>
      <c r="N196" s="91">
        <v>0</v>
      </c>
    </row>
    <row r="197" spans="1:14">
      <c r="A197" s="78" t="s">
        <v>2318</v>
      </c>
      <c r="B197" s="78" t="s">
        <v>2319</v>
      </c>
      <c r="C197" s="78" t="s">
        <v>99</v>
      </c>
      <c r="D197" s="78" t="s">
        <v>122</v>
      </c>
      <c r="E197" s="78" t="s">
        <v>2320</v>
      </c>
      <c r="F197" s="78" t="s">
        <v>126</v>
      </c>
      <c r="G197" s="78" t="s">
        <v>101</v>
      </c>
      <c r="H197" s="81">
        <v>463500</v>
      </c>
      <c r="I197" s="81">
        <v>257</v>
      </c>
      <c r="J197" s="81">
        <v>0</v>
      </c>
      <c r="K197" s="81">
        <v>1191.1949999999999</v>
      </c>
      <c r="L197" s="91">
        <v>6.1999999999999998E-3</v>
      </c>
      <c r="M197" s="91">
        <v>4.0000000000000002E-4</v>
      </c>
      <c r="N197" s="91">
        <v>1E-4</v>
      </c>
    </row>
    <row r="198" spans="1:14">
      <c r="A198" s="78" t="s">
        <v>2321</v>
      </c>
      <c r="B198" s="78" t="s">
        <v>2322</v>
      </c>
      <c r="C198" s="78" t="s">
        <v>99</v>
      </c>
      <c r="D198" s="78" t="s">
        <v>122</v>
      </c>
      <c r="E198" s="78" t="s">
        <v>2323</v>
      </c>
      <c r="F198" s="78" t="s">
        <v>126</v>
      </c>
      <c r="G198" s="78" t="s">
        <v>101</v>
      </c>
      <c r="H198" s="81">
        <v>38217</v>
      </c>
      <c r="I198" s="81">
        <v>2267</v>
      </c>
      <c r="J198" s="81">
        <v>0</v>
      </c>
      <c r="K198" s="81">
        <v>866.37938999999994</v>
      </c>
      <c r="L198" s="91">
        <v>2.3E-3</v>
      </c>
      <c r="M198" s="91">
        <v>2.9999999999999997E-4</v>
      </c>
      <c r="N198" s="91">
        <v>1E-4</v>
      </c>
    </row>
    <row r="199" spans="1:14">
      <c r="A199" s="78" t="s">
        <v>2324</v>
      </c>
      <c r="B199" s="78" t="s">
        <v>2325</v>
      </c>
      <c r="C199" s="78" t="s">
        <v>99</v>
      </c>
      <c r="D199" s="78" t="s">
        <v>122</v>
      </c>
      <c r="E199" s="78" t="s">
        <v>2326</v>
      </c>
      <c r="F199" s="78" t="s">
        <v>127</v>
      </c>
      <c r="G199" s="78" t="s">
        <v>101</v>
      </c>
      <c r="H199" s="81">
        <v>687640</v>
      </c>
      <c r="I199" s="81">
        <v>240.7</v>
      </c>
      <c r="J199" s="81">
        <v>0</v>
      </c>
      <c r="K199" s="81">
        <v>1655.14948</v>
      </c>
      <c r="L199" s="91">
        <v>6.6E-3</v>
      </c>
      <c r="M199" s="91">
        <v>5.9999999999999995E-4</v>
      </c>
      <c r="N199" s="91">
        <v>1E-4</v>
      </c>
    </row>
    <row r="200" spans="1:14">
      <c r="A200" s="78" t="s">
        <v>2327</v>
      </c>
      <c r="B200" s="78" t="s">
        <v>2328</v>
      </c>
      <c r="C200" s="78" t="s">
        <v>99</v>
      </c>
      <c r="D200" s="78" t="s">
        <v>122</v>
      </c>
      <c r="E200" s="78" t="s">
        <v>2329</v>
      </c>
      <c r="F200" s="78" t="s">
        <v>127</v>
      </c>
      <c r="G200" s="78" t="s">
        <v>101</v>
      </c>
      <c r="H200" s="81">
        <v>12000</v>
      </c>
      <c r="I200" s="81">
        <v>4238</v>
      </c>
      <c r="J200" s="81">
        <v>0</v>
      </c>
      <c r="K200" s="81">
        <v>508.56</v>
      </c>
      <c r="L200" s="91">
        <v>8.9999999999999998E-4</v>
      </c>
      <c r="M200" s="91">
        <v>2.0000000000000001E-4</v>
      </c>
      <c r="N200" s="91">
        <v>0</v>
      </c>
    </row>
    <row r="201" spans="1:14">
      <c r="A201" s="78" t="s">
        <v>2330</v>
      </c>
      <c r="B201" s="78" t="s">
        <v>2331</v>
      </c>
      <c r="C201" s="78" t="s">
        <v>99</v>
      </c>
      <c r="D201" s="78" t="s">
        <v>122</v>
      </c>
      <c r="E201" s="78" t="s">
        <v>2332</v>
      </c>
      <c r="F201" s="78" t="s">
        <v>127</v>
      </c>
      <c r="G201" s="78" t="s">
        <v>101</v>
      </c>
      <c r="H201" s="81">
        <v>69058</v>
      </c>
      <c r="I201" s="81">
        <v>1095</v>
      </c>
      <c r="J201" s="81">
        <v>0</v>
      </c>
      <c r="K201" s="81">
        <v>756.18510000000003</v>
      </c>
      <c r="L201" s="91">
        <v>1.1000000000000001E-3</v>
      </c>
      <c r="M201" s="91">
        <v>2.9999999999999997E-4</v>
      </c>
      <c r="N201" s="91">
        <v>0</v>
      </c>
    </row>
    <row r="202" spans="1:14">
      <c r="A202" s="78" t="s">
        <v>2333</v>
      </c>
      <c r="B202" s="78" t="s">
        <v>2334</v>
      </c>
      <c r="C202" s="78" t="s">
        <v>99</v>
      </c>
      <c r="D202" s="78" t="s">
        <v>122</v>
      </c>
      <c r="E202" s="78" t="s">
        <v>2335</v>
      </c>
      <c r="F202" s="78" t="s">
        <v>127</v>
      </c>
      <c r="G202" s="78" t="s">
        <v>101</v>
      </c>
      <c r="H202" s="81">
        <v>682577</v>
      </c>
      <c r="I202" s="81">
        <v>1500</v>
      </c>
      <c r="J202" s="81">
        <v>0</v>
      </c>
      <c r="K202" s="81">
        <v>10238.655000000001</v>
      </c>
      <c r="L202" s="91">
        <v>2.0899999999999998E-2</v>
      </c>
      <c r="M202" s="91">
        <v>3.7000000000000002E-3</v>
      </c>
      <c r="N202" s="91">
        <v>5.9999999999999995E-4</v>
      </c>
    </row>
    <row r="203" spans="1:14">
      <c r="A203" s="78" t="s">
        <v>2336</v>
      </c>
      <c r="B203" s="78" t="s">
        <v>2337</v>
      </c>
      <c r="C203" s="78" t="s">
        <v>99</v>
      </c>
      <c r="D203" s="78" t="s">
        <v>122</v>
      </c>
      <c r="E203" s="78" t="s">
        <v>1619</v>
      </c>
      <c r="F203" s="78" t="s">
        <v>127</v>
      </c>
      <c r="G203" s="78" t="s">
        <v>101</v>
      </c>
      <c r="H203" s="81">
        <v>62000</v>
      </c>
      <c r="I203" s="81">
        <v>2837</v>
      </c>
      <c r="J203" s="81">
        <v>20.267489999999999</v>
      </c>
      <c r="K203" s="81">
        <v>1779.20749</v>
      </c>
      <c r="L203" s="91">
        <v>1.6000000000000001E-3</v>
      </c>
      <c r="M203" s="91">
        <v>5.9999999999999995E-4</v>
      </c>
      <c r="N203" s="91">
        <v>1E-4</v>
      </c>
    </row>
    <row r="204" spans="1:14">
      <c r="A204" s="78" t="s">
        <v>2338</v>
      </c>
      <c r="B204" s="78" t="s">
        <v>2339</v>
      </c>
      <c r="C204" s="78" t="s">
        <v>99</v>
      </c>
      <c r="D204" s="78" t="s">
        <v>122</v>
      </c>
      <c r="E204" s="78" t="s">
        <v>1495</v>
      </c>
      <c r="F204" s="78" t="s">
        <v>127</v>
      </c>
      <c r="G204" s="78" t="s">
        <v>101</v>
      </c>
      <c r="H204" s="81">
        <v>77837</v>
      </c>
      <c r="I204" s="81">
        <v>769.3</v>
      </c>
      <c r="J204" s="81">
        <v>0</v>
      </c>
      <c r="K204" s="81">
        <v>598.80004099999996</v>
      </c>
      <c r="L204" s="91">
        <v>2.3E-3</v>
      </c>
      <c r="M204" s="91">
        <v>2.0000000000000001E-4</v>
      </c>
      <c r="N204" s="91">
        <v>0</v>
      </c>
    </row>
    <row r="205" spans="1:14">
      <c r="A205" s="78" t="s">
        <v>2340</v>
      </c>
      <c r="B205" s="78" t="s">
        <v>2341</v>
      </c>
      <c r="C205" s="78" t="s">
        <v>99</v>
      </c>
      <c r="D205" s="78" t="s">
        <v>122</v>
      </c>
      <c r="E205" s="78" t="s">
        <v>2342</v>
      </c>
      <c r="F205" s="78" t="s">
        <v>128</v>
      </c>
      <c r="G205" s="78" t="s">
        <v>101</v>
      </c>
      <c r="H205" s="81">
        <v>113862</v>
      </c>
      <c r="I205" s="81">
        <v>317.3</v>
      </c>
      <c r="J205" s="81">
        <v>0</v>
      </c>
      <c r="K205" s="81">
        <v>361.28412600000001</v>
      </c>
      <c r="L205" s="91">
        <v>5.4000000000000003E-3</v>
      </c>
      <c r="M205" s="91">
        <v>1E-4</v>
      </c>
      <c r="N205" s="91">
        <v>0</v>
      </c>
    </row>
    <row r="206" spans="1:14">
      <c r="A206" s="78" t="s">
        <v>2343</v>
      </c>
      <c r="B206" s="78" t="s">
        <v>2344</v>
      </c>
      <c r="C206" s="78" t="s">
        <v>99</v>
      </c>
      <c r="D206" s="78" t="s">
        <v>122</v>
      </c>
      <c r="E206" s="78" t="s">
        <v>2345</v>
      </c>
      <c r="F206" s="78" t="s">
        <v>128</v>
      </c>
      <c r="G206" s="78" t="s">
        <v>101</v>
      </c>
      <c r="H206" s="81">
        <v>223763</v>
      </c>
      <c r="I206" s="81">
        <v>65.2</v>
      </c>
      <c r="J206" s="81">
        <v>0</v>
      </c>
      <c r="K206" s="81">
        <v>145.89347599999999</v>
      </c>
      <c r="L206" s="91">
        <v>8.9999999999999998E-4</v>
      </c>
      <c r="M206" s="91">
        <v>1E-4</v>
      </c>
      <c r="N206" s="91">
        <v>0</v>
      </c>
    </row>
    <row r="207" spans="1:14">
      <c r="A207" s="78" t="s">
        <v>2346</v>
      </c>
      <c r="B207" s="78" t="s">
        <v>2347</v>
      </c>
      <c r="C207" s="78" t="s">
        <v>99</v>
      </c>
      <c r="D207" s="78" t="s">
        <v>122</v>
      </c>
      <c r="E207" s="78" t="s">
        <v>1541</v>
      </c>
      <c r="F207" s="78" t="s">
        <v>131</v>
      </c>
      <c r="G207" s="78" t="s">
        <v>101</v>
      </c>
      <c r="H207" s="81">
        <v>350887.92</v>
      </c>
      <c r="I207" s="81">
        <v>862</v>
      </c>
      <c r="J207" s="81">
        <v>0</v>
      </c>
      <c r="K207" s="81">
        <v>3024.6538704</v>
      </c>
      <c r="L207" s="91">
        <v>3.0000000000000001E-3</v>
      </c>
      <c r="M207" s="91">
        <v>1.1000000000000001E-3</v>
      </c>
      <c r="N207" s="91">
        <v>2.0000000000000001E-4</v>
      </c>
    </row>
    <row r="208" spans="1:14">
      <c r="A208" s="78" t="s">
        <v>2348</v>
      </c>
      <c r="B208" s="78" t="s">
        <v>2349</v>
      </c>
      <c r="C208" s="78" t="s">
        <v>99</v>
      </c>
      <c r="D208" s="78" t="s">
        <v>122</v>
      </c>
      <c r="E208" s="78" t="s">
        <v>2350</v>
      </c>
      <c r="F208" s="78" t="s">
        <v>131</v>
      </c>
      <c r="G208" s="78" t="s">
        <v>101</v>
      </c>
      <c r="H208" s="81">
        <v>285560</v>
      </c>
      <c r="I208" s="81">
        <v>110.6</v>
      </c>
      <c r="J208" s="81">
        <v>0</v>
      </c>
      <c r="K208" s="81">
        <v>315.82936000000001</v>
      </c>
      <c r="L208" s="91">
        <v>5.5999999999999999E-3</v>
      </c>
      <c r="M208" s="91">
        <v>1E-4</v>
      </c>
      <c r="N208" s="91">
        <v>0</v>
      </c>
    </row>
    <row r="209" spans="1:14">
      <c r="A209" s="73" t="s">
        <v>2351</v>
      </c>
      <c r="D209" s="77"/>
      <c r="E209" s="77"/>
      <c r="F209" s="77"/>
      <c r="H209" s="74">
        <v>0</v>
      </c>
      <c r="J209" s="74">
        <v>0</v>
      </c>
      <c r="K209" s="74">
        <v>0</v>
      </c>
      <c r="M209" s="100">
        <v>0</v>
      </c>
      <c r="N209" s="100">
        <v>0</v>
      </c>
    </row>
    <row r="210" spans="1:14">
      <c r="A210" s="78" t="s">
        <v>256</v>
      </c>
      <c r="B210" s="78" t="s">
        <v>256</v>
      </c>
      <c r="D210" s="77"/>
      <c r="E210" s="77"/>
      <c r="F210" s="78" t="s">
        <v>256</v>
      </c>
      <c r="G210" s="78" t="s">
        <v>256</v>
      </c>
      <c r="H210" s="81">
        <v>0</v>
      </c>
      <c r="I210" s="81">
        <v>0</v>
      </c>
      <c r="K210" s="81">
        <v>0</v>
      </c>
      <c r="L210" s="91">
        <v>0</v>
      </c>
      <c r="M210" s="91">
        <v>0</v>
      </c>
      <c r="N210" s="91">
        <v>0</v>
      </c>
    </row>
    <row r="211" spans="1:14">
      <c r="A211" s="73" t="s">
        <v>260</v>
      </c>
      <c r="D211" s="77"/>
      <c r="E211" s="77"/>
      <c r="F211" s="77"/>
      <c r="H211" s="74">
        <v>7827767.2199999997</v>
      </c>
      <c r="J211" s="74">
        <v>339.56328000000002</v>
      </c>
      <c r="K211" s="74">
        <v>1274510.1783903046</v>
      </c>
      <c r="M211" s="100">
        <v>0.45829999999999999</v>
      </c>
      <c r="N211" s="100">
        <v>7.5399999999999995E-2</v>
      </c>
    </row>
    <row r="212" spans="1:14">
      <c r="A212" s="73" t="s">
        <v>409</v>
      </c>
      <c r="D212" s="77"/>
      <c r="E212" s="77"/>
      <c r="F212" s="77"/>
      <c r="H212" s="74">
        <v>1004748</v>
      </c>
      <c r="J212" s="74">
        <v>0</v>
      </c>
      <c r="K212" s="74">
        <v>117001.8072849</v>
      </c>
      <c r="M212" s="100">
        <v>4.2099999999999999E-2</v>
      </c>
      <c r="N212" s="100">
        <v>6.8999999999999999E-3</v>
      </c>
    </row>
    <row r="213" spans="1:14">
      <c r="A213" s="78" t="s">
        <v>2352</v>
      </c>
      <c r="B213" s="78" t="s">
        <v>2353</v>
      </c>
      <c r="C213" s="78" t="s">
        <v>2354</v>
      </c>
      <c r="D213" s="78" t="s">
        <v>1629</v>
      </c>
      <c r="E213" s="78" t="s">
        <v>2355</v>
      </c>
      <c r="F213" s="78" t="s">
        <v>2356</v>
      </c>
      <c r="G213" s="78" t="s">
        <v>105</v>
      </c>
      <c r="H213" s="81">
        <v>5126</v>
      </c>
      <c r="I213" s="81">
        <v>1973</v>
      </c>
      <c r="J213" s="81">
        <v>0</v>
      </c>
      <c r="K213" s="81">
        <v>348.00890717999999</v>
      </c>
      <c r="L213" s="91">
        <v>0</v>
      </c>
      <c r="M213" s="91">
        <v>1E-4</v>
      </c>
      <c r="N213" s="91">
        <v>0</v>
      </c>
    </row>
    <row r="214" spans="1:14">
      <c r="A214" s="78" t="s">
        <v>2357</v>
      </c>
      <c r="B214" s="78" t="s">
        <v>2358</v>
      </c>
      <c r="C214" s="78" t="s">
        <v>2354</v>
      </c>
      <c r="D214" s="78" t="s">
        <v>1629</v>
      </c>
      <c r="E214" s="78" t="s">
        <v>2008</v>
      </c>
      <c r="F214" s="78" t="s">
        <v>1820</v>
      </c>
      <c r="G214" s="78" t="s">
        <v>105</v>
      </c>
      <c r="H214" s="81">
        <v>6960</v>
      </c>
      <c r="I214" s="81">
        <v>2043</v>
      </c>
      <c r="J214" s="81">
        <v>0</v>
      </c>
      <c r="K214" s="81">
        <v>489.28542479999999</v>
      </c>
      <c r="L214" s="91">
        <v>0</v>
      </c>
      <c r="M214" s="91">
        <v>2.0000000000000001E-4</v>
      </c>
      <c r="N214" s="91">
        <v>0</v>
      </c>
    </row>
    <row r="215" spans="1:14">
      <c r="A215" s="78" t="s">
        <v>2359</v>
      </c>
      <c r="B215" s="78" t="s">
        <v>2360</v>
      </c>
      <c r="C215" s="78" t="s">
        <v>376</v>
      </c>
      <c r="D215" s="78" t="s">
        <v>1629</v>
      </c>
      <c r="E215" s="78" t="s">
        <v>2361</v>
      </c>
      <c r="F215" s="78" t="s">
        <v>1752</v>
      </c>
      <c r="G215" s="78" t="s">
        <v>105</v>
      </c>
      <c r="H215" s="81">
        <v>8000</v>
      </c>
      <c r="I215" s="81">
        <v>1392</v>
      </c>
      <c r="J215" s="81">
        <v>0</v>
      </c>
      <c r="K215" s="81">
        <v>383.18975999999998</v>
      </c>
      <c r="L215" s="91">
        <v>0</v>
      </c>
      <c r="M215" s="91">
        <v>1E-4</v>
      </c>
      <c r="N215" s="91">
        <v>0</v>
      </c>
    </row>
    <row r="216" spans="1:14">
      <c r="A216" s="78" t="s">
        <v>2362</v>
      </c>
      <c r="B216" s="78" t="s">
        <v>2363</v>
      </c>
      <c r="C216" s="78" t="s">
        <v>376</v>
      </c>
      <c r="D216" s="78" t="s">
        <v>1629</v>
      </c>
      <c r="E216" s="78" t="s">
        <v>2364</v>
      </c>
      <c r="F216" s="78" t="s">
        <v>1752</v>
      </c>
      <c r="G216" s="78" t="s">
        <v>105</v>
      </c>
      <c r="H216" s="81">
        <v>92639</v>
      </c>
      <c r="I216" s="81">
        <v>6487</v>
      </c>
      <c r="J216" s="81">
        <v>0</v>
      </c>
      <c r="K216" s="81">
        <v>20678.66173113</v>
      </c>
      <c r="L216" s="91">
        <v>0</v>
      </c>
      <c r="M216" s="91">
        <v>7.4000000000000003E-3</v>
      </c>
      <c r="N216" s="91">
        <v>1.1999999999999999E-3</v>
      </c>
    </row>
    <row r="217" spans="1:14">
      <c r="A217" s="78" t="s">
        <v>2365</v>
      </c>
      <c r="B217" s="78" t="s">
        <v>2366</v>
      </c>
      <c r="C217" s="78" t="s">
        <v>2354</v>
      </c>
      <c r="D217" s="78" t="s">
        <v>1629</v>
      </c>
      <c r="E217" s="78" t="s">
        <v>2367</v>
      </c>
      <c r="F217" s="78" t="s">
        <v>1752</v>
      </c>
      <c r="G217" s="78" t="s">
        <v>105</v>
      </c>
      <c r="H217" s="81">
        <v>341407</v>
      </c>
      <c r="I217" s="81">
        <v>593</v>
      </c>
      <c r="J217" s="81">
        <v>0</v>
      </c>
      <c r="K217" s="81">
        <v>6966.4542179099999</v>
      </c>
      <c r="L217" s="91">
        <v>0</v>
      </c>
      <c r="M217" s="91">
        <v>2.5000000000000001E-3</v>
      </c>
      <c r="N217" s="91">
        <v>4.0000000000000002E-4</v>
      </c>
    </row>
    <row r="218" spans="1:14">
      <c r="A218" s="78" t="s">
        <v>2368</v>
      </c>
      <c r="B218" s="78" t="s">
        <v>2369</v>
      </c>
      <c r="C218" s="78" t="s">
        <v>376</v>
      </c>
      <c r="D218" s="78" t="s">
        <v>1629</v>
      </c>
      <c r="E218" s="78" t="s">
        <v>2370</v>
      </c>
      <c r="F218" s="78" t="s">
        <v>1636</v>
      </c>
      <c r="G218" s="78" t="s">
        <v>105</v>
      </c>
      <c r="H218" s="81">
        <v>37400</v>
      </c>
      <c r="I218" s="81">
        <v>836</v>
      </c>
      <c r="J218" s="81">
        <v>0</v>
      </c>
      <c r="K218" s="81">
        <v>1075.8768239999999</v>
      </c>
      <c r="L218" s="91">
        <v>0</v>
      </c>
      <c r="M218" s="91">
        <v>4.0000000000000002E-4</v>
      </c>
      <c r="N218" s="91">
        <v>1E-4</v>
      </c>
    </row>
    <row r="219" spans="1:14">
      <c r="A219" s="78" t="s">
        <v>2371</v>
      </c>
      <c r="B219" s="78" t="s">
        <v>2372</v>
      </c>
      <c r="C219" s="78" t="s">
        <v>376</v>
      </c>
      <c r="D219" s="78" t="s">
        <v>1629</v>
      </c>
      <c r="E219" s="78" t="s">
        <v>2373</v>
      </c>
      <c r="F219" s="78" t="s">
        <v>1636</v>
      </c>
      <c r="G219" s="78" t="s">
        <v>105</v>
      </c>
      <c r="H219" s="81">
        <v>20279</v>
      </c>
      <c r="I219" s="81">
        <v>376</v>
      </c>
      <c r="J219" s="81">
        <v>0</v>
      </c>
      <c r="K219" s="81">
        <v>262.37294664000001</v>
      </c>
      <c r="L219" s="91">
        <v>0</v>
      </c>
      <c r="M219" s="91">
        <v>1E-4</v>
      </c>
      <c r="N219" s="91">
        <v>0</v>
      </c>
    </row>
    <row r="220" spans="1:14">
      <c r="A220" s="78" t="s">
        <v>2374</v>
      </c>
      <c r="B220" s="78" t="s">
        <v>2375</v>
      </c>
      <c r="C220" s="78" t="s">
        <v>2354</v>
      </c>
      <c r="D220" s="78" t="s">
        <v>1629</v>
      </c>
      <c r="E220" s="78" t="s">
        <v>2376</v>
      </c>
      <c r="F220" s="78" t="s">
        <v>1636</v>
      </c>
      <c r="G220" s="78" t="s">
        <v>105</v>
      </c>
      <c r="H220" s="81">
        <v>48077</v>
      </c>
      <c r="I220" s="81">
        <v>1929</v>
      </c>
      <c r="J220" s="81">
        <v>0</v>
      </c>
      <c r="K220" s="81">
        <v>3191.2017405299998</v>
      </c>
      <c r="L220" s="91">
        <v>0</v>
      </c>
      <c r="M220" s="91">
        <v>1.1000000000000001E-3</v>
      </c>
      <c r="N220" s="91">
        <v>2.0000000000000001E-4</v>
      </c>
    </row>
    <row r="221" spans="1:14">
      <c r="A221" s="78" t="s">
        <v>2377</v>
      </c>
      <c r="B221" s="78" t="s">
        <v>2378</v>
      </c>
      <c r="C221" s="78" t="s">
        <v>376</v>
      </c>
      <c r="D221" s="78" t="s">
        <v>1629</v>
      </c>
      <c r="E221" s="78" t="s">
        <v>2379</v>
      </c>
      <c r="F221" s="78" t="s">
        <v>1636</v>
      </c>
      <c r="G221" s="78" t="s">
        <v>105</v>
      </c>
      <c r="H221" s="81">
        <v>3000</v>
      </c>
      <c r="I221" s="81">
        <v>5485</v>
      </c>
      <c r="J221" s="81">
        <v>0</v>
      </c>
      <c r="K221" s="81">
        <v>566.21654999999998</v>
      </c>
      <c r="L221" s="91">
        <v>0</v>
      </c>
      <c r="M221" s="91">
        <v>2.0000000000000001E-4</v>
      </c>
      <c r="N221" s="91">
        <v>0</v>
      </c>
    </row>
    <row r="222" spans="1:14">
      <c r="A222" s="78" t="s">
        <v>2380</v>
      </c>
      <c r="B222" s="78" t="s">
        <v>2381</v>
      </c>
      <c r="C222" s="78" t="s">
        <v>376</v>
      </c>
      <c r="D222" s="78" t="s">
        <v>1629</v>
      </c>
      <c r="E222" s="78" t="s">
        <v>2382</v>
      </c>
      <c r="F222" s="78" t="s">
        <v>1636</v>
      </c>
      <c r="G222" s="78" t="s">
        <v>105</v>
      </c>
      <c r="H222" s="81">
        <v>190000</v>
      </c>
      <c r="I222" s="81">
        <v>387</v>
      </c>
      <c r="J222" s="81">
        <v>0</v>
      </c>
      <c r="K222" s="81">
        <v>2530.1673000000001</v>
      </c>
      <c r="L222" s="91">
        <v>0</v>
      </c>
      <c r="M222" s="91">
        <v>8.9999999999999998E-4</v>
      </c>
      <c r="N222" s="91">
        <v>1E-4</v>
      </c>
    </row>
    <row r="223" spans="1:14">
      <c r="A223" s="78" t="s">
        <v>2383</v>
      </c>
      <c r="B223" s="78" t="s">
        <v>2384</v>
      </c>
      <c r="C223" s="78" t="s">
        <v>376</v>
      </c>
      <c r="D223" s="78" t="s">
        <v>1629</v>
      </c>
      <c r="E223" s="78" t="s">
        <v>2385</v>
      </c>
      <c r="F223" s="78" t="s">
        <v>2386</v>
      </c>
      <c r="G223" s="78" t="s">
        <v>105</v>
      </c>
      <c r="H223" s="81">
        <v>64125</v>
      </c>
      <c r="I223" s="81">
        <v>12034</v>
      </c>
      <c r="J223" s="81">
        <v>0</v>
      </c>
      <c r="K223" s="81">
        <v>26553.517402500001</v>
      </c>
      <c r="L223" s="91">
        <v>0</v>
      </c>
      <c r="M223" s="91">
        <v>9.4999999999999998E-3</v>
      </c>
      <c r="N223" s="91">
        <v>1.6000000000000001E-3</v>
      </c>
    </row>
    <row r="224" spans="1:14">
      <c r="A224" s="78" t="s">
        <v>2387</v>
      </c>
      <c r="B224" s="78" t="s">
        <v>2388</v>
      </c>
      <c r="C224" s="78" t="s">
        <v>376</v>
      </c>
      <c r="D224" s="78" t="s">
        <v>1629</v>
      </c>
      <c r="E224" s="78" t="s">
        <v>2389</v>
      </c>
      <c r="F224" s="78" t="s">
        <v>2386</v>
      </c>
      <c r="G224" s="78" t="s">
        <v>105</v>
      </c>
      <c r="H224" s="81">
        <v>43354</v>
      </c>
      <c r="I224" s="81">
        <v>13898</v>
      </c>
      <c r="J224" s="81">
        <v>0</v>
      </c>
      <c r="K224" s="81">
        <v>20733.191223720001</v>
      </c>
      <c r="L224" s="91">
        <v>0</v>
      </c>
      <c r="M224" s="91">
        <v>7.4999999999999997E-3</v>
      </c>
      <c r="N224" s="91">
        <v>1.1999999999999999E-3</v>
      </c>
    </row>
    <row r="225" spans="1:14">
      <c r="A225" s="78" t="s">
        <v>2390</v>
      </c>
      <c r="B225" s="78" t="s">
        <v>2391</v>
      </c>
      <c r="C225" s="78" t="s">
        <v>2354</v>
      </c>
      <c r="D225" s="78" t="s">
        <v>1629</v>
      </c>
      <c r="E225" s="78" t="s">
        <v>2392</v>
      </c>
      <c r="F225" s="78" t="s">
        <v>2386</v>
      </c>
      <c r="G225" s="78" t="s">
        <v>105</v>
      </c>
      <c r="H225" s="81">
        <v>30700</v>
      </c>
      <c r="I225" s="81">
        <v>25485</v>
      </c>
      <c r="J225" s="81">
        <v>0</v>
      </c>
      <c r="K225" s="81">
        <v>26922.022695</v>
      </c>
      <c r="L225" s="91">
        <v>0</v>
      </c>
      <c r="M225" s="91">
        <v>9.7000000000000003E-3</v>
      </c>
      <c r="N225" s="91">
        <v>1.6000000000000001E-3</v>
      </c>
    </row>
    <row r="226" spans="1:14">
      <c r="A226" s="78" t="s">
        <v>2393</v>
      </c>
      <c r="B226" s="78" t="s">
        <v>2394</v>
      </c>
      <c r="C226" s="78" t="s">
        <v>2354</v>
      </c>
      <c r="D226" s="78" t="s">
        <v>1629</v>
      </c>
      <c r="E226" s="78" t="s">
        <v>2395</v>
      </c>
      <c r="F226" s="78" t="s">
        <v>1645</v>
      </c>
      <c r="G226" s="78" t="s">
        <v>105</v>
      </c>
      <c r="H226" s="81">
        <v>22450</v>
      </c>
      <c r="I226" s="81">
        <v>2424</v>
      </c>
      <c r="J226" s="81">
        <v>0</v>
      </c>
      <c r="K226" s="81">
        <v>1872.5509079999999</v>
      </c>
      <c r="L226" s="91">
        <v>0</v>
      </c>
      <c r="M226" s="91">
        <v>6.9999999999999999E-4</v>
      </c>
      <c r="N226" s="91">
        <v>1E-4</v>
      </c>
    </row>
    <row r="227" spans="1:14">
      <c r="A227" s="78" t="s">
        <v>2396</v>
      </c>
      <c r="B227" s="78" t="s">
        <v>2397</v>
      </c>
      <c r="C227" s="78" t="s">
        <v>376</v>
      </c>
      <c r="D227" s="78" t="s">
        <v>1629</v>
      </c>
      <c r="E227" s="78" t="s">
        <v>2398</v>
      </c>
      <c r="F227" s="78" t="s">
        <v>1645</v>
      </c>
      <c r="G227" s="78" t="s">
        <v>105</v>
      </c>
      <c r="H227" s="81">
        <v>14051</v>
      </c>
      <c r="I227" s="81">
        <v>3239</v>
      </c>
      <c r="J227" s="81">
        <v>0</v>
      </c>
      <c r="K227" s="81">
        <v>1566.0400134900001</v>
      </c>
      <c r="L227" s="91">
        <v>0</v>
      </c>
      <c r="M227" s="91">
        <v>5.9999999999999995E-4</v>
      </c>
      <c r="N227" s="91">
        <v>1E-4</v>
      </c>
    </row>
    <row r="228" spans="1:14">
      <c r="A228" s="78" t="s">
        <v>2399</v>
      </c>
      <c r="B228" s="78" t="s">
        <v>2400</v>
      </c>
      <c r="C228" s="78" t="s">
        <v>376</v>
      </c>
      <c r="D228" s="78" t="s">
        <v>1629</v>
      </c>
      <c r="E228" s="78" t="s">
        <v>2401</v>
      </c>
      <c r="F228" s="78" t="s">
        <v>1841</v>
      </c>
      <c r="G228" s="78" t="s">
        <v>105</v>
      </c>
      <c r="H228" s="81">
        <v>62600</v>
      </c>
      <c r="I228" s="81">
        <v>946</v>
      </c>
      <c r="J228" s="81">
        <v>0</v>
      </c>
      <c r="K228" s="81">
        <v>2037.7464359999999</v>
      </c>
      <c r="L228" s="91">
        <v>0</v>
      </c>
      <c r="M228" s="91">
        <v>6.9999999999999999E-4</v>
      </c>
      <c r="N228" s="91">
        <v>1E-4</v>
      </c>
    </row>
    <row r="229" spans="1:14">
      <c r="A229" s="78" t="s">
        <v>2402</v>
      </c>
      <c r="B229" s="78" t="s">
        <v>2403</v>
      </c>
      <c r="C229" s="78" t="s">
        <v>2354</v>
      </c>
      <c r="D229" s="78" t="s">
        <v>1629</v>
      </c>
      <c r="E229" s="78" t="s">
        <v>2404</v>
      </c>
      <c r="F229" s="78" t="s">
        <v>1631</v>
      </c>
      <c r="G229" s="78" t="s">
        <v>105</v>
      </c>
      <c r="H229" s="81">
        <v>9530</v>
      </c>
      <c r="I229" s="81">
        <v>980</v>
      </c>
      <c r="J229" s="81">
        <v>0</v>
      </c>
      <c r="K229" s="81">
        <v>321.36875400000002</v>
      </c>
      <c r="L229" s="91">
        <v>0</v>
      </c>
      <c r="M229" s="91">
        <v>1E-4</v>
      </c>
      <c r="N229" s="91">
        <v>0</v>
      </c>
    </row>
    <row r="230" spans="1:14">
      <c r="A230" s="78" t="s">
        <v>2405</v>
      </c>
      <c r="B230" s="78" t="s">
        <v>2406</v>
      </c>
      <c r="C230" s="78" t="s">
        <v>2354</v>
      </c>
      <c r="D230" s="78" t="s">
        <v>1629</v>
      </c>
      <c r="E230" s="78" t="s">
        <v>2407</v>
      </c>
      <c r="F230" s="78" t="s">
        <v>1631</v>
      </c>
      <c r="G230" s="78" t="s">
        <v>105</v>
      </c>
      <c r="H230" s="81">
        <v>5050</v>
      </c>
      <c r="I230" s="81">
        <v>2900</v>
      </c>
      <c r="J230" s="81">
        <v>0</v>
      </c>
      <c r="K230" s="81">
        <v>503.93445000000003</v>
      </c>
      <c r="L230" s="91">
        <v>0</v>
      </c>
      <c r="M230" s="91">
        <v>2.0000000000000001E-4</v>
      </c>
      <c r="N230" s="91">
        <v>0</v>
      </c>
    </row>
    <row r="231" spans="1:14">
      <c r="A231" s="73" t="s">
        <v>410</v>
      </c>
      <c r="D231" s="77"/>
      <c r="E231" s="77"/>
      <c r="F231" s="77"/>
      <c r="H231" s="74">
        <v>6823019.2199999997</v>
      </c>
      <c r="J231" s="74">
        <v>339.56328000000002</v>
      </c>
      <c r="K231" s="74">
        <v>1157508.3711054046</v>
      </c>
      <c r="M231" s="100">
        <v>0.41620000000000001</v>
      </c>
      <c r="N231" s="100">
        <v>6.8400000000000002E-2</v>
      </c>
    </row>
    <row r="232" spans="1:14">
      <c r="A232" s="78" t="s">
        <v>2408</v>
      </c>
      <c r="B232" s="78" t="s">
        <v>2409</v>
      </c>
      <c r="C232" s="78" t="s">
        <v>376</v>
      </c>
      <c r="D232" s="78" t="s">
        <v>1629</v>
      </c>
      <c r="E232" s="78" t="s">
        <v>1664</v>
      </c>
      <c r="F232" s="78" t="s">
        <v>2410</v>
      </c>
      <c r="G232" s="78" t="s">
        <v>105</v>
      </c>
      <c r="H232" s="81">
        <v>72275</v>
      </c>
      <c r="I232" s="81">
        <v>13991</v>
      </c>
      <c r="J232" s="81">
        <v>0</v>
      </c>
      <c r="K232" s="81">
        <v>34795.375655249998</v>
      </c>
      <c r="L232" s="91">
        <v>0</v>
      </c>
      <c r="M232" s="91">
        <v>1.2500000000000001E-2</v>
      </c>
      <c r="N232" s="91">
        <v>2.0999999999999999E-3</v>
      </c>
    </row>
    <row r="233" spans="1:14">
      <c r="A233" s="78" t="s">
        <v>2411</v>
      </c>
      <c r="B233" s="78" t="s">
        <v>2412</v>
      </c>
      <c r="C233" s="78" t="s">
        <v>122</v>
      </c>
      <c r="D233" s="78" t="s">
        <v>1629</v>
      </c>
      <c r="E233" s="78" t="s">
        <v>2413</v>
      </c>
      <c r="F233" s="78" t="s">
        <v>1677</v>
      </c>
      <c r="G233" s="78" t="s">
        <v>109</v>
      </c>
      <c r="H233" s="81">
        <v>92000</v>
      </c>
      <c r="I233" s="81">
        <v>5522</v>
      </c>
      <c r="J233" s="81">
        <v>0</v>
      </c>
      <c r="K233" s="81">
        <v>20452.030191999998</v>
      </c>
      <c r="L233" s="91">
        <v>0</v>
      </c>
      <c r="M233" s="91">
        <v>7.4000000000000003E-3</v>
      </c>
      <c r="N233" s="91">
        <v>1.1999999999999999E-3</v>
      </c>
    </row>
    <row r="234" spans="1:14">
      <c r="A234" s="78" t="s">
        <v>2414</v>
      </c>
      <c r="B234" s="78" t="s">
        <v>2415</v>
      </c>
      <c r="C234" s="78" t="s">
        <v>376</v>
      </c>
      <c r="D234" s="78" t="s">
        <v>1629</v>
      </c>
      <c r="E234" s="78" t="s">
        <v>1676</v>
      </c>
      <c r="F234" s="78" t="s">
        <v>1677</v>
      </c>
      <c r="G234" s="78" t="s">
        <v>105</v>
      </c>
      <c r="H234" s="81">
        <v>55760</v>
      </c>
      <c r="I234" s="81">
        <v>19997</v>
      </c>
      <c r="J234" s="81">
        <v>0</v>
      </c>
      <c r="K234" s="81">
        <v>38368.2758952</v>
      </c>
      <c r="L234" s="91">
        <v>0</v>
      </c>
      <c r="M234" s="91">
        <v>1.38E-2</v>
      </c>
      <c r="N234" s="91">
        <v>2.3E-3</v>
      </c>
    </row>
    <row r="235" spans="1:14">
      <c r="A235" s="78" t="s">
        <v>2416</v>
      </c>
      <c r="B235" s="78" t="s">
        <v>2417</v>
      </c>
      <c r="C235" s="78" t="s">
        <v>376</v>
      </c>
      <c r="D235" s="78" t="s">
        <v>1629</v>
      </c>
      <c r="E235" s="78" t="s">
        <v>2418</v>
      </c>
      <c r="F235" s="78" t="s">
        <v>1655</v>
      </c>
      <c r="G235" s="78" t="s">
        <v>105</v>
      </c>
      <c r="H235" s="81">
        <v>16863</v>
      </c>
      <c r="I235" s="81">
        <v>56355</v>
      </c>
      <c r="J235" s="81">
        <v>0</v>
      </c>
      <c r="K235" s="81">
        <v>32700.31729965</v>
      </c>
      <c r="L235" s="91">
        <v>0</v>
      </c>
      <c r="M235" s="91">
        <v>1.18E-2</v>
      </c>
      <c r="N235" s="91">
        <v>1.9E-3</v>
      </c>
    </row>
    <row r="236" spans="1:14">
      <c r="A236" s="78" t="s">
        <v>2419</v>
      </c>
      <c r="B236" s="78" t="s">
        <v>2420</v>
      </c>
      <c r="C236" s="78" t="s">
        <v>376</v>
      </c>
      <c r="D236" s="78" t="s">
        <v>1629</v>
      </c>
      <c r="E236" s="78" t="s">
        <v>2421</v>
      </c>
      <c r="F236" s="78" t="s">
        <v>1655</v>
      </c>
      <c r="G236" s="78" t="s">
        <v>105</v>
      </c>
      <c r="H236" s="81">
        <v>32710</v>
      </c>
      <c r="I236" s="81">
        <v>33817</v>
      </c>
      <c r="J236" s="81">
        <v>0</v>
      </c>
      <c r="K236" s="81">
        <v>38062.7615487</v>
      </c>
      <c r="L236" s="91">
        <v>0</v>
      </c>
      <c r="M236" s="91">
        <v>1.37E-2</v>
      </c>
      <c r="N236" s="91">
        <v>2.3E-3</v>
      </c>
    </row>
    <row r="237" spans="1:14">
      <c r="A237" s="78" t="s">
        <v>2422</v>
      </c>
      <c r="B237" s="78" t="s">
        <v>2423</v>
      </c>
      <c r="C237" s="78" t="s">
        <v>376</v>
      </c>
      <c r="D237" s="78" t="s">
        <v>1629</v>
      </c>
      <c r="E237" s="78" t="s">
        <v>2424</v>
      </c>
      <c r="F237" s="78" t="s">
        <v>1655</v>
      </c>
      <c r="G237" s="78" t="s">
        <v>105</v>
      </c>
      <c r="H237" s="81">
        <v>191500</v>
      </c>
      <c r="I237" s="81">
        <v>2617</v>
      </c>
      <c r="J237" s="81">
        <v>0</v>
      </c>
      <c r="K237" s="81">
        <v>17244.760754999999</v>
      </c>
      <c r="L237" s="91">
        <v>0</v>
      </c>
      <c r="M237" s="91">
        <v>6.1999999999999998E-3</v>
      </c>
      <c r="N237" s="91">
        <v>1E-3</v>
      </c>
    </row>
    <row r="238" spans="1:14">
      <c r="A238" s="78" t="s">
        <v>2425</v>
      </c>
      <c r="B238" s="78" t="s">
        <v>2426</v>
      </c>
      <c r="C238" s="78" t="s">
        <v>122</v>
      </c>
      <c r="D238" s="78" t="s">
        <v>1629</v>
      </c>
      <c r="E238" s="78" t="s">
        <v>2427</v>
      </c>
      <c r="F238" s="78" t="s">
        <v>1669</v>
      </c>
      <c r="G238" s="78" t="s">
        <v>109</v>
      </c>
      <c r="H238" s="81">
        <v>16260</v>
      </c>
      <c r="I238" s="81">
        <v>4595</v>
      </c>
      <c r="J238" s="81">
        <v>0</v>
      </c>
      <c r="K238" s="81">
        <v>3007.8643926</v>
      </c>
      <c r="L238" s="91">
        <v>0</v>
      </c>
      <c r="M238" s="91">
        <v>1.1000000000000001E-3</v>
      </c>
      <c r="N238" s="91">
        <v>2.0000000000000001E-4</v>
      </c>
    </row>
    <row r="239" spans="1:14">
      <c r="A239" s="78" t="s">
        <v>2428</v>
      </c>
      <c r="B239" s="78" t="s">
        <v>2429</v>
      </c>
      <c r="C239" s="78" t="s">
        <v>122</v>
      </c>
      <c r="D239" s="78" t="s">
        <v>1629</v>
      </c>
      <c r="E239" s="78" t="s">
        <v>2430</v>
      </c>
      <c r="F239" s="78" t="s">
        <v>1669</v>
      </c>
      <c r="G239" s="78" t="s">
        <v>200</v>
      </c>
      <c r="H239" s="81">
        <v>1800</v>
      </c>
      <c r="I239" s="81">
        <v>87540</v>
      </c>
      <c r="J239" s="81">
        <v>0</v>
      </c>
      <c r="K239" s="81">
        <v>851.991804</v>
      </c>
      <c r="L239" s="91">
        <v>0</v>
      </c>
      <c r="M239" s="91">
        <v>2.9999999999999997E-4</v>
      </c>
      <c r="N239" s="91">
        <v>1E-4</v>
      </c>
    </row>
    <row r="240" spans="1:14">
      <c r="A240" s="78" t="s">
        <v>2431</v>
      </c>
      <c r="B240" s="78" t="s">
        <v>2432</v>
      </c>
      <c r="C240" s="78" t="s">
        <v>122</v>
      </c>
      <c r="D240" s="78" t="s">
        <v>1629</v>
      </c>
      <c r="E240" s="78" t="s">
        <v>2433</v>
      </c>
      <c r="F240" s="78" t="s">
        <v>2356</v>
      </c>
      <c r="G240" s="78" t="s">
        <v>201</v>
      </c>
      <c r="H240" s="81">
        <v>343500</v>
      </c>
      <c r="I240" s="81">
        <v>16585</v>
      </c>
      <c r="J240" s="81">
        <v>0</v>
      </c>
      <c r="K240" s="81">
        <v>20657.131635000002</v>
      </c>
      <c r="L240" s="91">
        <v>0</v>
      </c>
      <c r="M240" s="91">
        <v>7.4000000000000003E-3</v>
      </c>
      <c r="N240" s="91">
        <v>1.1999999999999999E-3</v>
      </c>
    </row>
    <row r="241" spans="1:14">
      <c r="A241" s="78" t="s">
        <v>2434</v>
      </c>
      <c r="B241" s="78" t="s">
        <v>2435</v>
      </c>
      <c r="C241" s="78" t="s">
        <v>122</v>
      </c>
      <c r="D241" s="78" t="s">
        <v>1629</v>
      </c>
      <c r="E241" s="78" t="s">
        <v>1672</v>
      </c>
      <c r="F241" s="78" t="s">
        <v>1673</v>
      </c>
      <c r="G241" s="78" t="s">
        <v>199</v>
      </c>
      <c r="H241" s="81">
        <v>215200</v>
      </c>
      <c r="I241" s="81">
        <v>10934</v>
      </c>
      <c r="J241" s="81">
        <v>0</v>
      </c>
      <c r="K241" s="81">
        <v>87672.660768000002</v>
      </c>
      <c r="L241" s="91">
        <v>0</v>
      </c>
      <c r="M241" s="91">
        <v>3.15E-2</v>
      </c>
      <c r="N241" s="91">
        <v>5.1999999999999998E-3</v>
      </c>
    </row>
    <row r="242" spans="1:14">
      <c r="A242" s="78" t="s">
        <v>2436</v>
      </c>
      <c r="B242" s="78" t="s">
        <v>2437</v>
      </c>
      <c r="C242" s="78" t="s">
        <v>2354</v>
      </c>
      <c r="D242" s="78" t="s">
        <v>1629</v>
      </c>
      <c r="E242" s="78" t="s">
        <v>2438</v>
      </c>
      <c r="F242" s="78" t="s">
        <v>1820</v>
      </c>
      <c r="G242" s="78" t="s">
        <v>105</v>
      </c>
      <c r="H242" s="81">
        <v>17546</v>
      </c>
      <c r="I242" s="81">
        <v>6923</v>
      </c>
      <c r="J242" s="81">
        <v>0</v>
      </c>
      <c r="K242" s="81">
        <v>4179.8156647799997</v>
      </c>
      <c r="L242" s="91">
        <v>0</v>
      </c>
      <c r="M242" s="91">
        <v>1.5E-3</v>
      </c>
      <c r="N242" s="91">
        <v>2.0000000000000001E-4</v>
      </c>
    </row>
    <row r="243" spans="1:14">
      <c r="A243" s="78" t="s">
        <v>2439</v>
      </c>
      <c r="B243" s="78" t="s">
        <v>2440</v>
      </c>
      <c r="C243" s="78" t="s">
        <v>376</v>
      </c>
      <c r="D243" s="78" t="s">
        <v>1629</v>
      </c>
      <c r="E243" s="78" t="s">
        <v>2441</v>
      </c>
      <c r="F243" s="78" t="s">
        <v>1820</v>
      </c>
      <c r="G243" s="78" t="s">
        <v>105</v>
      </c>
      <c r="H243" s="81">
        <v>5365</v>
      </c>
      <c r="I243" s="81">
        <v>583.24</v>
      </c>
      <c r="J243" s="81">
        <v>0</v>
      </c>
      <c r="K243" s="81">
        <v>107.67173226600001</v>
      </c>
      <c r="L243" s="91">
        <v>0</v>
      </c>
      <c r="M243" s="91">
        <v>0</v>
      </c>
      <c r="N243" s="91">
        <v>0</v>
      </c>
    </row>
    <row r="244" spans="1:14">
      <c r="A244" s="78" t="s">
        <v>2442</v>
      </c>
      <c r="B244" s="78" t="s">
        <v>2443</v>
      </c>
      <c r="C244" s="78" t="s">
        <v>376</v>
      </c>
      <c r="D244" s="78" t="s">
        <v>1629</v>
      </c>
      <c r="E244" s="78" t="s">
        <v>1819</v>
      </c>
      <c r="F244" s="78" t="s">
        <v>1820</v>
      </c>
      <c r="G244" s="78" t="s">
        <v>105</v>
      </c>
      <c r="H244" s="81">
        <v>104925</v>
      </c>
      <c r="I244" s="81">
        <v>5833</v>
      </c>
      <c r="J244" s="81">
        <v>0</v>
      </c>
      <c r="K244" s="81">
        <v>21059.867135249999</v>
      </c>
      <c r="L244" s="91">
        <v>0</v>
      </c>
      <c r="M244" s="91">
        <v>7.6E-3</v>
      </c>
      <c r="N244" s="91">
        <v>1.1999999999999999E-3</v>
      </c>
    </row>
    <row r="245" spans="1:14">
      <c r="A245" s="78" t="s">
        <v>2444</v>
      </c>
      <c r="B245" s="78" t="s">
        <v>2445</v>
      </c>
      <c r="C245" s="78" t="s">
        <v>2354</v>
      </c>
      <c r="D245" s="78" t="s">
        <v>1629</v>
      </c>
      <c r="E245" s="78" t="s">
        <v>2446</v>
      </c>
      <c r="F245" s="78" t="s">
        <v>1820</v>
      </c>
      <c r="G245" s="78" t="s">
        <v>105</v>
      </c>
      <c r="H245" s="81">
        <v>56493</v>
      </c>
      <c r="I245" s="81">
        <v>1678</v>
      </c>
      <c r="J245" s="81">
        <v>0</v>
      </c>
      <c r="K245" s="81">
        <v>3261.9046901400002</v>
      </c>
      <c r="L245" s="91">
        <v>0</v>
      </c>
      <c r="M245" s="91">
        <v>1.1999999999999999E-3</v>
      </c>
      <c r="N245" s="91">
        <v>2.0000000000000001E-4</v>
      </c>
    </row>
    <row r="246" spans="1:14">
      <c r="A246" s="78" t="s">
        <v>2447</v>
      </c>
      <c r="B246" s="78" t="s">
        <v>2448</v>
      </c>
      <c r="C246" s="78" t="s">
        <v>122</v>
      </c>
      <c r="D246" s="78" t="s">
        <v>1629</v>
      </c>
      <c r="E246" s="78" t="s">
        <v>2449</v>
      </c>
      <c r="F246" s="78" t="s">
        <v>1770</v>
      </c>
      <c r="G246" s="78" t="s">
        <v>109</v>
      </c>
      <c r="H246" s="81">
        <v>68800</v>
      </c>
      <c r="I246" s="81">
        <v>5150</v>
      </c>
      <c r="J246" s="81">
        <v>0</v>
      </c>
      <c r="K246" s="81">
        <v>14264.21456</v>
      </c>
      <c r="L246" s="91">
        <v>0</v>
      </c>
      <c r="M246" s="91">
        <v>5.1000000000000004E-3</v>
      </c>
      <c r="N246" s="91">
        <v>8.0000000000000004E-4</v>
      </c>
    </row>
    <row r="247" spans="1:14">
      <c r="A247" s="78" t="s">
        <v>2450</v>
      </c>
      <c r="B247" s="78" t="s">
        <v>2451</v>
      </c>
      <c r="C247" s="78" t="s">
        <v>99</v>
      </c>
      <c r="D247" s="78" t="s">
        <v>1629</v>
      </c>
      <c r="E247" s="78" t="s">
        <v>2452</v>
      </c>
      <c r="F247" s="78" t="s">
        <v>2453</v>
      </c>
      <c r="G247" s="78" t="s">
        <v>105</v>
      </c>
      <c r="H247" s="81">
        <v>712</v>
      </c>
      <c r="I247" s="81">
        <v>26190</v>
      </c>
      <c r="J247" s="81">
        <v>0</v>
      </c>
      <c r="K247" s="81">
        <v>641.65290479999999</v>
      </c>
      <c r="L247" s="91">
        <v>0</v>
      </c>
      <c r="M247" s="91">
        <v>2.0000000000000001E-4</v>
      </c>
      <c r="N247" s="91">
        <v>0</v>
      </c>
    </row>
    <row r="248" spans="1:14">
      <c r="A248" s="78" t="s">
        <v>2454</v>
      </c>
      <c r="B248" s="78" t="s">
        <v>2455</v>
      </c>
      <c r="C248" s="78" t="s">
        <v>376</v>
      </c>
      <c r="D248" s="78" t="s">
        <v>1629</v>
      </c>
      <c r="E248" s="78" t="s">
        <v>2456</v>
      </c>
      <c r="F248" s="78" t="s">
        <v>2453</v>
      </c>
      <c r="G248" s="78" t="s">
        <v>105</v>
      </c>
      <c r="H248" s="81">
        <v>2075</v>
      </c>
      <c r="I248" s="81">
        <v>5178</v>
      </c>
      <c r="J248" s="81">
        <v>0</v>
      </c>
      <c r="K248" s="81">
        <v>369.71308349999998</v>
      </c>
      <c r="L248" s="91">
        <v>0</v>
      </c>
      <c r="M248" s="91">
        <v>1E-4</v>
      </c>
      <c r="N248" s="91">
        <v>0</v>
      </c>
    </row>
    <row r="249" spans="1:14">
      <c r="A249" s="78" t="s">
        <v>2457</v>
      </c>
      <c r="B249" s="78" t="s">
        <v>2458</v>
      </c>
      <c r="C249" s="78" t="s">
        <v>376</v>
      </c>
      <c r="D249" s="78" t="s">
        <v>1629</v>
      </c>
      <c r="E249" s="78" t="s">
        <v>2459</v>
      </c>
      <c r="F249" s="78" t="s">
        <v>2453</v>
      </c>
      <c r="G249" s="78" t="s">
        <v>105</v>
      </c>
      <c r="H249" s="81">
        <v>13377</v>
      </c>
      <c r="I249" s="81">
        <v>126700</v>
      </c>
      <c r="J249" s="81">
        <v>0</v>
      </c>
      <c r="K249" s="81">
        <v>58320.335618999998</v>
      </c>
      <c r="L249" s="91">
        <v>0</v>
      </c>
      <c r="M249" s="91">
        <v>2.1000000000000001E-2</v>
      </c>
      <c r="N249" s="91">
        <v>3.3999999999999998E-3</v>
      </c>
    </row>
    <row r="250" spans="1:14">
      <c r="A250" s="78" t="s">
        <v>2460</v>
      </c>
      <c r="B250" s="78" t="s">
        <v>2461</v>
      </c>
      <c r="C250" s="78" t="s">
        <v>1764</v>
      </c>
      <c r="D250" s="78" t="s">
        <v>1629</v>
      </c>
      <c r="E250" s="78" t="s">
        <v>2462</v>
      </c>
      <c r="F250" s="78" t="s">
        <v>1752</v>
      </c>
      <c r="G250" s="78" t="s">
        <v>109</v>
      </c>
      <c r="H250" s="81">
        <v>54912</v>
      </c>
      <c r="I250" s="81">
        <v>6207</v>
      </c>
      <c r="J250" s="81">
        <v>0</v>
      </c>
      <c r="K250" s="81">
        <v>13721.487766271999</v>
      </c>
      <c r="L250" s="91">
        <v>0</v>
      </c>
      <c r="M250" s="91">
        <v>4.8999999999999998E-3</v>
      </c>
      <c r="N250" s="91">
        <v>8.0000000000000004E-4</v>
      </c>
    </row>
    <row r="251" spans="1:14">
      <c r="A251" s="78" t="s">
        <v>2463</v>
      </c>
      <c r="B251" s="78" t="s">
        <v>2464</v>
      </c>
      <c r="C251" s="78" t="s">
        <v>376</v>
      </c>
      <c r="D251" s="78" t="s">
        <v>1629</v>
      </c>
      <c r="E251" s="78" t="s">
        <v>2465</v>
      </c>
      <c r="F251" s="78" t="s">
        <v>1752</v>
      </c>
      <c r="G251" s="78" t="s">
        <v>105</v>
      </c>
      <c r="H251" s="81">
        <v>2394</v>
      </c>
      <c r="I251" s="81">
        <v>314873</v>
      </c>
      <c r="J251" s="81">
        <v>0</v>
      </c>
      <c r="K251" s="81">
        <v>25938.463152420001</v>
      </c>
      <c r="L251" s="91">
        <v>0</v>
      </c>
      <c r="M251" s="91">
        <v>9.2999999999999992E-3</v>
      </c>
      <c r="N251" s="91">
        <v>1.5E-3</v>
      </c>
    </row>
    <row r="252" spans="1:14">
      <c r="A252" s="78" t="s">
        <v>2466</v>
      </c>
      <c r="B252" s="78" t="s">
        <v>2467</v>
      </c>
      <c r="C252" s="78" t="s">
        <v>376</v>
      </c>
      <c r="D252" s="78" t="s">
        <v>1629</v>
      </c>
      <c r="E252" s="78" t="s">
        <v>2468</v>
      </c>
      <c r="F252" s="78" t="s">
        <v>1752</v>
      </c>
      <c r="G252" s="78" t="s">
        <v>105</v>
      </c>
      <c r="H252" s="81">
        <v>16363</v>
      </c>
      <c r="I252" s="81">
        <v>16663</v>
      </c>
      <c r="J252" s="81">
        <v>0</v>
      </c>
      <c r="K252" s="81">
        <v>9382.1159802900002</v>
      </c>
      <c r="L252" s="91">
        <v>0</v>
      </c>
      <c r="M252" s="91">
        <v>3.3999999999999998E-3</v>
      </c>
      <c r="N252" s="91">
        <v>5.9999999999999995E-4</v>
      </c>
    </row>
    <row r="253" spans="1:14">
      <c r="A253" s="78" t="s">
        <v>2469</v>
      </c>
      <c r="B253" s="78" t="s">
        <v>2470</v>
      </c>
      <c r="C253" s="78" t="s">
        <v>376</v>
      </c>
      <c r="D253" s="78" t="s">
        <v>1629</v>
      </c>
      <c r="E253" s="78" t="s">
        <v>2471</v>
      </c>
      <c r="F253" s="78" t="s">
        <v>1636</v>
      </c>
      <c r="G253" s="78" t="s">
        <v>105</v>
      </c>
      <c r="H253" s="81">
        <v>50484</v>
      </c>
      <c r="I253" s="81">
        <v>5480</v>
      </c>
      <c r="J253" s="81">
        <v>0</v>
      </c>
      <c r="K253" s="81">
        <v>9519.6063312000006</v>
      </c>
      <c r="L253" s="91">
        <v>0</v>
      </c>
      <c r="M253" s="91">
        <v>3.3999999999999998E-3</v>
      </c>
      <c r="N253" s="91">
        <v>5.9999999999999995E-4</v>
      </c>
    </row>
    <row r="254" spans="1:14">
      <c r="A254" s="78" t="s">
        <v>2472</v>
      </c>
      <c r="B254" s="78" t="s">
        <v>2473</v>
      </c>
      <c r="C254" s="78" t="s">
        <v>2354</v>
      </c>
      <c r="D254" s="78" t="s">
        <v>1629</v>
      </c>
      <c r="E254" s="78" t="s">
        <v>2474</v>
      </c>
      <c r="F254" s="78" t="s">
        <v>1636</v>
      </c>
      <c r="G254" s="78" t="s">
        <v>105</v>
      </c>
      <c r="H254" s="81">
        <v>32476</v>
      </c>
      <c r="I254" s="81">
        <v>263</v>
      </c>
      <c r="J254" s="81">
        <v>0</v>
      </c>
      <c r="K254" s="81">
        <v>293.90227908000003</v>
      </c>
      <c r="L254" s="91">
        <v>0</v>
      </c>
      <c r="M254" s="91">
        <v>1E-4</v>
      </c>
      <c r="N254" s="91">
        <v>0</v>
      </c>
    </row>
    <row r="255" spans="1:14">
      <c r="A255" s="78" t="s">
        <v>2475</v>
      </c>
      <c r="B255" s="78" t="s">
        <v>2476</v>
      </c>
      <c r="C255" s="78" t="s">
        <v>2354</v>
      </c>
      <c r="D255" s="78" t="s">
        <v>1629</v>
      </c>
      <c r="E255" s="78" t="s">
        <v>2477</v>
      </c>
      <c r="F255" s="78" t="s">
        <v>1636</v>
      </c>
      <c r="G255" s="78" t="s">
        <v>105</v>
      </c>
      <c r="H255" s="81">
        <v>40296</v>
      </c>
      <c r="I255" s="81">
        <v>7075</v>
      </c>
      <c r="J255" s="81">
        <v>0</v>
      </c>
      <c r="K255" s="81">
        <v>9810.0914219999995</v>
      </c>
      <c r="L255" s="91">
        <v>0</v>
      </c>
      <c r="M255" s="91">
        <v>3.5000000000000001E-3</v>
      </c>
      <c r="N255" s="91">
        <v>5.9999999999999995E-4</v>
      </c>
    </row>
    <row r="256" spans="1:14">
      <c r="A256" s="78" t="s">
        <v>2478</v>
      </c>
      <c r="B256" s="78" t="s">
        <v>2479</v>
      </c>
      <c r="C256" s="78" t="s">
        <v>2354</v>
      </c>
      <c r="D256" s="78" t="s">
        <v>1629</v>
      </c>
      <c r="E256" s="78" t="s">
        <v>2480</v>
      </c>
      <c r="F256" s="78" t="s">
        <v>1636</v>
      </c>
      <c r="G256" s="78" t="s">
        <v>105</v>
      </c>
      <c r="H256" s="81">
        <v>270797</v>
      </c>
      <c r="I256" s="81">
        <v>1483</v>
      </c>
      <c r="J256" s="81">
        <v>0</v>
      </c>
      <c r="K256" s="81">
        <v>13818.779033909999</v>
      </c>
      <c r="L256" s="91">
        <v>0</v>
      </c>
      <c r="M256" s="91">
        <v>5.0000000000000001E-3</v>
      </c>
      <c r="N256" s="91">
        <v>8.0000000000000004E-4</v>
      </c>
    </row>
    <row r="257" spans="1:14">
      <c r="A257" s="78" t="s">
        <v>2481</v>
      </c>
      <c r="B257" s="78" t="s">
        <v>2482</v>
      </c>
      <c r="C257" s="78" t="s">
        <v>376</v>
      </c>
      <c r="D257" s="78" t="s">
        <v>1629</v>
      </c>
      <c r="E257" s="78" t="s">
        <v>1688</v>
      </c>
      <c r="F257" s="78" t="s">
        <v>1636</v>
      </c>
      <c r="G257" s="78" t="s">
        <v>105</v>
      </c>
      <c r="H257" s="81">
        <v>324950</v>
      </c>
      <c r="I257" s="81">
        <v>3670</v>
      </c>
      <c r="J257" s="81">
        <v>0</v>
      </c>
      <c r="K257" s="81">
        <v>41036.213264999999</v>
      </c>
      <c r="L257" s="91">
        <v>0</v>
      </c>
      <c r="M257" s="91">
        <v>1.4800000000000001E-2</v>
      </c>
      <c r="N257" s="91">
        <v>2.3999999999999998E-3</v>
      </c>
    </row>
    <row r="258" spans="1:14">
      <c r="A258" s="78" t="s">
        <v>2483</v>
      </c>
      <c r="B258" s="78" t="s">
        <v>2484</v>
      </c>
      <c r="C258" s="78" t="s">
        <v>2354</v>
      </c>
      <c r="D258" s="78" t="s">
        <v>1629</v>
      </c>
      <c r="E258" s="78" t="s">
        <v>2485</v>
      </c>
      <c r="F258" s="78" t="s">
        <v>1636</v>
      </c>
      <c r="G258" s="78" t="s">
        <v>105</v>
      </c>
      <c r="H258" s="81">
        <v>3760</v>
      </c>
      <c r="I258" s="81">
        <v>55978</v>
      </c>
      <c r="J258" s="81">
        <v>0</v>
      </c>
      <c r="K258" s="81">
        <v>7242.5232047999998</v>
      </c>
      <c r="L258" s="91">
        <v>0</v>
      </c>
      <c r="M258" s="91">
        <v>2.5999999999999999E-3</v>
      </c>
      <c r="N258" s="91">
        <v>4.0000000000000002E-4</v>
      </c>
    </row>
    <row r="259" spans="1:14">
      <c r="A259" s="78" t="s">
        <v>2486</v>
      </c>
      <c r="B259" s="78" t="s">
        <v>2487</v>
      </c>
      <c r="C259" s="78" t="s">
        <v>2488</v>
      </c>
      <c r="D259" s="78" t="s">
        <v>1629</v>
      </c>
      <c r="E259" s="78" t="s">
        <v>2489</v>
      </c>
      <c r="F259" s="78" t="s">
        <v>1636</v>
      </c>
      <c r="G259" s="78" t="s">
        <v>199</v>
      </c>
      <c r="H259" s="81">
        <v>28420</v>
      </c>
      <c r="I259" s="81">
        <v>31515</v>
      </c>
      <c r="J259" s="81">
        <v>0</v>
      </c>
      <c r="K259" s="81">
        <v>33372.153738000001</v>
      </c>
      <c r="L259" s="91">
        <v>0</v>
      </c>
      <c r="M259" s="91">
        <v>1.2E-2</v>
      </c>
      <c r="N259" s="91">
        <v>2E-3</v>
      </c>
    </row>
    <row r="260" spans="1:14">
      <c r="A260" s="78" t="s">
        <v>2490</v>
      </c>
      <c r="B260" s="78" t="s">
        <v>2491</v>
      </c>
      <c r="C260" s="78" t="s">
        <v>1764</v>
      </c>
      <c r="D260" s="78" t="s">
        <v>1629</v>
      </c>
      <c r="E260" s="78" t="s">
        <v>2492</v>
      </c>
      <c r="F260" s="78" t="s">
        <v>1721</v>
      </c>
      <c r="G260" s="78" t="s">
        <v>109</v>
      </c>
      <c r="H260" s="81">
        <v>720</v>
      </c>
      <c r="I260" s="81">
        <v>2342</v>
      </c>
      <c r="J260" s="81">
        <v>0</v>
      </c>
      <c r="K260" s="81">
        <v>67.884649920000001</v>
      </c>
      <c r="L260" s="91">
        <v>0</v>
      </c>
      <c r="M260" s="91">
        <v>0</v>
      </c>
      <c r="N260" s="91">
        <v>0</v>
      </c>
    </row>
    <row r="261" spans="1:14">
      <c r="A261" s="78" t="s">
        <v>2493</v>
      </c>
      <c r="B261" s="78" t="s">
        <v>2494</v>
      </c>
      <c r="C261" s="78" t="s">
        <v>1764</v>
      </c>
      <c r="D261" s="78" t="s">
        <v>1629</v>
      </c>
      <c r="E261" s="78" t="s">
        <v>1780</v>
      </c>
      <c r="F261" s="78" t="s">
        <v>1721</v>
      </c>
      <c r="G261" s="78" t="s">
        <v>109</v>
      </c>
      <c r="H261" s="81">
        <v>143400</v>
      </c>
      <c r="I261" s="81">
        <v>428.3</v>
      </c>
      <c r="J261" s="81">
        <v>0</v>
      </c>
      <c r="K261" s="81">
        <v>2472.5747007599998</v>
      </c>
      <c r="L261" s="91">
        <v>0</v>
      </c>
      <c r="M261" s="91">
        <v>8.9999999999999998E-4</v>
      </c>
      <c r="N261" s="91">
        <v>1E-4</v>
      </c>
    </row>
    <row r="262" spans="1:14">
      <c r="A262" s="78" t="s">
        <v>2493</v>
      </c>
      <c r="B262" s="78" t="s">
        <v>2495</v>
      </c>
      <c r="C262" s="78" t="s">
        <v>1764</v>
      </c>
      <c r="D262" s="78" t="s">
        <v>1629</v>
      </c>
      <c r="E262" s="78" t="s">
        <v>1780</v>
      </c>
      <c r="F262" s="78" t="s">
        <v>1721</v>
      </c>
      <c r="G262" s="78" t="s">
        <v>109</v>
      </c>
      <c r="H262" s="81">
        <v>155283.91</v>
      </c>
      <c r="I262" s="81">
        <v>429</v>
      </c>
      <c r="J262" s="81">
        <v>0</v>
      </c>
      <c r="K262" s="81">
        <v>2681.8590293266202</v>
      </c>
      <c r="L262" s="91">
        <v>0</v>
      </c>
      <c r="M262" s="91">
        <v>1E-3</v>
      </c>
      <c r="N262" s="91">
        <v>2.0000000000000001E-4</v>
      </c>
    </row>
    <row r="263" spans="1:14">
      <c r="A263" s="78" t="s">
        <v>2496</v>
      </c>
      <c r="B263" s="78" t="s">
        <v>2497</v>
      </c>
      <c r="C263" s="78" t="s">
        <v>122</v>
      </c>
      <c r="D263" s="78" t="s">
        <v>1629</v>
      </c>
      <c r="E263" s="78" t="s">
        <v>2498</v>
      </c>
      <c r="F263" s="78" t="s">
        <v>1721</v>
      </c>
      <c r="G263" s="78" t="s">
        <v>109</v>
      </c>
      <c r="H263" s="81">
        <v>1324143</v>
      </c>
      <c r="I263" s="81">
        <v>238</v>
      </c>
      <c r="J263" s="81">
        <v>0</v>
      </c>
      <c r="K263" s="81">
        <v>12687.149036772</v>
      </c>
      <c r="L263" s="91">
        <v>0</v>
      </c>
      <c r="M263" s="91">
        <v>4.5999999999999999E-3</v>
      </c>
      <c r="N263" s="91">
        <v>8.0000000000000004E-4</v>
      </c>
    </row>
    <row r="264" spans="1:14">
      <c r="A264" s="78" t="s">
        <v>2499</v>
      </c>
      <c r="B264" s="78" t="s">
        <v>2500</v>
      </c>
      <c r="C264" s="78" t="s">
        <v>376</v>
      </c>
      <c r="D264" s="78" t="s">
        <v>1629</v>
      </c>
      <c r="E264" s="78" t="s">
        <v>2501</v>
      </c>
      <c r="F264" s="78" t="s">
        <v>1721</v>
      </c>
      <c r="G264" s="78" t="s">
        <v>105</v>
      </c>
      <c r="H264" s="81">
        <v>3000</v>
      </c>
      <c r="I264" s="81">
        <v>8030</v>
      </c>
      <c r="J264" s="81">
        <v>7.4550999999999998</v>
      </c>
      <c r="K264" s="81">
        <v>836.39200000000005</v>
      </c>
      <c r="L264" s="91">
        <v>0</v>
      </c>
      <c r="M264" s="91">
        <v>2.9999999999999997E-4</v>
      </c>
      <c r="N264" s="91">
        <v>0</v>
      </c>
    </row>
    <row r="265" spans="1:14">
      <c r="A265" s="78" t="s">
        <v>2502</v>
      </c>
      <c r="B265" s="78" t="s">
        <v>2503</v>
      </c>
      <c r="C265" s="78" t="s">
        <v>376</v>
      </c>
      <c r="D265" s="78" t="s">
        <v>1629</v>
      </c>
      <c r="E265" s="78" t="s">
        <v>2504</v>
      </c>
      <c r="F265" s="78" t="s">
        <v>1721</v>
      </c>
      <c r="G265" s="78" t="s">
        <v>105</v>
      </c>
      <c r="H265" s="81">
        <v>53747</v>
      </c>
      <c r="I265" s="81">
        <v>11617</v>
      </c>
      <c r="J265" s="81">
        <v>0</v>
      </c>
      <c r="K265" s="81">
        <v>21484.877914590001</v>
      </c>
      <c r="L265" s="91">
        <v>0</v>
      </c>
      <c r="M265" s="91">
        <v>7.7000000000000002E-3</v>
      </c>
      <c r="N265" s="91">
        <v>1.2999999999999999E-3</v>
      </c>
    </row>
    <row r="266" spans="1:14">
      <c r="A266" s="78" t="s">
        <v>2505</v>
      </c>
      <c r="B266" s="78" t="s">
        <v>2506</v>
      </c>
      <c r="C266" s="78" t="s">
        <v>2507</v>
      </c>
      <c r="D266" s="78" t="s">
        <v>1629</v>
      </c>
      <c r="E266" s="78" t="s">
        <v>2508</v>
      </c>
      <c r="F266" s="78" t="s">
        <v>1721</v>
      </c>
      <c r="G266" s="78" t="s">
        <v>112</v>
      </c>
      <c r="H266" s="81">
        <v>142609</v>
      </c>
      <c r="I266" s="81">
        <v>990</v>
      </c>
      <c r="J266" s="81">
        <v>0</v>
      </c>
      <c r="K266" s="81">
        <v>6227.2957942800003</v>
      </c>
      <c r="L266" s="91">
        <v>0</v>
      </c>
      <c r="M266" s="91">
        <v>2.2000000000000001E-3</v>
      </c>
      <c r="N266" s="91">
        <v>4.0000000000000002E-4</v>
      </c>
    </row>
    <row r="267" spans="1:14">
      <c r="A267" s="78" t="s">
        <v>2509</v>
      </c>
      <c r="B267" s="78" t="s">
        <v>2510</v>
      </c>
      <c r="C267" s="78" t="s">
        <v>122</v>
      </c>
      <c r="D267" s="78" t="s">
        <v>1629</v>
      </c>
      <c r="E267" s="78" t="s">
        <v>2511</v>
      </c>
      <c r="F267" s="78" t="s">
        <v>1721</v>
      </c>
      <c r="G267" s="78" t="s">
        <v>105</v>
      </c>
      <c r="H267" s="81">
        <v>510479</v>
      </c>
      <c r="I267" s="81">
        <v>82.5</v>
      </c>
      <c r="J267" s="81">
        <v>0</v>
      </c>
      <c r="K267" s="81">
        <v>1449.1605471749999</v>
      </c>
      <c r="L267" s="91">
        <v>0</v>
      </c>
      <c r="M267" s="91">
        <v>5.0000000000000001E-4</v>
      </c>
      <c r="N267" s="91">
        <v>1E-4</v>
      </c>
    </row>
    <row r="268" spans="1:14">
      <c r="A268" s="78" t="s">
        <v>2512</v>
      </c>
      <c r="B268" s="78" t="s">
        <v>2513</v>
      </c>
      <c r="C268" s="78" t="s">
        <v>376</v>
      </c>
      <c r="D268" s="78" t="s">
        <v>1629</v>
      </c>
      <c r="E268" s="78" t="s">
        <v>2514</v>
      </c>
      <c r="F268" s="78" t="s">
        <v>2515</v>
      </c>
      <c r="G268" s="78" t="s">
        <v>105</v>
      </c>
      <c r="H268" s="81">
        <v>12033</v>
      </c>
      <c r="I268" s="81">
        <v>54122</v>
      </c>
      <c r="J268" s="81">
        <v>0</v>
      </c>
      <c r="K268" s="81">
        <v>22409.51339466</v>
      </c>
      <c r="L268" s="91">
        <v>0</v>
      </c>
      <c r="M268" s="91">
        <v>8.0999999999999996E-3</v>
      </c>
      <c r="N268" s="91">
        <v>1.2999999999999999E-3</v>
      </c>
    </row>
    <row r="269" spans="1:14">
      <c r="A269" s="78" t="s">
        <v>2516</v>
      </c>
      <c r="B269" s="78" t="s">
        <v>2517</v>
      </c>
      <c r="C269" s="78" t="s">
        <v>376</v>
      </c>
      <c r="D269" s="78" t="s">
        <v>1629</v>
      </c>
      <c r="E269" s="78" t="s">
        <v>2518</v>
      </c>
      <c r="F269" s="78" t="s">
        <v>2515</v>
      </c>
      <c r="G269" s="78" t="s">
        <v>105</v>
      </c>
      <c r="H269" s="81">
        <v>175080</v>
      </c>
      <c r="I269" s="81">
        <v>8107</v>
      </c>
      <c r="J269" s="81">
        <v>155.40441000000001</v>
      </c>
      <c r="K269" s="81">
        <v>48996.048609600002</v>
      </c>
      <c r="L269" s="91">
        <v>0</v>
      </c>
      <c r="M269" s="91">
        <v>1.7600000000000001E-2</v>
      </c>
      <c r="N269" s="91">
        <v>2.8999999999999998E-3</v>
      </c>
    </row>
    <row r="270" spans="1:14">
      <c r="A270" s="78" t="s">
        <v>2519</v>
      </c>
      <c r="B270" s="78" t="s">
        <v>2520</v>
      </c>
      <c r="C270" s="78" t="s">
        <v>2354</v>
      </c>
      <c r="D270" s="78" t="s">
        <v>1629</v>
      </c>
      <c r="E270" s="78" t="s">
        <v>2521</v>
      </c>
      <c r="F270" s="78" t="s">
        <v>2386</v>
      </c>
      <c r="G270" s="78" t="s">
        <v>105</v>
      </c>
      <c r="H270" s="81">
        <v>49650</v>
      </c>
      <c r="I270" s="81">
        <v>8095</v>
      </c>
      <c r="J270" s="81">
        <v>0</v>
      </c>
      <c r="K270" s="81">
        <v>13829.955367500001</v>
      </c>
      <c r="L270" s="91">
        <v>0</v>
      </c>
      <c r="M270" s="91">
        <v>5.0000000000000001E-3</v>
      </c>
      <c r="N270" s="91">
        <v>8.0000000000000004E-4</v>
      </c>
    </row>
    <row r="271" spans="1:14">
      <c r="A271" s="78" t="s">
        <v>2522</v>
      </c>
      <c r="B271" s="78" t="s">
        <v>2523</v>
      </c>
      <c r="C271" s="78" t="s">
        <v>376</v>
      </c>
      <c r="D271" s="78" t="s">
        <v>1629</v>
      </c>
      <c r="E271" s="78" t="s">
        <v>2524</v>
      </c>
      <c r="F271" s="78" t="s">
        <v>2386</v>
      </c>
      <c r="G271" s="78" t="s">
        <v>105</v>
      </c>
      <c r="H271" s="81">
        <v>137108</v>
      </c>
      <c r="I271" s="81">
        <v>29398</v>
      </c>
      <c r="J271" s="81">
        <v>0</v>
      </c>
      <c r="K271" s="81">
        <v>138696.42085944</v>
      </c>
      <c r="L271" s="91">
        <v>0</v>
      </c>
      <c r="M271" s="91">
        <v>4.99E-2</v>
      </c>
      <c r="N271" s="91">
        <v>8.2000000000000007E-3</v>
      </c>
    </row>
    <row r="272" spans="1:14">
      <c r="A272" s="78" t="s">
        <v>2525</v>
      </c>
      <c r="B272" s="78" t="s">
        <v>2526</v>
      </c>
      <c r="C272" s="78" t="s">
        <v>376</v>
      </c>
      <c r="D272" s="78" t="s">
        <v>1629</v>
      </c>
      <c r="E272" s="78" t="s">
        <v>2527</v>
      </c>
      <c r="F272" s="78" t="s">
        <v>2386</v>
      </c>
      <c r="G272" s="78" t="s">
        <v>105</v>
      </c>
      <c r="H272" s="81">
        <v>31050</v>
      </c>
      <c r="I272" s="81">
        <v>13041</v>
      </c>
      <c r="J272" s="81">
        <v>0</v>
      </c>
      <c r="K272" s="81">
        <v>13933.4021505</v>
      </c>
      <c r="L272" s="91">
        <v>0</v>
      </c>
      <c r="M272" s="91">
        <v>5.0000000000000001E-3</v>
      </c>
      <c r="N272" s="91">
        <v>8.0000000000000004E-4</v>
      </c>
    </row>
    <row r="273" spans="1:14">
      <c r="A273" s="78" t="s">
        <v>2528</v>
      </c>
      <c r="B273" s="78" t="s">
        <v>2529</v>
      </c>
      <c r="C273" s="78" t="s">
        <v>376</v>
      </c>
      <c r="D273" s="78" t="s">
        <v>1629</v>
      </c>
      <c r="E273" s="78" t="s">
        <v>1644</v>
      </c>
      <c r="F273" s="78" t="s">
        <v>2386</v>
      </c>
      <c r="G273" s="78" t="s">
        <v>105</v>
      </c>
      <c r="H273" s="81">
        <v>24847</v>
      </c>
      <c r="I273" s="81">
        <v>21033</v>
      </c>
      <c r="J273" s="81">
        <v>0</v>
      </c>
      <c r="K273" s="81">
        <v>17982.905183909999</v>
      </c>
      <c r="L273" s="91">
        <v>0</v>
      </c>
      <c r="M273" s="91">
        <v>6.4999999999999997E-3</v>
      </c>
      <c r="N273" s="91">
        <v>1.1000000000000001E-3</v>
      </c>
    </row>
    <row r="274" spans="1:14">
      <c r="A274" s="78" t="s">
        <v>2530</v>
      </c>
      <c r="B274" s="78" t="s">
        <v>2531</v>
      </c>
      <c r="C274" s="78" t="s">
        <v>122</v>
      </c>
      <c r="D274" s="78" t="s">
        <v>1629</v>
      </c>
      <c r="E274" s="78" t="s">
        <v>2532</v>
      </c>
      <c r="F274" s="78" t="s">
        <v>2386</v>
      </c>
      <c r="G274" s="78" t="s">
        <v>202</v>
      </c>
      <c r="H274" s="81">
        <v>8100</v>
      </c>
      <c r="I274" s="81">
        <v>5966000</v>
      </c>
      <c r="J274" s="81">
        <v>65.698779999999999</v>
      </c>
      <c r="K274" s="81">
        <v>15793.423096</v>
      </c>
      <c r="L274" s="91">
        <v>0</v>
      </c>
      <c r="M274" s="91">
        <v>5.7000000000000002E-3</v>
      </c>
      <c r="N274" s="91">
        <v>8.9999999999999998E-4</v>
      </c>
    </row>
    <row r="275" spans="1:14">
      <c r="A275" s="78" t="s">
        <v>2533</v>
      </c>
      <c r="B275" s="78" t="s">
        <v>2534</v>
      </c>
      <c r="C275" s="78" t="s">
        <v>2354</v>
      </c>
      <c r="D275" s="78" t="s">
        <v>1629</v>
      </c>
      <c r="E275" s="77"/>
      <c r="F275" s="78" t="s">
        <v>2386</v>
      </c>
      <c r="G275" s="78" t="s">
        <v>105</v>
      </c>
      <c r="H275" s="81">
        <v>41625</v>
      </c>
      <c r="I275" s="81">
        <v>4224</v>
      </c>
      <c r="J275" s="81">
        <v>0</v>
      </c>
      <c r="K275" s="81">
        <v>6050.1038399999998</v>
      </c>
      <c r="L275" s="91">
        <v>0</v>
      </c>
      <c r="M275" s="91">
        <v>2.2000000000000001E-3</v>
      </c>
      <c r="N275" s="91">
        <v>4.0000000000000002E-4</v>
      </c>
    </row>
    <row r="276" spans="1:14">
      <c r="A276" s="78" t="s">
        <v>2535</v>
      </c>
      <c r="B276" s="78" t="s">
        <v>2536</v>
      </c>
      <c r="C276" s="78" t="s">
        <v>376</v>
      </c>
      <c r="D276" s="78" t="s">
        <v>1629</v>
      </c>
      <c r="E276" s="78" t="s">
        <v>2537</v>
      </c>
      <c r="F276" s="78" t="s">
        <v>2386</v>
      </c>
      <c r="G276" s="78" t="s">
        <v>105</v>
      </c>
      <c r="H276" s="81">
        <v>52549</v>
      </c>
      <c r="I276" s="81">
        <v>24475</v>
      </c>
      <c r="J276" s="81">
        <v>0</v>
      </c>
      <c r="K276" s="81">
        <v>44255.966427749998</v>
      </c>
      <c r="L276" s="91">
        <v>0</v>
      </c>
      <c r="M276" s="91">
        <v>1.5900000000000001E-2</v>
      </c>
      <c r="N276" s="91">
        <v>2.5999999999999999E-3</v>
      </c>
    </row>
    <row r="277" spans="1:14">
      <c r="A277" s="78" t="s">
        <v>2538</v>
      </c>
      <c r="B277" s="78" t="s">
        <v>2539</v>
      </c>
      <c r="C277" s="78" t="s">
        <v>2354</v>
      </c>
      <c r="D277" s="78" t="s">
        <v>1629</v>
      </c>
      <c r="E277" s="78" t="s">
        <v>2540</v>
      </c>
      <c r="F277" s="78" t="s">
        <v>2386</v>
      </c>
      <c r="G277" s="78" t="s">
        <v>105</v>
      </c>
      <c r="H277" s="81">
        <v>25677</v>
      </c>
      <c r="I277" s="81">
        <v>19703</v>
      </c>
      <c r="J277" s="81">
        <v>0</v>
      </c>
      <c r="K277" s="81">
        <v>17408.498365709998</v>
      </c>
      <c r="L277" s="91">
        <v>0</v>
      </c>
      <c r="M277" s="91">
        <v>6.3E-3</v>
      </c>
      <c r="N277" s="91">
        <v>1E-3</v>
      </c>
    </row>
    <row r="278" spans="1:14">
      <c r="A278" s="78" t="s">
        <v>2541</v>
      </c>
      <c r="B278" s="78" t="s">
        <v>2542</v>
      </c>
      <c r="C278" s="78" t="s">
        <v>2354</v>
      </c>
      <c r="D278" s="78" t="s">
        <v>1629</v>
      </c>
      <c r="E278" s="78" t="s">
        <v>2543</v>
      </c>
      <c r="F278" s="78" t="s">
        <v>2386</v>
      </c>
      <c r="G278" s="78" t="s">
        <v>105</v>
      </c>
      <c r="H278" s="81">
        <v>12875</v>
      </c>
      <c r="I278" s="81">
        <v>16522</v>
      </c>
      <c r="J278" s="81">
        <v>0</v>
      </c>
      <c r="K278" s="81">
        <v>7319.7210075000003</v>
      </c>
      <c r="L278" s="91">
        <v>0</v>
      </c>
      <c r="M278" s="91">
        <v>2.5999999999999999E-3</v>
      </c>
      <c r="N278" s="91">
        <v>4.0000000000000002E-4</v>
      </c>
    </row>
    <row r="279" spans="1:14">
      <c r="A279" s="78" t="s">
        <v>2544</v>
      </c>
      <c r="B279" s="78" t="s">
        <v>2545</v>
      </c>
      <c r="C279" s="78" t="s">
        <v>376</v>
      </c>
      <c r="D279" s="78" t="s">
        <v>1629</v>
      </c>
      <c r="E279" s="78" t="s">
        <v>2546</v>
      </c>
      <c r="F279" s="78" t="s">
        <v>2386</v>
      </c>
      <c r="G279" s="78" t="s">
        <v>204</v>
      </c>
      <c r="H279" s="81">
        <v>125300</v>
      </c>
      <c r="I279" s="81">
        <v>51150</v>
      </c>
      <c r="J279" s="81">
        <v>0</v>
      </c>
      <c r="K279" s="81">
        <v>28456.381799999999</v>
      </c>
      <c r="L279" s="91">
        <v>0</v>
      </c>
      <c r="M279" s="91">
        <v>1.0200000000000001E-2</v>
      </c>
      <c r="N279" s="91">
        <v>1.6999999999999999E-3</v>
      </c>
    </row>
    <row r="280" spans="1:14">
      <c r="A280" s="78" t="s">
        <v>2547</v>
      </c>
      <c r="B280" s="78" t="s">
        <v>2548</v>
      </c>
      <c r="C280" s="78" t="s">
        <v>376</v>
      </c>
      <c r="D280" s="78" t="s">
        <v>1629</v>
      </c>
      <c r="E280" s="78" t="s">
        <v>2546</v>
      </c>
      <c r="F280" s="78" t="s">
        <v>2386</v>
      </c>
      <c r="G280" s="78" t="s">
        <v>105</v>
      </c>
      <c r="H280" s="81">
        <v>40632</v>
      </c>
      <c r="I280" s="81">
        <v>6765</v>
      </c>
      <c r="J280" s="81">
        <v>0</v>
      </c>
      <c r="K280" s="81">
        <v>9458.4652667999999</v>
      </c>
      <c r="L280" s="91">
        <v>0</v>
      </c>
      <c r="M280" s="91">
        <v>3.3999999999999998E-3</v>
      </c>
      <c r="N280" s="91">
        <v>5.9999999999999995E-4</v>
      </c>
    </row>
    <row r="281" spans="1:14">
      <c r="A281" s="78" t="s">
        <v>2549</v>
      </c>
      <c r="B281" s="78" t="s">
        <v>2550</v>
      </c>
      <c r="C281" s="78" t="s">
        <v>2354</v>
      </c>
      <c r="D281" s="78" t="s">
        <v>1629</v>
      </c>
      <c r="E281" s="78" t="s">
        <v>2551</v>
      </c>
      <c r="F281" s="78" t="s">
        <v>2386</v>
      </c>
      <c r="G281" s="78" t="s">
        <v>105</v>
      </c>
      <c r="H281" s="81">
        <v>11858</v>
      </c>
      <c r="I281" s="81">
        <v>4818</v>
      </c>
      <c r="J281" s="81">
        <v>0</v>
      </c>
      <c r="K281" s="81">
        <v>1965.9067520399999</v>
      </c>
      <c r="L281" s="91">
        <v>0</v>
      </c>
      <c r="M281" s="91">
        <v>6.9999999999999999E-4</v>
      </c>
      <c r="N281" s="91">
        <v>1E-4</v>
      </c>
    </row>
    <row r="282" spans="1:14">
      <c r="A282" s="78" t="s">
        <v>2552</v>
      </c>
      <c r="B282" s="78" t="s">
        <v>2553</v>
      </c>
      <c r="C282" s="78" t="s">
        <v>376</v>
      </c>
      <c r="D282" s="78" t="s">
        <v>1629</v>
      </c>
      <c r="E282" s="78" t="s">
        <v>1649</v>
      </c>
      <c r="F282" s="78" t="s">
        <v>1645</v>
      </c>
      <c r="G282" s="78" t="s">
        <v>105</v>
      </c>
      <c r="H282" s="81">
        <v>1980</v>
      </c>
      <c r="I282" s="81">
        <v>11581</v>
      </c>
      <c r="J282" s="81">
        <v>0</v>
      </c>
      <c r="K282" s="81">
        <v>789.03437580000002</v>
      </c>
      <c r="L282" s="91">
        <v>0</v>
      </c>
      <c r="M282" s="91">
        <v>2.9999999999999997E-4</v>
      </c>
      <c r="N282" s="91">
        <v>0</v>
      </c>
    </row>
    <row r="283" spans="1:14">
      <c r="A283" s="78" t="s">
        <v>2554</v>
      </c>
      <c r="B283" s="78" t="s">
        <v>2555</v>
      </c>
      <c r="C283" s="78" t="s">
        <v>2354</v>
      </c>
      <c r="D283" s="78" t="s">
        <v>1629</v>
      </c>
      <c r="E283" s="78" t="s">
        <v>2556</v>
      </c>
      <c r="F283" s="78" t="s">
        <v>1645</v>
      </c>
      <c r="G283" s="78" t="s">
        <v>105</v>
      </c>
      <c r="H283" s="81">
        <v>121600</v>
      </c>
      <c r="I283" s="81">
        <v>3939</v>
      </c>
      <c r="J283" s="81">
        <v>111.00499000000001</v>
      </c>
      <c r="K283" s="81">
        <v>16592.789374</v>
      </c>
      <c r="L283" s="91">
        <v>0</v>
      </c>
      <c r="M283" s="91">
        <v>6.0000000000000001E-3</v>
      </c>
      <c r="N283" s="91">
        <v>1E-3</v>
      </c>
    </row>
    <row r="284" spans="1:14">
      <c r="A284" s="78" t="s">
        <v>2557</v>
      </c>
      <c r="B284" s="78" t="s">
        <v>2558</v>
      </c>
      <c r="C284" s="78" t="s">
        <v>376</v>
      </c>
      <c r="D284" s="78" t="s">
        <v>1629</v>
      </c>
      <c r="E284" s="78" t="s">
        <v>2559</v>
      </c>
      <c r="F284" s="78" t="s">
        <v>1645</v>
      </c>
      <c r="G284" s="78" t="s">
        <v>105</v>
      </c>
      <c r="H284" s="81">
        <v>55160</v>
      </c>
      <c r="I284" s="81">
        <v>11781</v>
      </c>
      <c r="J284" s="81">
        <v>0</v>
      </c>
      <c r="K284" s="81">
        <v>22360.9930236</v>
      </c>
      <c r="L284" s="91">
        <v>0</v>
      </c>
      <c r="M284" s="91">
        <v>8.0000000000000002E-3</v>
      </c>
      <c r="N284" s="91">
        <v>1.2999999999999999E-3</v>
      </c>
    </row>
    <row r="285" spans="1:14">
      <c r="A285" s="78" t="s">
        <v>2560</v>
      </c>
      <c r="B285" s="78" t="s">
        <v>2561</v>
      </c>
      <c r="C285" s="78" t="s">
        <v>2354</v>
      </c>
      <c r="D285" s="78" t="s">
        <v>1629</v>
      </c>
      <c r="E285" s="78" t="s">
        <v>1660</v>
      </c>
      <c r="F285" s="78" t="s">
        <v>1645</v>
      </c>
      <c r="G285" s="78" t="s">
        <v>105</v>
      </c>
      <c r="H285" s="81">
        <v>1051</v>
      </c>
      <c r="I285" s="81">
        <v>146560</v>
      </c>
      <c r="J285" s="81">
        <v>0</v>
      </c>
      <c r="K285" s="81">
        <v>5300.3292095999996</v>
      </c>
      <c r="L285" s="91">
        <v>0</v>
      </c>
      <c r="M285" s="91">
        <v>1.9E-3</v>
      </c>
      <c r="N285" s="91">
        <v>2.9999999999999997E-4</v>
      </c>
    </row>
    <row r="286" spans="1:14">
      <c r="A286" s="78" t="s">
        <v>2562</v>
      </c>
      <c r="B286" s="78" t="s">
        <v>2563</v>
      </c>
      <c r="C286" s="78" t="s">
        <v>376</v>
      </c>
      <c r="D286" s="78" t="s">
        <v>1629</v>
      </c>
      <c r="E286" s="78" t="s">
        <v>1660</v>
      </c>
      <c r="F286" s="78" t="s">
        <v>1645</v>
      </c>
      <c r="G286" s="78" t="s">
        <v>105</v>
      </c>
      <c r="H286" s="81">
        <v>367</v>
      </c>
      <c r="I286" s="81">
        <v>146960</v>
      </c>
      <c r="J286" s="81">
        <v>0</v>
      </c>
      <c r="K286" s="81">
        <v>1855.8799512000001</v>
      </c>
      <c r="L286" s="91">
        <v>0</v>
      </c>
      <c r="M286" s="91">
        <v>6.9999999999999999E-4</v>
      </c>
      <c r="N286" s="91">
        <v>1E-4</v>
      </c>
    </row>
    <row r="287" spans="1:14">
      <c r="A287" s="78" t="s">
        <v>2564</v>
      </c>
      <c r="B287" s="78" t="s">
        <v>2565</v>
      </c>
      <c r="C287" s="78" t="s">
        <v>376</v>
      </c>
      <c r="D287" s="78" t="s">
        <v>1629</v>
      </c>
      <c r="E287" s="78" t="s">
        <v>2566</v>
      </c>
      <c r="F287" s="78" t="s">
        <v>1645</v>
      </c>
      <c r="G287" s="78" t="s">
        <v>105</v>
      </c>
      <c r="H287" s="81">
        <v>35603</v>
      </c>
      <c r="I287" s="81">
        <v>23835</v>
      </c>
      <c r="J287" s="81">
        <v>0</v>
      </c>
      <c r="K287" s="81">
        <v>29200.240147050001</v>
      </c>
      <c r="L287" s="91">
        <v>0</v>
      </c>
      <c r="M287" s="91">
        <v>1.0500000000000001E-2</v>
      </c>
      <c r="N287" s="91">
        <v>1.6999999999999999E-3</v>
      </c>
    </row>
    <row r="288" spans="1:14">
      <c r="A288" s="78" t="s">
        <v>2567</v>
      </c>
      <c r="B288" s="78" t="s">
        <v>2568</v>
      </c>
      <c r="C288" s="78" t="s">
        <v>376</v>
      </c>
      <c r="D288" s="78" t="s">
        <v>1629</v>
      </c>
      <c r="E288" s="78" t="s">
        <v>2569</v>
      </c>
      <c r="F288" s="78" t="s">
        <v>1645</v>
      </c>
      <c r="G288" s="78" t="s">
        <v>105</v>
      </c>
      <c r="H288" s="81">
        <v>114850</v>
      </c>
      <c r="I288" s="81">
        <v>7675</v>
      </c>
      <c r="J288" s="81">
        <v>0</v>
      </c>
      <c r="K288" s="81">
        <v>30331.511737500001</v>
      </c>
      <c r="L288" s="91">
        <v>0</v>
      </c>
      <c r="M288" s="91">
        <v>1.09E-2</v>
      </c>
      <c r="N288" s="91">
        <v>1.8E-3</v>
      </c>
    </row>
    <row r="289" spans="1:14">
      <c r="A289" s="78" t="s">
        <v>2570</v>
      </c>
      <c r="B289" s="78" t="s">
        <v>2571</v>
      </c>
      <c r="C289" s="78" t="s">
        <v>376</v>
      </c>
      <c r="D289" s="78" t="s">
        <v>1629</v>
      </c>
      <c r="E289" s="78" t="s">
        <v>2572</v>
      </c>
      <c r="F289" s="78" t="s">
        <v>1841</v>
      </c>
      <c r="G289" s="78" t="s">
        <v>105</v>
      </c>
      <c r="H289" s="81">
        <v>632218</v>
      </c>
      <c r="I289" s="81">
        <v>1089</v>
      </c>
      <c r="J289" s="81">
        <v>0</v>
      </c>
      <c r="K289" s="81">
        <v>23690.782682820001</v>
      </c>
      <c r="L289" s="91">
        <v>0</v>
      </c>
      <c r="M289" s="91">
        <v>8.5000000000000006E-3</v>
      </c>
      <c r="N289" s="91">
        <v>1.4E-3</v>
      </c>
    </row>
    <row r="290" spans="1:14">
      <c r="A290" s="78" t="s">
        <v>2573</v>
      </c>
      <c r="B290" s="78" t="s">
        <v>2574</v>
      </c>
      <c r="C290" s="78" t="s">
        <v>122</v>
      </c>
      <c r="D290" s="78" t="s">
        <v>1629</v>
      </c>
      <c r="E290" s="78" t="s">
        <v>2575</v>
      </c>
      <c r="F290" s="78" t="s">
        <v>1631</v>
      </c>
      <c r="G290" s="78" t="s">
        <v>109</v>
      </c>
      <c r="H290" s="81">
        <v>10000</v>
      </c>
      <c r="I290" s="81">
        <v>741.8</v>
      </c>
      <c r="J290" s="81">
        <v>0</v>
      </c>
      <c r="K290" s="81">
        <v>298.63384400000001</v>
      </c>
      <c r="L290" s="91">
        <v>0</v>
      </c>
      <c r="M290" s="91">
        <v>1E-4</v>
      </c>
      <c r="N290" s="91">
        <v>0</v>
      </c>
    </row>
    <row r="291" spans="1:14">
      <c r="A291" s="78" t="s">
        <v>2576</v>
      </c>
      <c r="B291" s="78" t="s">
        <v>2577</v>
      </c>
      <c r="C291" s="78" t="s">
        <v>122</v>
      </c>
      <c r="D291" s="78" t="s">
        <v>1629</v>
      </c>
      <c r="E291" s="78" t="s">
        <v>2578</v>
      </c>
      <c r="F291" s="78" t="s">
        <v>1631</v>
      </c>
      <c r="G291" s="78" t="s">
        <v>112</v>
      </c>
      <c r="H291" s="81">
        <v>460911.31</v>
      </c>
      <c r="I291" s="81">
        <v>252</v>
      </c>
      <c r="J291" s="81">
        <v>0</v>
      </c>
      <c r="K291" s="81">
        <v>5123.1287674929599</v>
      </c>
      <c r="L291" s="91">
        <v>0</v>
      </c>
      <c r="M291" s="91">
        <v>1.8E-3</v>
      </c>
      <c r="N291" s="91">
        <v>2.9999999999999997E-4</v>
      </c>
    </row>
    <row r="292" spans="1:14">
      <c r="A292" s="78" t="s">
        <v>2579</v>
      </c>
      <c r="B292" s="78" t="s">
        <v>2580</v>
      </c>
      <c r="C292" s="78" t="s">
        <v>122</v>
      </c>
      <c r="D292" s="78" t="s">
        <v>1629</v>
      </c>
      <c r="E292" s="78" t="s">
        <v>2581</v>
      </c>
      <c r="F292" s="78" t="s">
        <v>1631</v>
      </c>
      <c r="G292" s="78" t="s">
        <v>109</v>
      </c>
      <c r="H292" s="81">
        <v>5000</v>
      </c>
      <c r="I292" s="81">
        <v>3212</v>
      </c>
      <c r="J292" s="81">
        <v>0</v>
      </c>
      <c r="K292" s="81">
        <v>646.54348000000005</v>
      </c>
      <c r="L292" s="91">
        <v>0</v>
      </c>
      <c r="M292" s="91">
        <v>2.0000000000000001E-4</v>
      </c>
      <c r="N292" s="91">
        <v>0</v>
      </c>
    </row>
    <row r="293" spans="1:14">
      <c r="A293" s="78" t="s">
        <v>2582</v>
      </c>
      <c r="B293" s="78" t="s">
        <v>2583</v>
      </c>
      <c r="C293" s="78" t="s">
        <v>1764</v>
      </c>
      <c r="D293" s="78" t="s">
        <v>1629</v>
      </c>
      <c r="E293" s="78" t="s">
        <v>2584</v>
      </c>
      <c r="F293" s="78" t="s">
        <v>126</v>
      </c>
      <c r="G293" s="78" t="s">
        <v>109</v>
      </c>
      <c r="H293" s="81">
        <v>170500</v>
      </c>
      <c r="I293" s="81">
        <v>3890</v>
      </c>
      <c r="J293" s="81">
        <v>0</v>
      </c>
      <c r="K293" s="81">
        <v>26700.91721</v>
      </c>
      <c r="L293" s="91">
        <v>0</v>
      </c>
      <c r="M293" s="91">
        <v>9.5999999999999992E-3</v>
      </c>
      <c r="N293" s="91">
        <v>1.6000000000000001E-3</v>
      </c>
    </row>
    <row r="294" spans="1:14">
      <c r="A294" s="133" t="s">
        <v>262</v>
      </c>
      <c r="D294" s="77"/>
      <c r="E294" s="77"/>
      <c r="F294" s="77"/>
    </row>
    <row r="295" spans="1:14">
      <c r="A295" s="133" t="s">
        <v>403</v>
      </c>
      <c r="D295" s="77"/>
      <c r="E295" s="77"/>
      <c r="F295" s="77"/>
    </row>
    <row r="296" spans="1:14">
      <c r="A296" s="133" t="s">
        <v>404</v>
      </c>
      <c r="D296" s="77"/>
      <c r="E296" s="77"/>
      <c r="F296" s="77"/>
    </row>
    <row r="297" spans="1:14">
      <c r="A297" s="133" t="s">
        <v>405</v>
      </c>
      <c r="D297" s="77"/>
      <c r="E297" s="77"/>
      <c r="F297" s="77"/>
    </row>
    <row r="298" spans="1:14">
      <c r="A298" s="133" t="s">
        <v>406</v>
      </c>
      <c r="D298" s="77"/>
      <c r="E298" s="77"/>
      <c r="F298" s="77"/>
    </row>
    <row r="299" spans="1:14" hidden="1">
      <c r="D299" s="77"/>
      <c r="E299" s="77"/>
      <c r="F299" s="77"/>
    </row>
    <row r="300" spans="1:14" hidden="1">
      <c r="D300" s="77"/>
      <c r="E300" s="77"/>
      <c r="F300" s="77"/>
    </row>
    <row r="301" spans="1:14" hidden="1">
      <c r="D301" s="77"/>
      <c r="E301" s="77"/>
      <c r="F301" s="77"/>
    </row>
    <row r="302" spans="1:14" hidden="1">
      <c r="D302" s="77"/>
      <c r="E302" s="77"/>
      <c r="F302" s="77"/>
    </row>
    <row r="303" spans="1:14" hidden="1">
      <c r="D303" s="77"/>
      <c r="E303" s="77"/>
      <c r="F303" s="77"/>
    </row>
    <row r="304" spans="1:14" hidden="1">
      <c r="D304" s="77"/>
      <c r="E304" s="77"/>
      <c r="F304" s="77"/>
    </row>
    <row r="305" spans="4:6" hidden="1">
      <c r="D305" s="77"/>
      <c r="E305" s="77"/>
      <c r="F305" s="77"/>
    </row>
    <row r="306" spans="4:6" hidden="1">
      <c r="D306" s="77"/>
      <c r="E306" s="77"/>
      <c r="F306" s="77"/>
    </row>
    <row r="307" spans="4:6" hidden="1">
      <c r="D307" s="77"/>
      <c r="E307" s="77"/>
      <c r="F307" s="77"/>
    </row>
    <row r="308" spans="4:6" hidden="1">
      <c r="D308" s="77"/>
      <c r="E308" s="77"/>
      <c r="F308" s="77"/>
    </row>
    <row r="309" spans="4:6" hidden="1">
      <c r="D309" s="77"/>
      <c r="E309" s="77"/>
      <c r="F309" s="77"/>
    </row>
    <row r="310" spans="4:6" hidden="1">
      <c r="D310" s="77"/>
      <c r="E310" s="77"/>
      <c r="F310" s="77"/>
    </row>
    <row r="311" spans="4:6" hidden="1">
      <c r="D311" s="77"/>
      <c r="E311" s="77"/>
      <c r="F311" s="77"/>
    </row>
    <row r="312" spans="4:6" hidden="1">
      <c r="D312" s="77"/>
      <c r="E312" s="77"/>
      <c r="F312" s="77"/>
    </row>
    <row r="313" spans="4:6" hidden="1">
      <c r="D313" s="77"/>
      <c r="E313" s="77"/>
      <c r="F313" s="77"/>
    </row>
    <row r="314" spans="4:6" hidden="1">
      <c r="D314" s="77"/>
      <c r="E314" s="77"/>
      <c r="F314" s="77"/>
    </row>
    <row r="315" spans="4:6" hidden="1">
      <c r="D315" s="77"/>
      <c r="E315" s="77"/>
      <c r="F315" s="77"/>
    </row>
    <row r="316" spans="4:6" hidden="1">
      <c r="D316" s="77"/>
      <c r="E316" s="77"/>
      <c r="F316" s="77"/>
    </row>
    <row r="317" spans="4:6" hidden="1">
      <c r="D317" s="77"/>
      <c r="E317" s="77"/>
      <c r="F317" s="77"/>
    </row>
    <row r="318" spans="4:6" hidden="1">
      <c r="D318" s="77"/>
      <c r="E318" s="77"/>
      <c r="F318" s="77"/>
    </row>
    <row r="319" spans="4:6" hidden="1">
      <c r="D319" s="77"/>
      <c r="E319" s="77"/>
      <c r="F319" s="77"/>
    </row>
    <row r="320" spans="4:6" hidden="1">
      <c r="D320" s="77"/>
      <c r="E320" s="77"/>
      <c r="F320" s="77"/>
    </row>
    <row r="321" spans="1:6" hidden="1">
      <c r="D321" s="77"/>
      <c r="E321" s="77"/>
      <c r="F321" s="77"/>
    </row>
    <row r="322" spans="1:6" hidden="1">
      <c r="D322" s="77"/>
      <c r="E322" s="77"/>
      <c r="F322" s="77"/>
    </row>
    <row r="323" spans="1:6" hidden="1">
      <c r="D323" s="77"/>
      <c r="E323" s="77"/>
      <c r="F323" s="77"/>
    </row>
    <row r="324" spans="1:6" hidden="1">
      <c r="D324" s="77"/>
      <c r="E324" s="77"/>
      <c r="F324" s="77"/>
    </row>
    <row r="325" spans="1:6" hidden="1">
      <c r="D325" s="77"/>
      <c r="E325" s="77"/>
      <c r="F325" s="77"/>
    </row>
    <row r="326" spans="1:6" hidden="1">
      <c r="D326" s="77"/>
      <c r="E326" s="77"/>
      <c r="F326" s="77"/>
    </row>
    <row r="327" spans="1:6" hidden="1">
      <c r="D327" s="77"/>
      <c r="E327" s="77"/>
      <c r="F327" s="77"/>
    </row>
    <row r="328" spans="1:6" hidden="1">
      <c r="D328" s="77"/>
      <c r="E328" s="77"/>
      <c r="F328" s="77"/>
    </row>
    <row r="329" spans="1:6" hidden="1">
      <c r="D329" s="77"/>
      <c r="E329" s="77"/>
      <c r="F329" s="77"/>
    </row>
    <row r="330" spans="1:6" hidden="1">
      <c r="D330" s="77"/>
      <c r="E330" s="77"/>
      <c r="F330" s="77"/>
    </row>
    <row r="331" spans="1:6" hidden="1">
      <c r="D331" s="77"/>
      <c r="E331" s="77"/>
      <c r="F331" s="77"/>
    </row>
    <row r="332" spans="1:6" hidden="1">
      <c r="D332" s="77"/>
      <c r="E332" s="77"/>
      <c r="F332" s="77"/>
    </row>
    <row r="333" spans="1:6" hidden="1">
      <c r="A333" s="77"/>
      <c r="D333" s="77"/>
      <c r="E333" s="77"/>
      <c r="F333" s="77"/>
    </row>
    <row r="334" spans="1:6" hidden="1">
      <c r="A334" s="77"/>
      <c r="D334" s="77"/>
      <c r="E334" s="77"/>
      <c r="F334" s="77"/>
    </row>
    <row r="335" spans="1:6" hidden="1">
      <c r="A335" s="76"/>
    </row>
    <row r="336" spans="1:6" hidden="1"/>
  </sheetData>
  <dataValidations disablePrompts="1" count="4">
    <dataValidation allowBlank="1" showInputMessage="1" showErrorMessage="1" sqref="J8"/>
    <dataValidation type="list" allowBlank="1" showInputMessage="1" showErrorMessage="1" sqref="F11:F335">
      <formula1>$BG$5:$BG$10</formula1>
    </dataValidation>
    <dataValidation type="list" allowBlank="1" showInputMessage="1" showErrorMessage="1" sqref="G11:G329">
      <formula1>$BI$5:$BI$10</formula1>
    </dataValidation>
    <dataValidation type="list" allowBlank="1" showInputMessage="1" showErrorMessage="1" sqref="D11:D329">
      <formula1>$BE$5:$BE$10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2"/>
  <sheetViews>
    <sheetView rightToLeft="1" workbookViewId="0">
      <selection activeCell="A7" sqref="A7"/>
    </sheetView>
  </sheetViews>
  <sheetFormatPr defaultColWidth="0" defaultRowHeight="18" zeroHeight="1"/>
  <cols>
    <col min="1" max="1" width="45" style="13" customWidth="1"/>
    <col min="2" max="2" width="21.42578125" style="13" bestFit="1" customWidth="1"/>
    <col min="3" max="3" width="12.7109375" style="13" customWidth="1"/>
    <col min="4" max="4" width="13.85546875" style="13" customWidth="1"/>
    <col min="5" max="5" width="12.28515625" style="13" bestFit="1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 customWidth="1"/>
    <col min="15" max="15" width="6.7109375" style="14" hidden="1" customWidth="1"/>
    <col min="16" max="16" width="7.7109375" style="14" hidden="1" customWidth="1"/>
    <col min="17" max="17" width="7.140625" style="14" hidden="1" customWidth="1"/>
    <col min="18" max="18" width="6" style="14" hidden="1" customWidth="1"/>
    <col min="19" max="19" width="7.85546875" style="14" hidden="1" customWidth="1"/>
    <col min="20" max="20" width="8.140625" style="14" hidden="1" customWidth="1"/>
    <col min="21" max="21" width="6.28515625" style="14" hidden="1" customWidth="1"/>
    <col min="22" max="22" width="8" style="14" hidden="1" customWidth="1"/>
    <col min="23" max="23" width="8.7109375" style="14" hidden="1" customWidth="1"/>
    <col min="24" max="24" width="10" style="14" hidden="1" customWidth="1"/>
    <col min="25" max="25" width="9.5703125" style="14" hidden="1" customWidth="1"/>
    <col min="26" max="26" width="6.140625" style="14" hidden="1" customWidth="1"/>
    <col min="27" max="28" width="5.7109375" style="14" hidden="1" customWidth="1"/>
    <col min="29" max="29" width="6.85546875" style="14" hidden="1" customWidth="1"/>
    <col min="30" max="30" width="6.42578125" style="14" hidden="1" customWidth="1"/>
    <col min="31" max="31" width="6.7109375" style="14" hidden="1" customWidth="1"/>
    <col min="32" max="32" width="7.28515625" style="14" hidden="1" customWidth="1"/>
    <col min="33" max="44" width="5.7109375" style="14" hidden="1" customWidth="1"/>
    <col min="45" max="45" width="9.140625" style="14" hidden="1" customWidth="1"/>
    <col min="46" max="63" width="0" style="14" hidden="1" customWidth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</row>
    <row r="3" spans="1:62">
      <c r="A3" s="2" t="s">
        <v>2</v>
      </c>
      <c r="B3" t="s">
        <v>197</v>
      </c>
    </row>
    <row r="4" spans="1:62">
      <c r="A4" s="2" t="s">
        <v>3</v>
      </c>
    </row>
    <row r="5" spans="1:62" ht="26.25" customHeight="1">
      <c r="A5" s="130" t="s">
        <v>67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2"/>
      <c r="BJ5" s="16"/>
    </row>
    <row r="6" spans="1:62" ht="26.25" customHeight="1">
      <c r="A6" s="130" t="s">
        <v>193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2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124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50496379.649999999</v>
      </c>
      <c r="H10" s="7"/>
      <c r="I10" s="63">
        <v>215.36206999999999</v>
      </c>
      <c r="J10" s="63">
        <v>1705224.0454701995</v>
      </c>
      <c r="K10" s="7"/>
      <c r="L10" s="64">
        <v>1</v>
      </c>
      <c r="M10" s="64">
        <v>0.1008</v>
      </c>
      <c r="N10" s="30"/>
      <c r="BG10" s="14"/>
      <c r="BH10" s="16"/>
      <c r="BJ10" s="14"/>
    </row>
    <row r="11" spans="1:62">
      <c r="A11" s="67" t="s">
        <v>206</v>
      </c>
      <c r="C11" s="14"/>
      <c r="D11" s="14"/>
      <c r="E11" s="14"/>
      <c r="F11" s="14"/>
      <c r="G11" s="69">
        <v>32763288.649999999</v>
      </c>
      <c r="I11" s="69">
        <v>0</v>
      </c>
      <c r="J11" s="69">
        <v>651640.33458418003</v>
      </c>
      <c r="L11" s="68">
        <v>0.3821</v>
      </c>
      <c r="M11" s="68">
        <v>3.85E-2</v>
      </c>
    </row>
    <row r="12" spans="1:62">
      <c r="A12" s="67" t="s">
        <v>2585</v>
      </c>
      <c r="C12" s="14"/>
      <c r="D12" s="14"/>
      <c r="E12" s="14"/>
      <c r="F12" s="14"/>
      <c r="G12" s="69">
        <v>1265989</v>
      </c>
      <c r="I12" s="69">
        <v>0</v>
      </c>
      <c r="J12" s="69">
        <v>27878.969720000001</v>
      </c>
      <c r="L12" s="68">
        <v>1.6299999999999999E-2</v>
      </c>
      <c r="M12" s="68">
        <v>1.6000000000000001E-3</v>
      </c>
    </row>
    <row r="13" spans="1:62">
      <c r="A13" t="s">
        <v>2586</v>
      </c>
      <c r="B13" t="s">
        <v>2587</v>
      </c>
      <c r="C13" t="s">
        <v>99</v>
      </c>
      <c r="D13" t="s">
        <v>2588</v>
      </c>
      <c r="E13" t="s">
        <v>2589</v>
      </c>
      <c r="F13" t="s">
        <v>101</v>
      </c>
      <c r="G13" s="65">
        <v>1865</v>
      </c>
      <c r="H13" s="65">
        <v>1297</v>
      </c>
      <c r="I13" s="65">
        <v>0</v>
      </c>
      <c r="J13" s="65">
        <v>24.189050000000002</v>
      </c>
      <c r="K13" s="66">
        <v>0</v>
      </c>
      <c r="L13" s="66">
        <v>0</v>
      </c>
      <c r="M13" s="66">
        <v>0</v>
      </c>
    </row>
    <row r="14" spans="1:62">
      <c r="A14" t="s">
        <v>2590</v>
      </c>
      <c r="B14" t="s">
        <v>2591</v>
      </c>
      <c r="C14" t="s">
        <v>99</v>
      </c>
      <c r="D14" t="s">
        <v>2592</v>
      </c>
      <c r="E14" t="s">
        <v>2589</v>
      </c>
      <c r="F14" t="s">
        <v>101</v>
      </c>
      <c r="G14" s="65">
        <v>158567</v>
      </c>
      <c r="H14" s="65">
        <v>1331</v>
      </c>
      <c r="I14" s="65">
        <v>0</v>
      </c>
      <c r="J14" s="65">
        <v>2110.5267699999999</v>
      </c>
      <c r="K14" s="66">
        <v>2.9999999999999997E-4</v>
      </c>
      <c r="L14" s="66">
        <v>1.1999999999999999E-3</v>
      </c>
      <c r="M14" s="66">
        <v>1E-4</v>
      </c>
    </row>
    <row r="15" spans="1:62">
      <c r="A15" t="s">
        <v>2593</v>
      </c>
      <c r="B15" t="s">
        <v>2594</v>
      </c>
      <c r="C15" t="s">
        <v>99</v>
      </c>
      <c r="D15" t="s">
        <v>2592</v>
      </c>
      <c r="E15" t="s">
        <v>2589</v>
      </c>
      <c r="F15" t="s">
        <v>101</v>
      </c>
      <c r="G15" s="65">
        <v>143622</v>
      </c>
      <c r="H15" s="65">
        <v>1299</v>
      </c>
      <c r="I15" s="65">
        <v>0</v>
      </c>
      <c r="J15" s="65">
        <v>1865.64978</v>
      </c>
      <c r="K15" s="66">
        <v>5.0000000000000001E-4</v>
      </c>
      <c r="L15" s="66">
        <v>1.1000000000000001E-3</v>
      </c>
      <c r="M15" s="66">
        <v>1E-4</v>
      </c>
    </row>
    <row r="16" spans="1:62">
      <c r="A16" t="s">
        <v>2595</v>
      </c>
      <c r="B16" t="s">
        <v>2596</v>
      </c>
      <c r="C16" t="s">
        <v>99</v>
      </c>
      <c r="D16" t="s">
        <v>2592</v>
      </c>
      <c r="E16" t="s">
        <v>2589</v>
      </c>
      <c r="F16" t="s">
        <v>101</v>
      </c>
      <c r="G16" s="65">
        <v>36545</v>
      </c>
      <c r="H16" s="65">
        <v>1320</v>
      </c>
      <c r="I16" s="65">
        <v>0</v>
      </c>
      <c r="J16" s="65">
        <v>482.39400000000001</v>
      </c>
      <c r="K16" s="66">
        <v>0</v>
      </c>
      <c r="L16" s="66">
        <v>2.9999999999999997E-4</v>
      </c>
      <c r="M16" s="66">
        <v>0</v>
      </c>
    </row>
    <row r="17" spans="1:13">
      <c r="A17" t="s">
        <v>2597</v>
      </c>
      <c r="B17" t="s">
        <v>2598</v>
      </c>
      <c r="C17" t="s">
        <v>99</v>
      </c>
      <c r="D17" t="s">
        <v>2592</v>
      </c>
      <c r="E17" t="s">
        <v>2589</v>
      </c>
      <c r="F17" t="s">
        <v>101</v>
      </c>
      <c r="G17" s="65">
        <v>8927</v>
      </c>
      <c r="H17" s="65">
        <v>13320</v>
      </c>
      <c r="I17" s="65">
        <v>0</v>
      </c>
      <c r="J17" s="65">
        <v>1189.0763999999999</v>
      </c>
      <c r="K17" s="66">
        <v>2.0999999999999999E-3</v>
      </c>
      <c r="L17" s="66">
        <v>6.9999999999999999E-4</v>
      </c>
      <c r="M17" s="66">
        <v>1E-4</v>
      </c>
    </row>
    <row r="18" spans="1:13">
      <c r="A18" t="s">
        <v>2599</v>
      </c>
      <c r="B18" t="s">
        <v>2600</v>
      </c>
      <c r="C18" t="s">
        <v>99</v>
      </c>
      <c r="D18" t="s">
        <v>2601</v>
      </c>
      <c r="E18" t="s">
        <v>2589</v>
      </c>
      <c r="F18" t="s">
        <v>101</v>
      </c>
      <c r="G18" s="65">
        <v>688908</v>
      </c>
      <c r="H18" s="65">
        <v>1286</v>
      </c>
      <c r="I18" s="65">
        <v>0</v>
      </c>
      <c r="J18" s="65">
        <v>8859.3568799999994</v>
      </c>
      <c r="K18" s="66">
        <v>8.0000000000000004E-4</v>
      </c>
      <c r="L18" s="66">
        <v>5.1999999999999998E-3</v>
      </c>
      <c r="M18" s="66">
        <v>5.0000000000000001E-4</v>
      </c>
    </row>
    <row r="19" spans="1:13">
      <c r="A19" t="s">
        <v>2602</v>
      </c>
      <c r="B19" t="s">
        <v>2603</v>
      </c>
      <c r="C19" t="s">
        <v>99</v>
      </c>
      <c r="D19" t="s">
        <v>2601</v>
      </c>
      <c r="E19" t="s">
        <v>2589</v>
      </c>
      <c r="F19" t="s">
        <v>101</v>
      </c>
      <c r="G19" s="65">
        <v>127316</v>
      </c>
      <c r="H19" s="65">
        <v>1300</v>
      </c>
      <c r="I19" s="65">
        <v>0</v>
      </c>
      <c r="J19" s="65">
        <v>1655.1079999999999</v>
      </c>
      <c r="K19" s="66">
        <v>2.0000000000000001E-4</v>
      </c>
      <c r="L19" s="66">
        <v>1E-3</v>
      </c>
      <c r="M19" s="66">
        <v>1E-4</v>
      </c>
    </row>
    <row r="20" spans="1:13">
      <c r="A20" t="s">
        <v>2604</v>
      </c>
      <c r="B20" t="s">
        <v>2605</v>
      </c>
      <c r="C20" t="s">
        <v>99</v>
      </c>
      <c r="D20" t="s">
        <v>2606</v>
      </c>
      <c r="E20" t="s">
        <v>2589</v>
      </c>
      <c r="F20" t="s">
        <v>101</v>
      </c>
      <c r="G20" s="65">
        <v>12419</v>
      </c>
      <c r="H20" s="65">
        <v>3976</v>
      </c>
      <c r="I20" s="65">
        <v>0</v>
      </c>
      <c r="J20" s="65">
        <v>493.77944000000002</v>
      </c>
      <c r="K20" s="66">
        <v>6.7999999999999996E-3</v>
      </c>
      <c r="L20" s="66">
        <v>2.9999999999999997E-4</v>
      </c>
      <c r="M20" s="66">
        <v>0</v>
      </c>
    </row>
    <row r="21" spans="1:13">
      <c r="A21" t="s">
        <v>2607</v>
      </c>
      <c r="B21" t="s">
        <v>2608</v>
      </c>
      <c r="C21" t="s">
        <v>99</v>
      </c>
      <c r="D21" t="s">
        <v>2606</v>
      </c>
      <c r="E21" t="s">
        <v>2589</v>
      </c>
      <c r="F21" t="s">
        <v>101</v>
      </c>
      <c r="G21" s="65">
        <v>2658</v>
      </c>
      <c r="H21" s="65">
        <v>13460</v>
      </c>
      <c r="I21" s="65">
        <v>0</v>
      </c>
      <c r="J21" s="65">
        <v>357.76679999999999</v>
      </c>
      <c r="K21" s="66">
        <v>2.9999999999999997E-4</v>
      </c>
      <c r="L21" s="66">
        <v>2.0000000000000001E-4</v>
      </c>
      <c r="M21" s="66">
        <v>0</v>
      </c>
    </row>
    <row r="22" spans="1:13" s="77" customFormat="1">
      <c r="A22" s="78" t="s">
        <v>2609</v>
      </c>
      <c r="B22">
        <v>1146331</v>
      </c>
      <c r="C22" s="78" t="s">
        <v>99</v>
      </c>
      <c r="D22" s="78" t="s">
        <v>2606</v>
      </c>
      <c r="E22" s="78" t="s">
        <v>2589</v>
      </c>
      <c r="F22" s="78" t="s">
        <v>101</v>
      </c>
      <c r="G22" s="81">
        <v>85162</v>
      </c>
      <c r="H22" s="81">
        <v>12730</v>
      </c>
      <c r="I22" s="81">
        <v>0</v>
      </c>
      <c r="J22" s="81">
        <v>10841.122600000001</v>
      </c>
      <c r="K22" s="91">
        <v>1.1000000000000001E-3</v>
      </c>
      <c r="L22" s="91">
        <v>6.4000000000000003E-3</v>
      </c>
      <c r="M22" s="91">
        <v>5.9999999999999995E-4</v>
      </c>
    </row>
    <row r="23" spans="1:13">
      <c r="A23" s="67" t="s">
        <v>2610</v>
      </c>
      <c r="B23"/>
      <c r="C23" s="14"/>
      <c r="D23" s="14"/>
      <c r="E23" s="14"/>
      <c r="F23" s="14"/>
      <c r="G23" s="69">
        <v>11552750</v>
      </c>
      <c r="I23" s="69">
        <v>0</v>
      </c>
      <c r="J23" s="69">
        <v>500894.40908999997</v>
      </c>
      <c r="L23" s="68">
        <v>0.29370000000000002</v>
      </c>
      <c r="M23" s="68">
        <v>2.9600000000000001E-2</v>
      </c>
    </row>
    <row r="24" spans="1:13">
      <c r="A24" t="s">
        <v>2611</v>
      </c>
      <c r="B24" t="s">
        <v>2612</v>
      </c>
      <c r="C24" t="s">
        <v>99</v>
      </c>
      <c r="D24" t="s">
        <v>2588</v>
      </c>
      <c r="E24" t="s">
        <v>2589</v>
      </c>
      <c r="F24" t="s">
        <v>105</v>
      </c>
      <c r="G24" s="65">
        <v>115325</v>
      </c>
      <c r="H24" s="65">
        <v>4145</v>
      </c>
      <c r="I24" s="65">
        <v>0</v>
      </c>
      <c r="J24" s="65">
        <v>4780.2212499999996</v>
      </c>
      <c r="K24" s="66">
        <v>1.1999999999999999E-3</v>
      </c>
      <c r="L24" s="66">
        <v>2.8E-3</v>
      </c>
      <c r="M24" s="66">
        <v>2.9999999999999997E-4</v>
      </c>
    </row>
    <row r="25" spans="1:13">
      <c r="A25" t="s">
        <v>2613</v>
      </c>
      <c r="B25" t="s">
        <v>2614</v>
      </c>
      <c r="C25" t="s">
        <v>99</v>
      </c>
      <c r="D25" t="s">
        <v>2588</v>
      </c>
      <c r="E25" t="s">
        <v>2589</v>
      </c>
      <c r="F25" t="s">
        <v>105</v>
      </c>
      <c r="G25" s="65">
        <v>649002</v>
      </c>
      <c r="H25" s="65">
        <v>1293</v>
      </c>
      <c r="I25" s="65">
        <v>0</v>
      </c>
      <c r="J25" s="65">
        <v>8391.5958599999994</v>
      </c>
      <c r="K25" s="66">
        <v>1.6999999999999999E-3</v>
      </c>
      <c r="L25" s="66">
        <v>4.8999999999999998E-3</v>
      </c>
      <c r="M25" s="66">
        <v>5.0000000000000001E-4</v>
      </c>
    </row>
    <row r="26" spans="1:13">
      <c r="A26" t="s">
        <v>2615</v>
      </c>
      <c r="B26" t="s">
        <v>2616</v>
      </c>
      <c r="C26" t="s">
        <v>99</v>
      </c>
      <c r="D26" t="s">
        <v>2588</v>
      </c>
      <c r="E26" t="s">
        <v>2589</v>
      </c>
      <c r="F26" t="s">
        <v>101</v>
      </c>
      <c r="G26" s="65">
        <v>112218</v>
      </c>
      <c r="H26" s="65">
        <v>3492</v>
      </c>
      <c r="I26" s="65">
        <v>0</v>
      </c>
      <c r="J26" s="65">
        <v>3918.65256</v>
      </c>
      <c r="K26" s="66">
        <v>8.9999999999999998E-4</v>
      </c>
      <c r="L26" s="66">
        <v>2.3E-3</v>
      </c>
      <c r="M26" s="66">
        <v>2.0000000000000001E-4</v>
      </c>
    </row>
    <row r="27" spans="1:13">
      <c r="A27" t="s">
        <v>2617</v>
      </c>
      <c r="B27" t="s">
        <v>2618</v>
      </c>
      <c r="C27" t="s">
        <v>99</v>
      </c>
      <c r="D27" t="s">
        <v>2588</v>
      </c>
      <c r="E27" t="s">
        <v>2589</v>
      </c>
      <c r="F27" t="s">
        <v>105</v>
      </c>
      <c r="G27" s="65">
        <v>267920</v>
      </c>
      <c r="H27" s="65">
        <v>10810</v>
      </c>
      <c r="I27" s="65">
        <v>0</v>
      </c>
      <c r="J27" s="65">
        <v>28962.151999999998</v>
      </c>
      <c r="K27" s="66">
        <v>3.6400000000000002E-2</v>
      </c>
      <c r="L27" s="66">
        <v>1.7000000000000001E-2</v>
      </c>
      <c r="M27" s="66">
        <v>1.6999999999999999E-3</v>
      </c>
    </row>
    <row r="28" spans="1:13">
      <c r="A28" t="s">
        <v>2619</v>
      </c>
      <c r="B28" t="s">
        <v>2620</v>
      </c>
      <c r="C28" t="s">
        <v>99</v>
      </c>
      <c r="D28" t="s">
        <v>2588</v>
      </c>
      <c r="E28" t="s">
        <v>2589</v>
      </c>
      <c r="F28" t="s">
        <v>109</v>
      </c>
      <c r="G28" s="65">
        <v>1608259</v>
      </c>
      <c r="H28" s="65">
        <v>1509</v>
      </c>
      <c r="I28" s="65">
        <v>0</v>
      </c>
      <c r="J28" s="65">
        <v>24268.62831</v>
      </c>
      <c r="K28" s="66">
        <v>0.1386</v>
      </c>
      <c r="L28" s="66">
        <v>1.4200000000000001E-2</v>
      </c>
      <c r="M28" s="66">
        <v>1.4E-3</v>
      </c>
    </row>
    <row r="29" spans="1:13">
      <c r="A29" t="s">
        <v>2621</v>
      </c>
      <c r="B29" t="s">
        <v>2622</v>
      </c>
      <c r="C29" t="s">
        <v>99</v>
      </c>
      <c r="D29" t="s">
        <v>2623</v>
      </c>
      <c r="E29" t="s">
        <v>2589</v>
      </c>
      <c r="F29" t="s">
        <v>101</v>
      </c>
      <c r="G29" s="65">
        <v>2960000</v>
      </c>
      <c r="H29" s="65">
        <v>4502</v>
      </c>
      <c r="I29" s="65">
        <v>0</v>
      </c>
      <c r="J29" s="65">
        <v>133259.20000000001</v>
      </c>
      <c r="K29" s="66">
        <v>0.12139999999999999</v>
      </c>
      <c r="L29" s="66">
        <v>7.8100000000000003E-2</v>
      </c>
      <c r="M29" s="66">
        <v>7.9000000000000008E-3</v>
      </c>
    </row>
    <row r="30" spans="1:13">
      <c r="A30" t="s">
        <v>2624</v>
      </c>
      <c r="B30" t="s">
        <v>2625</v>
      </c>
      <c r="C30" t="s">
        <v>99</v>
      </c>
      <c r="D30" t="s">
        <v>2623</v>
      </c>
      <c r="E30" t="s">
        <v>2589</v>
      </c>
      <c r="F30" t="s">
        <v>105</v>
      </c>
      <c r="G30" s="65">
        <v>156768</v>
      </c>
      <c r="H30" s="65">
        <v>1980</v>
      </c>
      <c r="I30" s="65">
        <v>0</v>
      </c>
      <c r="J30" s="65">
        <v>3104.0064000000002</v>
      </c>
      <c r="K30" s="66">
        <v>7.7999999999999996E-3</v>
      </c>
      <c r="L30" s="66">
        <v>1.8E-3</v>
      </c>
      <c r="M30" s="66">
        <v>2.0000000000000001E-4</v>
      </c>
    </row>
    <row r="31" spans="1:13">
      <c r="A31" t="s">
        <v>2626</v>
      </c>
      <c r="B31" t="s">
        <v>2627</v>
      </c>
      <c r="C31" t="s">
        <v>99</v>
      </c>
      <c r="D31" t="s">
        <v>2623</v>
      </c>
      <c r="E31" t="s">
        <v>2589</v>
      </c>
      <c r="F31" t="s">
        <v>105</v>
      </c>
      <c r="G31" s="65">
        <v>362011</v>
      </c>
      <c r="H31" s="65">
        <v>4430</v>
      </c>
      <c r="I31" s="65">
        <v>0</v>
      </c>
      <c r="J31" s="65">
        <v>16037.087299999999</v>
      </c>
      <c r="K31" s="66">
        <v>0.13719999999999999</v>
      </c>
      <c r="L31" s="66">
        <v>9.4000000000000004E-3</v>
      </c>
      <c r="M31" s="66">
        <v>8.9999999999999998E-4</v>
      </c>
    </row>
    <row r="32" spans="1:13">
      <c r="A32" t="s">
        <v>2628</v>
      </c>
      <c r="B32" t="s">
        <v>2629</v>
      </c>
      <c r="C32" t="s">
        <v>99</v>
      </c>
      <c r="D32" t="s">
        <v>2623</v>
      </c>
      <c r="E32" t="s">
        <v>2589</v>
      </c>
      <c r="F32" t="s">
        <v>105</v>
      </c>
      <c r="G32" s="65">
        <v>659900</v>
      </c>
      <c r="H32" s="65">
        <v>4700</v>
      </c>
      <c r="I32" s="65">
        <v>0</v>
      </c>
      <c r="J32" s="65">
        <v>31015.3</v>
      </c>
      <c r="K32" s="66">
        <v>1.9199999999999998E-2</v>
      </c>
      <c r="L32" s="66">
        <v>1.8200000000000001E-2</v>
      </c>
      <c r="M32" s="66">
        <v>1.8E-3</v>
      </c>
    </row>
    <row r="33" spans="1:13">
      <c r="A33" t="s">
        <v>2630</v>
      </c>
      <c r="B33" t="s">
        <v>2631</v>
      </c>
      <c r="C33" t="s">
        <v>99</v>
      </c>
      <c r="D33" t="s">
        <v>2632</v>
      </c>
      <c r="E33" t="s">
        <v>2589</v>
      </c>
      <c r="F33" t="s">
        <v>105</v>
      </c>
      <c r="G33" s="65">
        <v>102296</v>
      </c>
      <c r="H33" s="65">
        <v>5746</v>
      </c>
      <c r="I33" s="65">
        <v>0</v>
      </c>
      <c r="J33" s="65">
        <v>5877.9281600000004</v>
      </c>
      <c r="K33" s="66">
        <v>2.5600000000000001E-2</v>
      </c>
      <c r="L33" s="66">
        <v>3.3999999999999998E-3</v>
      </c>
      <c r="M33" s="66">
        <v>2.9999999999999997E-4</v>
      </c>
    </row>
    <row r="34" spans="1:13">
      <c r="A34" t="s">
        <v>2633</v>
      </c>
      <c r="B34" t="s">
        <v>2634</v>
      </c>
      <c r="C34" t="s">
        <v>99</v>
      </c>
      <c r="D34" t="s">
        <v>2632</v>
      </c>
      <c r="E34" t="s">
        <v>2589</v>
      </c>
      <c r="F34" t="s">
        <v>101</v>
      </c>
      <c r="G34" s="65">
        <v>157378</v>
      </c>
      <c r="H34" s="65">
        <v>5470</v>
      </c>
      <c r="I34" s="65">
        <v>0</v>
      </c>
      <c r="J34" s="65">
        <v>8608.5766000000003</v>
      </c>
      <c r="K34" s="66">
        <v>3.9300000000000002E-2</v>
      </c>
      <c r="L34" s="66">
        <v>5.0000000000000001E-3</v>
      </c>
      <c r="M34" s="66">
        <v>5.0000000000000001E-4</v>
      </c>
    </row>
    <row r="35" spans="1:13">
      <c r="A35" t="s">
        <v>2635</v>
      </c>
      <c r="B35" t="s">
        <v>2636</v>
      </c>
      <c r="C35" t="s">
        <v>99</v>
      </c>
      <c r="D35" t="s">
        <v>2592</v>
      </c>
      <c r="E35" t="s">
        <v>2589</v>
      </c>
      <c r="F35" t="s">
        <v>105</v>
      </c>
      <c r="G35" s="65">
        <v>177923</v>
      </c>
      <c r="H35" s="65">
        <v>20300</v>
      </c>
      <c r="I35" s="65">
        <v>0</v>
      </c>
      <c r="J35" s="65">
        <v>36118.368999999999</v>
      </c>
      <c r="K35" s="66">
        <v>1.0500000000000001E-2</v>
      </c>
      <c r="L35" s="66">
        <v>2.12E-2</v>
      </c>
      <c r="M35" s="66">
        <v>2.0999999999999999E-3</v>
      </c>
    </row>
    <row r="36" spans="1:13">
      <c r="A36" t="s">
        <v>2637</v>
      </c>
      <c r="B36" t="s">
        <v>2638</v>
      </c>
      <c r="C36" t="s">
        <v>99</v>
      </c>
      <c r="D36" t="s">
        <v>2592</v>
      </c>
      <c r="E36" t="s">
        <v>2589</v>
      </c>
      <c r="F36" t="s">
        <v>105</v>
      </c>
      <c r="G36" s="65">
        <v>242203</v>
      </c>
      <c r="H36" s="65">
        <v>5510</v>
      </c>
      <c r="I36" s="65">
        <v>0</v>
      </c>
      <c r="J36" s="65">
        <v>13345.3853</v>
      </c>
      <c r="K36" s="66">
        <v>2.5899999999999999E-2</v>
      </c>
      <c r="L36" s="66">
        <v>7.7999999999999996E-3</v>
      </c>
      <c r="M36" s="66">
        <v>8.0000000000000004E-4</v>
      </c>
    </row>
    <row r="37" spans="1:13">
      <c r="A37" t="s">
        <v>2639</v>
      </c>
      <c r="B37" t="s">
        <v>2640</v>
      </c>
      <c r="C37" t="s">
        <v>99</v>
      </c>
      <c r="D37" t="s">
        <v>2592</v>
      </c>
      <c r="E37" t="s">
        <v>2589</v>
      </c>
      <c r="F37" t="s">
        <v>105</v>
      </c>
      <c r="G37" s="65">
        <v>165689</v>
      </c>
      <c r="H37" s="65">
        <v>13020</v>
      </c>
      <c r="I37" s="65">
        <v>0</v>
      </c>
      <c r="J37" s="65">
        <v>21572.7078</v>
      </c>
      <c r="K37" s="66">
        <v>6.4000000000000003E-3</v>
      </c>
      <c r="L37" s="66">
        <v>1.2699999999999999E-2</v>
      </c>
      <c r="M37" s="66">
        <v>1.2999999999999999E-3</v>
      </c>
    </row>
    <row r="38" spans="1:13">
      <c r="A38" t="s">
        <v>2641</v>
      </c>
      <c r="B38" t="s">
        <v>2642</v>
      </c>
      <c r="C38" t="s">
        <v>99</v>
      </c>
      <c r="D38" t="s">
        <v>2592</v>
      </c>
      <c r="E38" t="s">
        <v>2589</v>
      </c>
      <c r="F38" t="s">
        <v>109</v>
      </c>
      <c r="G38" s="65">
        <v>1808139</v>
      </c>
      <c r="H38" s="65">
        <v>1703</v>
      </c>
      <c r="I38" s="65">
        <v>0</v>
      </c>
      <c r="J38" s="65">
        <v>30792.607169999999</v>
      </c>
      <c r="K38" s="66">
        <v>3.2899999999999999E-2</v>
      </c>
      <c r="L38" s="66">
        <v>1.8100000000000002E-2</v>
      </c>
      <c r="M38" s="66">
        <v>1.8E-3</v>
      </c>
    </row>
    <row r="39" spans="1:13">
      <c r="A39" t="s">
        <v>2643</v>
      </c>
      <c r="B39" t="s">
        <v>2644</v>
      </c>
      <c r="C39" t="s">
        <v>99</v>
      </c>
      <c r="D39" t="s">
        <v>2601</v>
      </c>
      <c r="E39" t="s">
        <v>2589</v>
      </c>
      <c r="F39" t="s">
        <v>101</v>
      </c>
      <c r="G39" s="65">
        <v>51575</v>
      </c>
      <c r="H39" s="65">
        <v>10930</v>
      </c>
      <c r="I39" s="65">
        <v>0</v>
      </c>
      <c r="J39" s="65">
        <v>5637.1475</v>
      </c>
      <c r="K39" s="66">
        <v>2.5999999999999999E-3</v>
      </c>
      <c r="L39" s="66">
        <v>3.3E-3</v>
      </c>
      <c r="M39" s="66">
        <v>2.9999999999999997E-4</v>
      </c>
    </row>
    <row r="40" spans="1:13">
      <c r="A40" t="s">
        <v>2645</v>
      </c>
      <c r="B40" t="s">
        <v>2646</v>
      </c>
      <c r="C40" t="s">
        <v>99</v>
      </c>
      <c r="D40" t="s">
        <v>2601</v>
      </c>
      <c r="E40" t="s">
        <v>2589</v>
      </c>
      <c r="F40" t="s">
        <v>101</v>
      </c>
      <c r="G40" s="65">
        <v>46366</v>
      </c>
      <c r="H40" s="65">
        <v>5594</v>
      </c>
      <c r="I40" s="65">
        <v>0</v>
      </c>
      <c r="J40" s="65">
        <v>2593.7140399999998</v>
      </c>
      <c r="K40" s="66">
        <v>5.0000000000000001E-4</v>
      </c>
      <c r="L40" s="66">
        <v>1.5E-3</v>
      </c>
      <c r="M40" s="66">
        <v>2.0000000000000001E-4</v>
      </c>
    </row>
    <row r="41" spans="1:13">
      <c r="A41" t="s">
        <v>2647</v>
      </c>
      <c r="B41" t="s">
        <v>2648</v>
      </c>
      <c r="C41" t="s">
        <v>99</v>
      </c>
      <c r="D41" t="s">
        <v>2601</v>
      </c>
      <c r="E41" t="s">
        <v>2589</v>
      </c>
      <c r="F41" t="s">
        <v>105</v>
      </c>
      <c r="G41" s="65">
        <v>83645</v>
      </c>
      <c r="H41" s="65">
        <v>11010</v>
      </c>
      <c r="I41" s="65">
        <v>0</v>
      </c>
      <c r="J41" s="65">
        <v>9209.3145000000004</v>
      </c>
      <c r="K41" s="66">
        <v>8.0000000000000004E-4</v>
      </c>
      <c r="L41" s="66">
        <v>5.4000000000000003E-3</v>
      </c>
      <c r="M41" s="66">
        <v>5.0000000000000001E-4</v>
      </c>
    </row>
    <row r="42" spans="1:13">
      <c r="A42" t="s">
        <v>2649</v>
      </c>
      <c r="B42" t="s">
        <v>2650</v>
      </c>
      <c r="C42" t="s">
        <v>99</v>
      </c>
      <c r="D42" t="s">
        <v>2601</v>
      </c>
      <c r="E42" t="s">
        <v>2589</v>
      </c>
      <c r="F42" t="s">
        <v>205</v>
      </c>
      <c r="G42" s="65">
        <v>2196</v>
      </c>
      <c r="H42" s="65">
        <v>6813</v>
      </c>
      <c r="I42" s="65">
        <v>0</v>
      </c>
      <c r="J42" s="65">
        <v>149.61348000000001</v>
      </c>
      <c r="K42" s="66">
        <v>8.9999999999999998E-4</v>
      </c>
      <c r="L42" s="66">
        <v>1E-4</v>
      </c>
      <c r="M42" s="66">
        <v>0</v>
      </c>
    </row>
    <row r="43" spans="1:13">
      <c r="A43" t="s">
        <v>2651</v>
      </c>
      <c r="B43" t="s">
        <v>2652</v>
      </c>
      <c r="C43" t="s">
        <v>99</v>
      </c>
      <c r="D43" t="s">
        <v>2606</v>
      </c>
      <c r="E43" t="s">
        <v>2589</v>
      </c>
      <c r="F43" t="s">
        <v>105</v>
      </c>
      <c r="G43" s="65">
        <v>5061</v>
      </c>
      <c r="H43" s="65">
        <v>16240</v>
      </c>
      <c r="I43" s="65">
        <v>0</v>
      </c>
      <c r="J43" s="65">
        <v>821.90639999999996</v>
      </c>
      <c r="K43" s="66">
        <v>5.9999999999999995E-4</v>
      </c>
      <c r="L43" s="66">
        <v>5.0000000000000001E-4</v>
      </c>
      <c r="M43" s="66">
        <v>0</v>
      </c>
    </row>
    <row r="44" spans="1:13">
      <c r="A44" t="s">
        <v>2653</v>
      </c>
      <c r="B44" t="s">
        <v>2654</v>
      </c>
      <c r="C44" t="s">
        <v>99</v>
      </c>
      <c r="D44" t="s">
        <v>2606</v>
      </c>
      <c r="E44" t="s">
        <v>2589</v>
      </c>
      <c r="F44" t="s">
        <v>109</v>
      </c>
      <c r="G44" s="65">
        <v>58108</v>
      </c>
      <c r="H44" s="65">
        <v>4688</v>
      </c>
      <c r="I44" s="65">
        <v>0</v>
      </c>
      <c r="J44" s="65">
        <v>2724.10304</v>
      </c>
      <c r="K44" s="66">
        <v>2.8E-3</v>
      </c>
      <c r="L44" s="66">
        <v>1.6000000000000001E-3</v>
      </c>
      <c r="M44" s="66">
        <v>2.0000000000000001E-4</v>
      </c>
    </row>
    <row r="45" spans="1:13">
      <c r="A45" t="s">
        <v>2655</v>
      </c>
      <c r="B45" t="s">
        <v>2656</v>
      </c>
      <c r="C45" t="s">
        <v>99</v>
      </c>
      <c r="D45" t="s">
        <v>2606</v>
      </c>
      <c r="E45" t="s">
        <v>2589</v>
      </c>
      <c r="F45" t="s">
        <v>101</v>
      </c>
      <c r="G45" s="65">
        <v>490699</v>
      </c>
      <c r="H45" s="65">
        <v>10790</v>
      </c>
      <c r="I45" s="65">
        <v>0</v>
      </c>
      <c r="J45" s="65">
        <v>52946.422100000003</v>
      </c>
      <c r="K45" s="66">
        <v>1.3899999999999999E-2</v>
      </c>
      <c r="L45" s="66">
        <v>3.1E-2</v>
      </c>
      <c r="M45" s="66">
        <v>3.0999999999999999E-3</v>
      </c>
    </row>
    <row r="46" spans="1:13">
      <c r="A46" t="s">
        <v>2657</v>
      </c>
      <c r="B46" t="s">
        <v>2658</v>
      </c>
      <c r="C46" t="s">
        <v>99</v>
      </c>
      <c r="D46" t="s">
        <v>2606</v>
      </c>
      <c r="E46" t="s">
        <v>2589</v>
      </c>
      <c r="F46" t="s">
        <v>101</v>
      </c>
      <c r="G46" s="65">
        <v>1132436</v>
      </c>
      <c r="H46" s="65">
        <v>3527</v>
      </c>
      <c r="I46" s="65">
        <v>0</v>
      </c>
      <c r="J46" s="65">
        <v>39941.017720000003</v>
      </c>
      <c r="K46" s="66">
        <v>0.01</v>
      </c>
      <c r="L46" s="66">
        <v>2.3400000000000001E-2</v>
      </c>
      <c r="M46" s="66">
        <v>2.3999999999999998E-3</v>
      </c>
    </row>
    <row r="47" spans="1:13">
      <c r="A47" t="s">
        <v>2659</v>
      </c>
      <c r="B47" t="s">
        <v>2660</v>
      </c>
      <c r="C47" t="s">
        <v>99</v>
      </c>
      <c r="D47" t="s">
        <v>2606</v>
      </c>
      <c r="E47" t="s">
        <v>2589</v>
      </c>
      <c r="F47" t="s">
        <v>105</v>
      </c>
      <c r="G47" s="65">
        <v>137633</v>
      </c>
      <c r="H47" s="65">
        <v>12220</v>
      </c>
      <c r="I47" s="65">
        <v>0</v>
      </c>
      <c r="J47" s="65">
        <v>16818.7526</v>
      </c>
      <c r="K47" s="66">
        <v>2.8999999999999998E-3</v>
      </c>
      <c r="L47" s="66">
        <v>9.9000000000000008E-3</v>
      </c>
      <c r="M47" s="66">
        <v>1E-3</v>
      </c>
    </row>
    <row r="48" spans="1:13">
      <c r="A48" s="67" t="s">
        <v>2661</v>
      </c>
      <c r="B48"/>
      <c r="C48" s="14"/>
      <c r="D48" s="14"/>
      <c r="E48" s="14"/>
      <c r="F48" s="14"/>
      <c r="G48" s="69">
        <v>19790875.649999999</v>
      </c>
      <c r="I48" s="69">
        <v>0</v>
      </c>
      <c r="J48" s="69">
        <v>119122.88193918001</v>
      </c>
      <c r="L48" s="68">
        <v>6.9900000000000004E-2</v>
      </c>
      <c r="M48" s="68">
        <v>7.0000000000000001E-3</v>
      </c>
    </row>
    <row r="49" spans="1:13">
      <c r="A49" t="s">
        <v>2662</v>
      </c>
      <c r="B49" t="s">
        <v>2663</v>
      </c>
      <c r="C49" t="s">
        <v>99</v>
      </c>
      <c r="D49" t="s">
        <v>2588</v>
      </c>
      <c r="E49" t="s">
        <v>2664</v>
      </c>
      <c r="F49" t="s">
        <v>101</v>
      </c>
      <c r="G49" s="65">
        <v>814187</v>
      </c>
      <c r="H49" s="65">
        <v>373.91</v>
      </c>
      <c r="I49" s="65">
        <v>0</v>
      </c>
      <c r="J49" s="65">
        <v>3044.3266116999998</v>
      </c>
      <c r="K49" s="66">
        <v>3.5999999999999999E-3</v>
      </c>
      <c r="L49" s="66">
        <v>1.8E-3</v>
      </c>
      <c r="M49" s="66">
        <v>2.0000000000000001E-4</v>
      </c>
    </row>
    <row r="50" spans="1:13">
      <c r="A50" t="s">
        <v>2665</v>
      </c>
      <c r="B50" t="s">
        <v>2666</v>
      </c>
      <c r="C50" t="s">
        <v>99</v>
      </c>
      <c r="D50" t="s">
        <v>2588</v>
      </c>
      <c r="E50" t="s">
        <v>2664</v>
      </c>
      <c r="F50" t="s">
        <v>101</v>
      </c>
      <c r="G50" s="65">
        <v>435979</v>
      </c>
      <c r="H50" s="65">
        <v>333.41</v>
      </c>
      <c r="I50" s="65">
        <v>0</v>
      </c>
      <c r="J50" s="65">
        <v>1453.5975839</v>
      </c>
      <c r="K50" s="66">
        <v>1.4E-3</v>
      </c>
      <c r="L50" s="66">
        <v>8.9999999999999998E-4</v>
      </c>
      <c r="M50" s="66">
        <v>1E-4</v>
      </c>
    </row>
    <row r="51" spans="1:13">
      <c r="A51" t="s">
        <v>2667</v>
      </c>
      <c r="B51" t="s">
        <v>2668</v>
      </c>
      <c r="C51" t="s">
        <v>99</v>
      </c>
      <c r="D51" t="s">
        <v>2623</v>
      </c>
      <c r="E51" t="s">
        <v>2664</v>
      </c>
      <c r="F51" t="s">
        <v>101</v>
      </c>
      <c r="G51" s="65">
        <v>924749</v>
      </c>
      <c r="H51" s="65">
        <v>424.7</v>
      </c>
      <c r="I51" s="65">
        <v>0</v>
      </c>
      <c r="J51" s="65">
        <v>3927.4090030000002</v>
      </c>
      <c r="K51" s="66">
        <v>6.4000000000000003E-3</v>
      </c>
      <c r="L51" s="66">
        <v>2.3E-3</v>
      </c>
      <c r="M51" s="66">
        <v>2.0000000000000001E-4</v>
      </c>
    </row>
    <row r="52" spans="1:13">
      <c r="A52" t="s">
        <v>2669</v>
      </c>
      <c r="B52" t="s">
        <v>2670</v>
      </c>
      <c r="C52" t="s">
        <v>99</v>
      </c>
      <c r="D52" t="s">
        <v>2592</v>
      </c>
      <c r="E52" t="s">
        <v>2664</v>
      </c>
      <c r="F52" t="s">
        <v>101</v>
      </c>
      <c r="G52" s="65">
        <v>104768</v>
      </c>
      <c r="H52" s="65">
        <v>3498.29</v>
      </c>
      <c r="I52" s="65">
        <v>0</v>
      </c>
      <c r="J52" s="65">
        <v>3665.0884672000002</v>
      </c>
      <c r="K52" s="66">
        <v>5.4000000000000003E-3</v>
      </c>
      <c r="L52" s="66">
        <v>2.0999999999999999E-3</v>
      </c>
      <c r="M52" s="66">
        <v>2.0000000000000001E-4</v>
      </c>
    </row>
    <row r="53" spans="1:13" s="77" customFormat="1">
      <c r="A53" s="78" t="s">
        <v>2671</v>
      </c>
      <c r="B53">
        <v>1145184</v>
      </c>
      <c r="C53" s="78" t="s">
        <v>99</v>
      </c>
      <c r="D53" s="78" t="s">
        <v>2592</v>
      </c>
      <c r="E53" s="78" t="s">
        <v>2664</v>
      </c>
      <c r="F53" s="78" t="s">
        <v>101</v>
      </c>
      <c r="G53" s="81">
        <v>1789118</v>
      </c>
      <c r="H53" s="81">
        <v>374.48</v>
      </c>
      <c r="I53" s="81">
        <v>0</v>
      </c>
      <c r="J53" s="81">
        <v>6699.8890864000005</v>
      </c>
      <c r="K53" s="91">
        <v>2E-3</v>
      </c>
      <c r="L53" s="91">
        <v>3.8999999999999998E-3</v>
      </c>
      <c r="M53" s="91">
        <v>4.0000000000000002E-4</v>
      </c>
    </row>
    <row r="54" spans="1:13">
      <c r="A54" t="s">
        <v>2672</v>
      </c>
      <c r="B54" t="s">
        <v>2673</v>
      </c>
      <c r="C54" t="s">
        <v>99</v>
      </c>
      <c r="D54" t="s">
        <v>2592</v>
      </c>
      <c r="E54" t="s">
        <v>2664</v>
      </c>
      <c r="F54" t="s">
        <v>101</v>
      </c>
      <c r="G54" s="65">
        <v>146091</v>
      </c>
      <c r="H54" s="65">
        <v>3489.64</v>
      </c>
      <c r="I54" s="65">
        <v>0</v>
      </c>
      <c r="J54" s="65">
        <v>5098.0499724000001</v>
      </c>
      <c r="K54" s="66">
        <v>6.7999999999999996E-3</v>
      </c>
      <c r="L54" s="66">
        <v>3.0000000000000001E-3</v>
      </c>
      <c r="M54" s="66">
        <v>2.9999999999999997E-4</v>
      </c>
    </row>
    <row r="55" spans="1:13">
      <c r="A55" t="s">
        <v>2674</v>
      </c>
      <c r="B55" t="s">
        <v>2675</v>
      </c>
      <c r="C55" t="s">
        <v>99</v>
      </c>
      <c r="D55" t="s">
        <v>2601</v>
      </c>
      <c r="E55" t="s">
        <v>2664</v>
      </c>
      <c r="F55" t="s">
        <v>101</v>
      </c>
      <c r="G55" s="65">
        <v>535214</v>
      </c>
      <c r="H55" s="65">
        <v>341</v>
      </c>
      <c r="I55" s="65">
        <v>0</v>
      </c>
      <c r="J55" s="65">
        <v>1825.0797399999999</v>
      </c>
      <c r="K55" s="66">
        <v>2.0000000000000001E-4</v>
      </c>
      <c r="L55" s="66">
        <v>1.1000000000000001E-3</v>
      </c>
      <c r="M55" s="66">
        <v>1E-4</v>
      </c>
    </row>
    <row r="56" spans="1:13">
      <c r="A56" t="s">
        <v>2676</v>
      </c>
      <c r="B56" t="s">
        <v>2677</v>
      </c>
      <c r="C56" t="s">
        <v>99</v>
      </c>
      <c r="D56" t="s">
        <v>2601</v>
      </c>
      <c r="E56" t="s">
        <v>2664</v>
      </c>
      <c r="F56" t="s">
        <v>101</v>
      </c>
      <c r="G56" s="65">
        <v>30917</v>
      </c>
      <c r="H56" s="65">
        <v>3387.23</v>
      </c>
      <c r="I56" s="65">
        <v>0</v>
      </c>
      <c r="J56" s="65">
        <v>1047.2298991</v>
      </c>
      <c r="K56" s="66">
        <v>1.4E-3</v>
      </c>
      <c r="L56" s="66">
        <v>5.9999999999999995E-4</v>
      </c>
      <c r="M56" s="66">
        <v>1E-4</v>
      </c>
    </row>
    <row r="57" spans="1:13" s="77" customFormat="1">
      <c r="A57" s="78" t="s">
        <v>2678</v>
      </c>
      <c r="B57">
        <v>1148006</v>
      </c>
      <c r="C57" s="78" t="s">
        <v>99</v>
      </c>
      <c r="D57" s="78" t="s">
        <v>2601</v>
      </c>
      <c r="E57" s="78" t="s">
        <v>2664</v>
      </c>
      <c r="F57" s="78" t="s">
        <v>101</v>
      </c>
      <c r="G57" s="81">
        <v>13682668.65</v>
      </c>
      <c r="H57" s="81">
        <v>333.72</v>
      </c>
      <c r="I57" s="81">
        <v>0</v>
      </c>
      <c r="J57" s="81">
        <v>45661.801818779997</v>
      </c>
      <c r="K57" s="91">
        <v>0.01</v>
      </c>
      <c r="L57" s="91">
        <v>2.6800000000000001E-2</v>
      </c>
      <c r="M57" s="91">
        <v>2.7000000000000001E-3</v>
      </c>
    </row>
    <row r="58" spans="1:13" s="77" customFormat="1">
      <c r="A58" s="78" t="s">
        <v>2679</v>
      </c>
      <c r="B58">
        <v>1148170</v>
      </c>
      <c r="C58" s="78" t="s">
        <v>99</v>
      </c>
      <c r="D58" s="78" t="s">
        <v>2601</v>
      </c>
      <c r="E58" s="78" t="s">
        <v>2664</v>
      </c>
      <c r="F58" s="78" t="s">
        <v>101</v>
      </c>
      <c r="G58" s="81">
        <v>693572</v>
      </c>
      <c r="H58" s="81">
        <v>3496.67</v>
      </c>
      <c r="I58" s="81">
        <v>0</v>
      </c>
      <c r="J58" s="81">
        <v>24251.924052400002</v>
      </c>
      <c r="K58" s="91">
        <v>3.49E-2</v>
      </c>
      <c r="L58" s="91">
        <v>1.4200000000000001E-2</v>
      </c>
      <c r="M58" s="91">
        <v>1.4E-3</v>
      </c>
    </row>
    <row r="59" spans="1:13">
      <c r="A59" t="s">
        <v>2680</v>
      </c>
      <c r="B59" t="s">
        <v>2681</v>
      </c>
      <c r="C59" t="s">
        <v>99</v>
      </c>
      <c r="D59" t="s">
        <v>2606</v>
      </c>
      <c r="E59" t="s">
        <v>2664</v>
      </c>
      <c r="F59" t="s">
        <v>101</v>
      </c>
      <c r="G59" s="65">
        <v>125391</v>
      </c>
      <c r="H59" s="65">
        <v>3871.43</v>
      </c>
      <c r="I59" s="65">
        <v>0</v>
      </c>
      <c r="J59" s="65">
        <v>4854.4247912999999</v>
      </c>
      <c r="K59" s="66">
        <v>5.4000000000000003E-3</v>
      </c>
      <c r="L59" s="66">
        <v>2.8E-3</v>
      </c>
      <c r="M59" s="66">
        <v>2.9999999999999997E-4</v>
      </c>
    </row>
    <row r="60" spans="1:13">
      <c r="A60" t="s">
        <v>2682</v>
      </c>
      <c r="B60" t="s">
        <v>2683</v>
      </c>
      <c r="C60" t="s">
        <v>99</v>
      </c>
      <c r="D60" t="s">
        <v>2606</v>
      </c>
      <c r="E60" t="s">
        <v>2664</v>
      </c>
      <c r="F60" t="s">
        <v>101</v>
      </c>
      <c r="G60" s="65">
        <v>107079</v>
      </c>
      <c r="H60" s="65">
        <v>3159.98</v>
      </c>
      <c r="I60" s="65">
        <v>0</v>
      </c>
      <c r="J60" s="65">
        <v>3383.6749841999999</v>
      </c>
      <c r="K60" s="66">
        <v>6.4000000000000003E-3</v>
      </c>
      <c r="L60" s="66">
        <v>2E-3</v>
      </c>
      <c r="M60" s="66">
        <v>2.0000000000000001E-4</v>
      </c>
    </row>
    <row r="61" spans="1:13">
      <c r="A61" t="s">
        <v>2684</v>
      </c>
      <c r="B61" t="s">
        <v>2685</v>
      </c>
      <c r="C61" t="s">
        <v>99</v>
      </c>
      <c r="D61" t="s">
        <v>2606</v>
      </c>
      <c r="E61" t="s">
        <v>2664</v>
      </c>
      <c r="F61" t="s">
        <v>101</v>
      </c>
      <c r="G61" s="65">
        <v>5259</v>
      </c>
      <c r="H61" s="65">
        <v>3416.02</v>
      </c>
      <c r="I61" s="65">
        <v>0</v>
      </c>
      <c r="J61" s="65">
        <v>179.64849179999999</v>
      </c>
      <c r="K61" s="66">
        <v>0</v>
      </c>
      <c r="L61" s="66">
        <v>1E-4</v>
      </c>
      <c r="M61" s="66">
        <v>0</v>
      </c>
    </row>
    <row r="62" spans="1:13">
      <c r="A62" t="s">
        <v>2686</v>
      </c>
      <c r="B62" t="s">
        <v>2687</v>
      </c>
      <c r="C62" t="s">
        <v>99</v>
      </c>
      <c r="D62" t="s">
        <v>2606</v>
      </c>
      <c r="E62" t="s">
        <v>2664</v>
      </c>
      <c r="F62" t="s">
        <v>101</v>
      </c>
      <c r="G62" s="65">
        <v>160651</v>
      </c>
      <c r="H62" s="65">
        <v>3322.82</v>
      </c>
      <c r="I62" s="65">
        <v>0</v>
      </c>
      <c r="J62" s="65">
        <v>5338.1435582000004</v>
      </c>
      <c r="K62" s="66">
        <v>1.1000000000000001E-3</v>
      </c>
      <c r="L62" s="66">
        <v>3.0999999999999999E-3</v>
      </c>
      <c r="M62" s="66">
        <v>2.9999999999999997E-4</v>
      </c>
    </row>
    <row r="63" spans="1:13">
      <c r="A63" t="s">
        <v>2688</v>
      </c>
      <c r="B63" t="s">
        <v>2689</v>
      </c>
      <c r="C63" t="s">
        <v>99</v>
      </c>
      <c r="D63" t="s">
        <v>2606</v>
      </c>
      <c r="E63" t="s">
        <v>2664</v>
      </c>
      <c r="F63" t="s">
        <v>101</v>
      </c>
      <c r="G63" s="65">
        <v>30220</v>
      </c>
      <c r="H63" s="65">
        <v>3490.37</v>
      </c>
      <c r="I63" s="65">
        <v>0</v>
      </c>
      <c r="J63" s="65">
        <v>1054.789814</v>
      </c>
      <c r="K63" s="66">
        <v>8.9999999999999998E-4</v>
      </c>
      <c r="L63" s="66">
        <v>5.9999999999999995E-4</v>
      </c>
      <c r="M63" s="66">
        <v>1E-4</v>
      </c>
    </row>
    <row r="64" spans="1:13">
      <c r="A64" t="s">
        <v>2690</v>
      </c>
      <c r="B64" t="s">
        <v>2691</v>
      </c>
      <c r="C64" t="s">
        <v>99</v>
      </c>
      <c r="D64" t="s">
        <v>2606</v>
      </c>
      <c r="E64" t="s">
        <v>2664</v>
      </c>
      <c r="F64" t="s">
        <v>101</v>
      </c>
      <c r="G64" s="65">
        <v>205012</v>
      </c>
      <c r="H64" s="65">
        <v>3725.54</v>
      </c>
      <c r="I64" s="65">
        <v>0</v>
      </c>
      <c r="J64" s="65">
        <v>7637.8040647999997</v>
      </c>
      <c r="K64" s="66">
        <v>8.8999999999999999E-3</v>
      </c>
      <c r="L64" s="66">
        <v>4.4999999999999997E-3</v>
      </c>
      <c r="M64" s="66">
        <v>5.0000000000000001E-4</v>
      </c>
    </row>
    <row r="65" spans="1:13">
      <c r="A65" s="67" t="s">
        <v>2692</v>
      </c>
      <c r="B65"/>
      <c r="C65" s="14"/>
      <c r="D65" s="14"/>
      <c r="E65" s="14"/>
      <c r="F65" s="14"/>
      <c r="G65" s="69">
        <v>153674</v>
      </c>
      <c r="I65" s="69">
        <v>0</v>
      </c>
      <c r="J65" s="69">
        <v>3744.0738350000001</v>
      </c>
      <c r="L65" s="68">
        <v>2.2000000000000001E-3</v>
      </c>
      <c r="M65" s="68">
        <v>2.0000000000000001E-4</v>
      </c>
    </row>
    <row r="66" spans="1:13">
      <c r="A66" t="s">
        <v>2693</v>
      </c>
      <c r="B66" t="s">
        <v>2694</v>
      </c>
      <c r="C66" t="s">
        <v>99</v>
      </c>
      <c r="D66" t="s">
        <v>2606</v>
      </c>
      <c r="E66" t="s">
        <v>2664</v>
      </c>
      <c r="F66" t="s">
        <v>105</v>
      </c>
      <c r="G66" s="65">
        <v>24083</v>
      </c>
      <c r="H66" s="65">
        <v>6625</v>
      </c>
      <c r="I66" s="65">
        <v>0</v>
      </c>
      <c r="J66" s="65">
        <v>1595.49875</v>
      </c>
      <c r="K66" s="66">
        <v>4.7999999999999996E-3</v>
      </c>
      <c r="L66" s="66">
        <v>8.9999999999999998E-4</v>
      </c>
      <c r="M66" s="66">
        <v>1E-4</v>
      </c>
    </row>
    <row r="67" spans="1:13">
      <c r="A67" t="s">
        <v>2695</v>
      </c>
      <c r="B67" t="s">
        <v>2696</v>
      </c>
      <c r="C67" t="s">
        <v>99</v>
      </c>
      <c r="D67" t="s">
        <v>2606</v>
      </c>
      <c r="E67" t="s">
        <v>2664</v>
      </c>
      <c r="F67" t="s">
        <v>105</v>
      </c>
      <c r="G67" s="65">
        <v>118926</v>
      </c>
      <c r="H67" s="65">
        <v>902.25</v>
      </c>
      <c r="I67" s="65">
        <v>0</v>
      </c>
      <c r="J67" s="65">
        <v>1073.0098350000001</v>
      </c>
      <c r="K67" s="66">
        <v>1.4E-3</v>
      </c>
      <c r="L67" s="66">
        <v>5.9999999999999995E-4</v>
      </c>
      <c r="M67" s="66">
        <v>1E-4</v>
      </c>
    </row>
    <row r="68" spans="1:13">
      <c r="A68" t="s">
        <v>2697</v>
      </c>
      <c r="B68" t="s">
        <v>2698</v>
      </c>
      <c r="C68" t="s">
        <v>99</v>
      </c>
      <c r="D68" t="s">
        <v>2606</v>
      </c>
      <c r="E68" t="s">
        <v>2664</v>
      </c>
      <c r="F68" t="s">
        <v>105</v>
      </c>
      <c r="G68" s="65">
        <v>10665</v>
      </c>
      <c r="H68" s="65">
        <v>10085</v>
      </c>
      <c r="I68" s="65">
        <v>0</v>
      </c>
      <c r="J68" s="65">
        <v>1075.5652500000001</v>
      </c>
      <c r="K68" s="66">
        <v>1E-3</v>
      </c>
      <c r="L68" s="66">
        <v>5.9999999999999995E-4</v>
      </c>
      <c r="M68" s="66">
        <v>1E-4</v>
      </c>
    </row>
    <row r="69" spans="1:13">
      <c r="A69" s="67" t="s">
        <v>1626</v>
      </c>
      <c r="B69"/>
      <c r="C69" s="14"/>
      <c r="D69" s="14"/>
      <c r="E69" s="14"/>
      <c r="F69" s="14"/>
      <c r="G69" s="69">
        <v>0</v>
      </c>
      <c r="I69" s="69">
        <v>0</v>
      </c>
      <c r="J69" s="69">
        <v>0</v>
      </c>
      <c r="L69" s="68">
        <v>0</v>
      </c>
      <c r="M69" s="68">
        <v>0</v>
      </c>
    </row>
    <row r="70" spans="1:13">
      <c r="A70" t="s">
        <v>256</v>
      </c>
      <c r="B70" t="s">
        <v>256</v>
      </c>
      <c r="C70" s="14"/>
      <c r="D70" s="14"/>
      <c r="E70" t="s">
        <v>256</v>
      </c>
      <c r="F70" t="s">
        <v>256</v>
      </c>
      <c r="G70" s="65">
        <v>0</v>
      </c>
      <c r="H70" s="65">
        <v>0</v>
      </c>
      <c r="J70" s="65">
        <v>0</v>
      </c>
      <c r="K70" s="66">
        <v>0</v>
      </c>
      <c r="L70" s="66">
        <v>0</v>
      </c>
      <c r="M70" s="66">
        <v>0</v>
      </c>
    </row>
    <row r="71" spans="1:13">
      <c r="A71" s="67" t="s">
        <v>2699</v>
      </c>
      <c r="B71"/>
      <c r="C71" s="14"/>
      <c r="D71" s="14"/>
      <c r="E71" s="14"/>
      <c r="F71" s="14"/>
      <c r="G71" s="69">
        <v>0</v>
      </c>
      <c r="I71" s="69">
        <v>0</v>
      </c>
      <c r="J71" s="69">
        <v>0</v>
      </c>
      <c r="L71" s="68">
        <v>0</v>
      </c>
      <c r="M71" s="68">
        <v>0</v>
      </c>
    </row>
    <row r="72" spans="1:13">
      <c r="A72" t="s">
        <v>256</v>
      </c>
      <c r="B72" t="s">
        <v>256</v>
      </c>
      <c r="C72" s="14"/>
      <c r="D72" s="14"/>
      <c r="E72" t="s">
        <v>256</v>
      </c>
      <c r="F72" t="s">
        <v>256</v>
      </c>
      <c r="G72" s="65">
        <v>0</v>
      </c>
      <c r="H72" s="65">
        <v>0</v>
      </c>
      <c r="J72" s="65">
        <v>0</v>
      </c>
      <c r="K72" s="66">
        <v>0</v>
      </c>
      <c r="L72" s="66">
        <v>0</v>
      </c>
      <c r="M72" s="66">
        <v>0</v>
      </c>
    </row>
    <row r="73" spans="1:13">
      <c r="A73" s="67" t="s">
        <v>260</v>
      </c>
      <c r="B73"/>
      <c r="C73" s="14"/>
      <c r="D73" s="14"/>
      <c r="E73" s="14"/>
      <c r="F73" s="14"/>
      <c r="G73" s="69">
        <v>17733091</v>
      </c>
      <c r="I73" s="69">
        <v>215.36206999999999</v>
      </c>
      <c r="J73" s="69">
        <v>1053583.7108860195</v>
      </c>
      <c r="L73" s="68">
        <v>0.6179</v>
      </c>
      <c r="M73" s="68">
        <v>6.2300000000000001E-2</v>
      </c>
    </row>
    <row r="74" spans="1:13">
      <c r="A74" s="67" t="s">
        <v>2700</v>
      </c>
      <c r="B74"/>
      <c r="C74" s="14"/>
      <c r="D74" s="14"/>
      <c r="E74" s="14"/>
      <c r="F74" s="14"/>
      <c r="G74" s="69">
        <v>14660535</v>
      </c>
      <c r="I74" s="69">
        <v>215.36206999999999</v>
      </c>
      <c r="J74" s="69">
        <v>860469.57855212665</v>
      </c>
      <c r="L74" s="68">
        <v>0.50460000000000005</v>
      </c>
      <c r="M74" s="68">
        <v>5.0900000000000001E-2</v>
      </c>
    </row>
    <row r="75" spans="1:13">
      <c r="A75" t="s">
        <v>2701</v>
      </c>
      <c r="B75" t="s">
        <v>2702</v>
      </c>
      <c r="C75" t="s">
        <v>376</v>
      </c>
      <c r="D75" t="s">
        <v>2703</v>
      </c>
      <c r="E75" t="s">
        <v>1701</v>
      </c>
      <c r="F75" t="s">
        <v>105</v>
      </c>
      <c r="G75" s="65">
        <v>8650</v>
      </c>
      <c r="H75" s="65">
        <v>17463</v>
      </c>
      <c r="I75" s="65">
        <v>0</v>
      </c>
      <c r="J75" s="65">
        <v>5197.8008295</v>
      </c>
      <c r="K75" s="66">
        <v>0</v>
      </c>
      <c r="L75" s="66">
        <v>3.0000000000000001E-3</v>
      </c>
      <c r="M75" s="66">
        <v>2.9999999999999997E-4</v>
      </c>
    </row>
    <row r="76" spans="1:13">
      <c r="A76" t="s">
        <v>2704</v>
      </c>
      <c r="B76" t="s">
        <v>2705</v>
      </c>
      <c r="C76" t="s">
        <v>376</v>
      </c>
      <c r="D76" t="s">
        <v>2418</v>
      </c>
      <c r="E76" t="s">
        <v>2589</v>
      </c>
      <c r="F76" t="s">
        <v>105</v>
      </c>
      <c r="G76" s="65">
        <v>126174</v>
      </c>
      <c r="H76" s="65">
        <v>1972</v>
      </c>
      <c r="I76" s="65">
        <v>0</v>
      </c>
      <c r="J76" s="65">
        <v>8561.7285544799997</v>
      </c>
      <c r="K76" s="66">
        <v>0</v>
      </c>
      <c r="L76" s="66">
        <v>5.0000000000000001E-3</v>
      </c>
      <c r="M76" s="66">
        <v>5.0000000000000001E-4</v>
      </c>
    </row>
    <row r="77" spans="1:13">
      <c r="A77" t="s">
        <v>2706</v>
      </c>
      <c r="B77" t="s">
        <v>2707</v>
      </c>
      <c r="C77" t="s">
        <v>376</v>
      </c>
      <c r="D77" t="s">
        <v>2418</v>
      </c>
      <c r="E77" t="s">
        <v>2589</v>
      </c>
      <c r="F77" t="s">
        <v>105</v>
      </c>
      <c r="G77" s="65">
        <v>115687</v>
      </c>
      <c r="H77" s="65">
        <v>6534</v>
      </c>
      <c r="I77" s="65">
        <v>0</v>
      </c>
      <c r="J77" s="65">
        <v>26010.479703780002</v>
      </c>
      <c r="K77" s="66">
        <v>0</v>
      </c>
      <c r="L77" s="66">
        <v>1.5299999999999999E-2</v>
      </c>
      <c r="M77" s="66">
        <v>1.5E-3</v>
      </c>
    </row>
    <row r="78" spans="1:13">
      <c r="A78" t="s">
        <v>2708</v>
      </c>
      <c r="B78" t="s">
        <v>2709</v>
      </c>
      <c r="C78" t="s">
        <v>376</v>
      </c>
      <c r="D78" t="s">
        <v>2418</v>
      </c>
      <c r="E78" t="s">
        <v>2589</v>
      </c>
      <c r="F78" t="s">
        <v>105</v>
      </c>
      <c r="G78" s="65">
        <v>26218</v>
      </c>
      <c r="H78" s="65">
        <v>31112</v>
      </c>
      <c r="I78" s="65">
        <v>0</v>
      </c>
      <c r="J78" s="65">
        <v>28068.044854560001</v>
      </c>
      <c r="K78" s="66">
        <v>0</v>
      </c>
      <c r="L78" s="66">
        <v>1.6500000000000001E-2</v>
      </c>
      <c r="M78" s="66">
        <v>1.6999999999999999E-3</v>
      </c>
    </row>
    <row r="79" spans="1:13">
      <c r="A79" t="s">
        <v>2710</v>
      </c>
      <c r="B79" t="s">
        <v>2711</v>
      </c>
      <c r="C79" t="s">
        <v>376</v>
      </c>
      <c r="D79" t="s">
        <v>2418</v>
      </c>
      <c r="E79" t="s">
        <v>2589</v>
      </c>
      <c r="F79" t="s">
        <v>109</v>
      </c>
      <c r="G79" s="65">
        <v>1751</v>
      </c>
      <c r="H79" s="65">
        <v>22715</v>
      </c>
      <c r="I79" s="65">
        <v>0</v>
      </c>
      <c r="J79" s="65">
        <v>1601.22028297</v>
      </c>
      <c r="K79" s="66">
        <v>0</v>
      </c>
      <c r="L79" s="66">
        <v>8.9999999999999998E-4</v>
      </c>
      <c r="M79" s="66">
        <v>1E-4</v>
      </c>
    </row>
    <row r="80" spans="1:13">
      <c r="A80" t="s">
        <v>2712</v>
      </c>
      <c r="B80" t="s">
        <v>2713</v>
      </c>
      <c r="C80" t="s">
        <v>2354</v>
      </c>
      <c r="D80" t="s">
        <v>2714</v>
      </c>
      <c r="E80" t="s">
        <v>2589</v>
      </c>
      <c r="F80" t="s">
        <v>105</v>
      </c>
      <c r="G80" s="65">
        <v>363875</v>
      </c>
      <c r="H80" s="65">
        <v>3480</v>
      </c>
      <c r="I80" s="65">
        <v>0</v>
      </c>
      <c r="J80" s="65">
        <v>43572.866849999999</v>
      </c>
      <c r="K80" s="66">
        <v>0</v>
      </c>
      <c r="L80" s="66">
        <v>2.5600000000000001E-2</v>
      </c>
      <c r="M80" s="66">
        <v>2.5999999999999999E-3</v>
      </c>
    </row>
    <row r="81" spans="1:13">
      <c r="A81" t="s">
        <v>2715</v>
      </c>
      <c r="B81" t="s">
        <v>2716</v>
      </c>
      <c r="C81" t="s">
        <v>122</v>
      </c>
      <c r="D81" t="s">
        <v>2717</v>
      </c>
      <c r="E81" t="s">
        <v>2589</v>
      </c>
      <c r="F81" t="s">
        <v>105</v>
      </c>
      <c r="G81" s="65">
        <v>472682</v>
      </c>
      <c r="H81" s="65">
        <v>1685.93</v>
      </c>
      <c r="I81" s="65">
        <v>0</v>
      </c>
      <c r="J81" s="65">
        <v>27421.630578186599</v>
      </c>
      <c r="K81" s="66">
        <v>0</v>
      </c>
      <c r="L81" s="66">
        <v>1.61E-2</v>
      </c>
      <c r="M81" s="66">
        <v>1.6000000000000001E-3</v>
      </c>
    </row>
    <row r="82" spans="1:13">
      <c r="A82" t="s">
        <v>2718</v>
      </c>
      <c r="B82" t="s">
        <v>2719</v>
      </c>
      <c r="C82" t="s">
        <v>2354</v>
      </c>
      <c r="D82" t="s">
        <v>2717</v>
      </c>
      <c r="E82" t="s">
        <v>2589</v>
      </c>
      <c r="F82" t="s">
        <v>105</v>
      </c>
      <c r="G82" s="65">
        <v>358698</v>
      </c>
      <c r="H82" s="65">
        <v>2389</v>
      </c>
      <c r="I82" s="65">
        <v>0</v>
      </c>
      <c r="J82" s="65">
        <v>29486.944852019999</v>
      </c>
      <c r="K82" s="66">
        <v>0</v>
      </c>
      <c r="L82" s="66">
        <v>1.7299999999999999E-2</v>
      </c>
      <c r="M82" s="66">
        <v>1.6999999999999999E-3</v>
      </c>
    </row>
    <row r="83" spans="1:13">
      <c r="A83" t="s">
        <v>2720</v>
      </c>
      <c r="B83" t="s">
        <v>2721</v>
      </c>
      <c r="C83" t="s">
        <v>2354</v>
      </c>
      <c r="D83" t="s">
        <v>2717</v>
      </c>
      <c r="E83" t="s">
        <v>2589</v>
      </c>
      <c r="F83" t="s">
        <v>105</v>
      </c>
      <c r="G83" s="65">
        <v>321874</v>
      </c>
      <c r="H83" s="65">
        <v>1680</v>
      </c>
      <c r="I83" s="65">
        <v>0</v>
      </c>
      <c r="J83" s="65">
        <v>18607.1496912</v>
      </c>
      <c r="K83" s="66">
        <v>0</v>
      </c>
      <c r="L83" s="66">
        <v>1.09E-2</v>
      </c>
      <c r="M83" s="66">
        <v>1.1000000000000001E-3</v>
      </c>
    </row>
    <row r="84" spans="1:13">
      <c r="A84" t="s">
        <v>2722</v>
      </c>
      <c r="B84" t="s">
        <v>2723</v>
      </c>
      <c r="C84" t="s">
        <v>376</v>
      </c>
      <c r="D84" t="s">
        <v>2724</v>
      </c>
      <c r="E84" t="s">
        <v>2589</v>
      </c>
      <c r="F84" t="s">
        <v>105</v>
      </c>
      <c r="G84" s="65">
        <v>36648</v>
      </c>
      <c r="H84" s="65">
        <v>10811</v>
      </c>
      <c r="I84" s="65">
        <v>0</v>
      </c>
      <c r="J84" s="65">
        <v>13633.294578479999</v>
      </c>
      <c r="K84" s="66">
        <v>0</v>
      </c>
      <c r="L84" s="66">
        <v>8.0000000000000002E-3</v>
      </c>
      <c r="M84" s="66">
        <v>8.0000000000000004E-4</v>
      </c>
    </row>
    <row r="85" spans="1:13">
      <c r="A85" t="s">
        <v>2725</v>
      </c>
      <c r="B85" t="s">
        <v>2726</v>
      </c>
      <c r="C85" t="s">
        <v>1790</v>
      </c>
      <c r="D85" t="s">
        <v>2727</v>
      </c>
      <c r="E85" t="s">
        <v>2589</v>
      </c>
      <c r="F85" t="s">
        <v>105</v>
      </c>
      <c r="G85" s="65">
        <v>546500</v>
      </c>
      <c r="H85" s="65">
        <v>1688</v>
      </c>
      <c r="I85" s="65">
        <v>0</v>
      </c>
      <c r="J85" s="65">
        <v>31742.949720000001</v>
      </c>
      <c r="K85" s="66">
        <v>0</v>
      </c>
      <c r="L85" s="66">
        <v>1.8599999999999998E-2</v>
      </c>
      <c r="M85" s="66">
        <v>1.9E-3</v>
      </c>
    </row>
    <row r="86" spans="1:13">
      <c r="A86" t="s">
        <v>2728</v>
      </c>
      <c r="B86" t="s">
        <v>2729</v>
      </c>
      <c r="C86" t="s">
        <v>2354</v>
      </c>
      <c r="D86" t="s">
        <v>2727</v>
      </c>
      <c r="E86" t="s">
        <v>2589</v>
      </c>
      <c r="F86" t="s">
        <v>105</v>
      </c>
      <c r="G86" s="65">
        <v>5904</v>
      </c>
      <c r="H86" s="65">
        <v>27784</v>
      </c>
      <c r="I86" s="65">
        <v>5.8123800000000001</v>
      </c>
      <c r="J86" s="65">
        <v>5650.31646576</v>
      </c>
      <c r="K86" s="66">
        <v>0</v>
      </c>
      <c r="L86" s="66">
        <v>3.3E-3</v>
      </c>
      <c r="M86" s="66">
        <v>2.9999999999999997E-4</v>
      </c>
    </row>
    <row r="87" spans="1:13">
      <c r="A87" t="s">
        <v>2730</v>
      </c>
      <c r="B87" t="s">
        <v>2731</v>
      </c>
      <c r="C87" t="s">
        <v>376</v>
      </c>
      <c r="D87" t="s">
        <v>2732</v>
      </c>
      <c r="E87" t="s">
        <v>2589</v>
      </c>
      <c r="F87" t="s">
        <v>105</v>
      </c>
      <c r="G87" s="65">
        <v>137078</v>
      </c>
      <c r="H87" s="65">
        <v>4409</v>
      </c>
      <c r="I87" s="65">
        <v>0</v>
      </c>
      <c r="J87" s="65">
        <v>20796.609197819998</v>
      </c>
      <c r="K87" s="66">
        <v>0</v>
      </c>
      <c r="L87" s="66">
        <v>1.2200000000000001E-2</v>
      </c>
      <c r="M87" s="66">
        <v>1.1999999999999999E-3</v>
      </c>
    </row>
    <row r="88" spans="1:13">
      <c r="A88" t="s">
        <v>2733</v>
      </c>
      <c r="B88" t="s">
        <v>2734</v>
      </c>
      <c r="C88" t="s">
        <v>2735</v>
      </c>
      <c r="D88" t="s">
        <v>2732</v>
      </c>
      <c r="E88" t="s">
        <v>2589</v>
      </c>
      <c r="F88" t="s">
        <v>204</v>
      </c>
      <c r="G88" s="65">
        <v>9025000</v>
      </c>
      <c r="H88" s="65">
        <v>1679</v>
      </c>
      <c r="I88" s="65">
        <v>0</v>
      </c>
      <c r="J88" s="65">
        <v>67279.209000000003</v>
      </c>
      <c r="K88" s="66">
        <v>0</v>
      </c>
      <c r="L88" s="66">
        <v>3.95E-2</v>
      </c>
      <c r="M88" s="66">
        <v>4.0000000000000001E-3</v>
      </c>
    </row>
    <row r="89" spans="1:13">
      <c r="A89" t="s">
        <v>2736</v>
      </c>
      <c r="B89" t="s">
        <v>2737</v>
      </c>
      <c r="C89" t="s">
        <v>376</v>
      </c>
      <c r="D89" t="s">
        <v>2732</v>
      </c>
      <c r="E89" t="s">
        <v>2589</v>
      </c>
      <c r="F89" t="s">
        <v>105</v>
      </c>
      <c r="G89" s="65">
        <v>73190</v>
      </c>
      <c r="H89" s="65">
        <v>5907</v>
      </c>
      <c r="I89" s="65">
        <v>0</v>
      </c>
      <c r="J89" s="65">
        <v>14876.5898853</v>
      </c>
      <c r="K89" s="66">
        <v>0</v>
      </c>
      <c r="L89" s="66">
        <v>8.6999999999999994E-3</v>
      </c>
      <c r="M89" s="66">
        <v>8.9999999999999998E-4</v>
      </c>
    </row>
    <row r="90" spans="1:13">
      <c r="A90" t="s">
        <v>2738</v>
      </c>
      <c r="B90" t="s">
        <v>2739</v>
      </c>
      <c r="C90" t="s">
        <v>122</v>
      </c>
      <c r="D90" t="s">
        <v>2732</v>
      </c>
      <c r="E90" t="s">
        <v>2589</v>
      </c>
      <c r="F90" t="s">
        <v>105</v>
      </c>
      <c r="G90" s="65">
        <v>184265</v>
      </c>
      <c r="H90" s="65">
        <v>2993</v>
      </c>
      <c r="I90" s="65">
        <v>0</v>
      </c>
      <c r="J90" s="65">
        <v>18977.29203945</v>
      </c>
      <c r="K90" s="66">
        <v>0</v>
      </c>
      <c r="L90" s="66">
        <v>1.11E-2</v>
      </c>
      <c r="M90" s="66">
        <v>1.1000000000000001E-3</v>
      </c>
    </row>
    <row r="91" spans="1:13">
      <c r="A91" t="s">
        <v>2740</v>
      </c>
      <c r="B91" t="s">
        <v>2711</v>
      </c>
      <c r="C91" t="s">
        <v>122</v>
      </c>
      <c r="D91" t="s">
        <v>2732</v>
      </c>
      <c r="E91" t="s">
        <v>2589</v>
      </c>
      <c r="F91" t="s">
        <v>109</v>
      </c>
      <c r="G91" s="65">
        <v>260</v>
      </c>
      <c r="H91" s="65">
        <v>22765</v>
      </c>
      <c r="I91" s="65">
        <v>0</v>
      </c>
      <c r="J91" s="65">
        <v>238.28307620000001</v>
      </c>
      <c r="K91" s="66">
        <v>0</v>
      </c>
      <c r="L91" s="66">
        <v>1E-4</v>
      </c>
      <c r="M91" s="66">
        <v>0</v>
      </c>
    </row>
    <row r="92" spans="1:13">
      <c r="A92" t="s">
        <v>2741</v>
      </c>
      <c r="B92" t="s">
        <v>2742</v>
      </c>
      <c r="C92" t="s">
        <v>376</v>
      </c>
      <c r="D92" t="s">
        <v>2743</v>
      </c>
      <c r="E92" t="s">
        <v>2589</v>
      </c>
      <c r="F92" t="s">
        <v>105</v>
      </c>
      <c r="G92" s="65">
        <v>421494</v>
      </c>
      <c r="H92" s="65">
        <v>1690</v>
      </c>
      <c r="I92" s="65">
        <v>0</v>
      </c>
      <c r="J92" s="65">
        <v>24511.0984326</v>
      </c>
      <c r="K92" s="66">
        <v>0</v>
      </c>
      <c r="L92" s="66">
        <v>1.44E-2</v>
      </c>
      <c r="M92" s="66">
        <v>1.4E-3</v>
      </c>
    </row>
    <row r="93" spans="1:13">
      <c r="A93" t="s">
        <v>2744</v>
      </c>
      <c r="B93" t="s">
        <v>2745</v>
      </c>
      <c r="C93" t="s">
        <v>376</v>
      </c>
      <c r="D93" t="s">
        <v>2746</v>
      </c>
      <c r="E93" t="s">
        <v>2589</v>
      </c>
      <c r="F93" t="s">
        <v>105</v>
      </c>
      <c r="G93" s="65">
        <v>307494</v>
      </c>
      <c r="H93" s="65">
        <v>6818</v>
      </c>
      <c r="I93" s="65">
        <v>0</v>
      </c>
      <c r="J93" s="65">
        <v>72140.361705720003</v>
      </c>
      <c r="K93" s="66">
        <v>0</v>
      </c>
      <c r="L93" s="66">
        <v>4.2299999999999997E-2</v>
      </c>
      <c r="M93" s="66">
        <v>4.3E-3</v>
      </c>
    </row>
    <row r="94" spans="1:13">
      <c r="A94" t="s">
        <v>2747</v>
      </c>
      <c r="B94" t="s">
        <v>2748</v>
      </c>
      <c r="C94" t="s">
        <v>2507</v>
      </c>
      <c r="D94" t="s">
        <v>2749</v>
      </c>
      <c r="E94" t="s">
        <v>2589</v>
      </c>
      <c r="F94" t="s">
        <v>105</v>
      </c>
      <c r="G94" s="65">
        <v>72</v>
      </c>
      <c r="H94" s="65">
        <v>62558</v>
      </c>
      <c r="I94" s="65">
        <v>0</v>
      </c>
      <c r="J94" s="65">
        <v>154.98869615999999</v>
      </c>
      <c r="K94" s="66">
        <v>0</v>
      </c>
      <c r="L94" s="66">
        <v>1E-4</v>
      </c>
      <c r="M94" s="66">
        <v>0</v>
      </c>
    </row>
    <row r="95" spans="1:13">
      <c r="A95" t="s">
        <v>2750</v>
      </c>
      <c r="B95" t="s">
        <v>2751</v>
      </c>
      <c r="C95" t="s">
        <v>376</v>
      </c>
      <c r="D95" t="s">
        <v>2752</v>
      </c>
      <c r="E95" t="s">
        <v>2589</v>
      </c>
      <c r="F95" t="s">
        <v>105</v>
      </c>
      <c r="G95" s="65">
        <v>3945</v>
      </c>
      <c r="H95" s="65">
        <v>10548</v>
      </c>
      <c r="I95" s="65">
        <v>0</v>
      </c>
      <c r="J95" s="65">
        <v>1431.8641026</v>
      </c>
      <c r="K95" s="66">
        <v>0</v>
      </c>
      <c r="L95" s="66">
        <v>8.0000000000000004E-4</v>
      </c>
      <c r="M95" s="66">
        <v>1E-4</v>
      </c>
    </row>
    <row r="96" spans="1:13">
      <c r="A96" t="s">
        <v>2753</v>
      </c>
      <c r="B96" t="s">
        <v>2754</v>
      </c>
      <c r="C96" t="s">
        <v>376</v>
      </c>
      <c r="D96" t="s">
        <v>2752</v>
      </c>
      <c r="E96" t="s">
        <v>2589</v>
      </c>
      <c r="F96" t="s">
        <v>105</v>
      </c>
      <c r="G96" s="65">
        <v>4208</v>
      </c>
      <c r="H96" s="65">
        <v>3527</v>
      </c>
      <c r="I96" s="65">
        <v>0</v>
      </c>
      <c r="J96" s="65">
        <v>510.70000656000002</v>
      </c>
      <c r="K96" s="66">
        <v>0</v>
      </c>
      <c r="L96" s="66">
        <v>2.9999999999999997E-4</v>
      </c>
      <c r="M96" s="66">
        <v>0</v>
      </c>
    </row>
    <row r="97" spans="1:13">
      <c r="A97" t="s">
        <v>2755</v>
      </c>
      <c r="B97" t="s">
        <v>2756</v>
      </c>
      <c r="C97" t="s">
        <v>376</v>
      </c>
      <c r="D97" t="s">
        <v>2752</v>
      </c>
      <c r="E97" t="s">
        <v>2589</v>
      </c>
      <c r="F97" t="s">
        <v>105</v>
      </c>
      <c r="G97" s="65">
        <v>61706</v>
      </c>
      <c r="H97" s="65">
        <v>33489</v>
      </c>
      <c r="I97" s="65">
        <v>209.54969</v>
      </c>
      <c r="J97" s="65">
        <v>71316.859261940001</v>
      </c>
      <c r="K97" s="66">
        <v>0</v>
      </c>
      <c r="L97" s="66">
        <v>4.1799999999999997E-2</v>
      </c>
      <c r="M97" s="66">
        <v>4.1999999999999997E-3</v>
      </c>
    </row>
    <row r="98" spans="1:13">
      <c r="A98" t="s">
        <v>2757</v>
      </c>
      <c r="B98" t="s">
        <v>2758</v>
      </c>
      <c r="C98" t="s">
        <v>376</v>
      </c>
      <c r="D98" t="s">
        <v>2752</v>
      </c>
      <c r="E98" t="s">
        <v>2589</v>
      </c>
      <c r="F98" t="s">
        <v>105</v>
      </c>
      <c r="G98" s="65">
        <v>904650</v>
      </c>
      <c r="H98" s="65">
        <v>2407</v>
      </c>
      <c r="I98" s="65">
        <v>0</v>
      </c>
      <c r="J98" s="65">
        <v>74927.518645499993</v>
      </c>
      <c r="K98" s="66">
        <v>0</v>
      </c>
      <c r="L98" s="66">
        <v>4.3900000000000002E-2</v>
      </c>
      <c r="M98" s="66">
        <v>4.4000000000000003E-3</v>
      </c>
    </row>
    <row r="99" spans="1:13">
      <c r="A99" t="s">
        <v>2759</v>
      </c>
      <c r="B99" t="s">
        <v>2760</v>
      </c>
      <c r="C99" t="s">
        <v>376</v>
      </c>
      <c r="D99" t="s">
        <v>2752</v>
      </c>
      <c r="E99" t="s">
        <v>2589</v>
      </c>
      <c r="F99" t="s">
        <v>105</v>
      </c>
      <c r="G99" s="65">
        <v>212669</v>
      </c>
      <c r="H99" s="65">
        <v>7698</v>
      </c>
      <c r="I99" s="65">
        <v>0</v>
      </c>
      <c r="J99" s="65">
        <v>56333.504352420001</v>
      </c>
      <c r="K99" s="66">
        <v>0</v>
      </c>
      <c r="L99" s="66">
        <v>3.3000000000000002E-2</v>
      </c>
      <c r="M99" s="66">
        <v>3.3E-3</v>
      </c>
    </row>
    <row r="100" spans="1:13">
      <c r="A100" t="s">
        <v>2761</v>
      </c>
      <c r="B100" t="s">
        <v>2762</v>
      </c>
      <c r="C100" t="s">
        <v>376</v>
      </c>
      <c r="D100" t="s">
        <v>2752</v>
      </c>
      <c r="E100" t="s">
        <v>2589</v>
      </c>
      <c r="F100" t="s">
        <v>105</v>
      </c>
      <c r="G100" s="65">
        <v>863250</v>
      </c>
      <c r="H100" s="65">
        <v>6410</v>
      </c>
      <c r="I100" s="65">
        <v>0</v>
      </c>
      <c r="J100" s="65">
        <v>190405.41232500001</v>
      </c>
      <c r="K100" s="66">
        <v>0</v>
      </c>
      <c r="L100" s="66">
        <v>0.11169999999999999</v>
      </c>
      <c r="M100" s="66">
        <v>1.1299999999999999E-2</v>
      </c>
    </row>
    <row r="101" spans="1:13">
      <c r="A101" t="s">
        <v>2763</v>
      </c>
      <c r="B101" t="s">
        <v>2764</v>
      </c>
      <c r="C101" t="s">
        <v>2354</v>
      </c>
      <c r="D101" t="s">
        <v>2765</v>
      </c>
      <c r="E101" t="s">
        <v>2589</v>
      </c>
      <c r="F101" t="s">
        <v>105</v>
      </c>
      <c r="G101" s="65">
        <v>1844</v>
      </c>
      <c r="H101" s="65">
        <v>14888</v>
      </c>
      <c r="I101" s="65">
        <v>0</v>
      </c>
      <c r="J101" s="65">
        <v>944.67397152000001</v>
      </c>
      <c r="K101" s="66">
        <v>0</v>
      </c>
      <c r="L101" s="66">
        <v>5.9999999999999995E-4</v>
      </c>
      <c r="M101" s="66">
        <v>1E-4</v>
      </c>
    </row>
    <row r="102" spans="1:13">
      <c r="A102" t="s">
        <v>2766</v>
      </c>
      <c r="B102" t="s">
        <v>2767</v>
      </c>
      <c r="C102" t="s">
        <v>376</v>
      </c>
      <c r="D102" t="s">
        <v>2768</v>
      </c>
      <c r="E102" t="s">
        <v>2589</v>
      </c>
      <c r="F102" t="s">
        <v>105</v>
      </c>
      <c r="G102" s="65">
        <v>74749</v>
      </c>
      <c r="H102" s="65">
        <v>2360</v>
      </c>
      <c r="I102" s="65">
        <v>0</v>
      </c>
      <c r="J102" s="65">
        <v>6070.1868924</v>
      </c>
      <c r="K102" s="66">
        <v>0</v>
      </c>
      <c r="L102" s="66">
        <v>3.5999999999999999E-3</v>
      </c>
      <c r="M102" s="66">
        <v>4.0000000000000002E-4</v>
      </c>
    </row>
    <row r="103" spans="1:13">
      <c r="A103" s="67" t="s">
        <v>2769</v>
      </c>
      <c r="B103"/>
      <c r="C103" s="14"/>
      <c r="D103" s="14"/>
      <c r="E103" s="14"/>
      <c r="F103" s="14"/>
      <c r="G103" s="69">
        <v>969353</v>
      </c>
      <c r="I103" s="69">
        <v>0</v>
      </c>
      <c r="J103" s="69">
        <v>83929.050504543004</v>
      </c>
      <c r="L103" s="68">
        <v>4.9200000000000001E-2</v>
      </c>
      <c r="M103" s="68">
        <v>5.0000000000000001E-3</v>
      </c>
    </row>
    <row r="104" spans="1:13">
      <c r="A104" t="s">
        <v>2770</v>
      </c>
      <c r="B104" t="s">
        <v>2771</v>
      </c>
      <c r="C104" t="s">
        <v>376</v>
      </c>
      <c r="D104" t="s">
        <v>2418</v>
      </c>
      <c r="E104" t="s">
        <v>2664</v>
      </c>
      <c r="F104" t="s">
        <v>105</v>
      </c>
      <c r="G104" s="65">
        <v>125100</v>
      </c>
      <c r="H104" s="65">
        <v>8390</v>
      </c>
      <c r="I104" s="65">
        <v>0</v>
      </c>
      <c r="J104" s="65">
        <v>36116.357490000002</v>
      </c>
      <c r="K104" s="66">
        <v>0</v>
      </c>
      <c r="L104" s="66">
        <v>2.12E-2</v>
      </c>
      <c r="M104" s="66">
        <v>2.0999999999999999E-3</v>
      </c>
    </row>
    <row r="105" spans="1:13">
      <c r="A105" t="s">
        <v>2772</v>
      </c>
      <c r="B105" t="s">
        <v>2773</v>
      </c>
      <c r="C105" t="s">
        <v>122</v>
      </c>
      <c r="D105" t="s">
        <v>2732</v>
      </c>
      <c r="E105" t="s">
        <v>2664</v>
      </c>
      <c r="F105" t="s">
        <v>105</v>
      </c>
      <c r="G105" s="65">
        <v>36907</v>
      </c>
      <c r="H105" s="65">
        <v>10992</v>
      </c>
      <c r="I105" s="65">
        <v>0</v>
      </c>
      <c r="J105" s="65">
        <v>13959.508811039999</v>
      </c>
      <c r="K105" s="66">
        <v>0</v>
      </c>
      <c r="L105" s="66">
        <v>8.2000000000000007E-3</v>
      </c>
      <c r="M105" s="66">
        <v>8.0000000000000004E-4</v>
      </c>
    </row>
    <row r="106" spans="1:13">
      <c r="A106" t="s">
        <v>2774</v>
      </c>
      <c r="B106" t="s">
        <v>2775</v>
      </c>
      <c r="C106" t="s">
        <v>376</v>
      </c>
      <c r="D106" t="s">
        <v>2732</v>
      </c>
      <c r="E106" t="s">
        <v>2664</v>
      </c>
      <c r="F106" t="s">
        <v>105</v>
      </c>
      <c r="G106" s="65">
        <v>34835</v>
      </c>
      <c r="H106" s="65">
        <v>9977</v>
      </c>
      <c r="I106" s="65">
        <v>0</v>
      </c>
      <c r="J106" s="65">
        <v>11959.15403595</v>
      </c>
      <c r="K106" s="66">
        <v>0</v>
      </c>
      <c r="L106" s="66">
        <v>7.0000000000000001E-3</v>
      </c>
      <c r="M106" s="66">
        <v>6.9999999999999999E-4</v>
      </c>
    </row>
    <row r="107" spans="1:13">
      <c r="A107" t="s">
        <v>2776</v>
      </c>
      <c r="B107" t="s">
        <v>2777</v>
      </c>
      <c r="C107" t="s">
        <v>2507</v>
      </c>
      <c r="D107" t="s">
        <v>2732</v>
      </c>
      <c r="E107" t="s">
        <v>2664</v>
      </c>
      <c r="F107" t="s">
        <v>105</v>
      </c>
      <c r="G107" s="65">
        <v>752521</v>
      </c>
      <c r="H107" s="65">
        <v>577.29999999999995</v>
      </c>
      <c r="I107" s="65">
        <v>0</v>
      </c>
      <c r="J107" s="65">
        <v>14948.749145252999</v>
      </c>
      <c r="K107" s="66">
        <v>0</v>
      </c>
      <c r="L107" s="66">
        <v>8.8000000000000005E-3</v>
      </c>
      <c r="M107" s="66">
        <v>8.9999999999999998E-4</v>
      </c>
    </row>
    <row r="108" spans="1:13">
      <c r="A108" t="s">
        <v>2778</v>
      </c>
      <c r="B108" t="s">
        <v>2779</v>
      </c>
      <c r="C108" t="s">
        <v>2507</v>
      </c>
      <c r="D108" t="s">
        <v>2780</v>
      </c>
      <c r="E108" t="s">
        <v>2664</v>
      </c>
      <c r="F108" t="s">
        <v>105</v>
      </c>
      <c r="G108" s="65">
        <v>19990</v>
      </c>
      <c r="H108" s="65">
        <v>10097</v>
      </c>
      <c r="I108" s="65">
        <v>0</v>
      </c>
      <c r="J108" s="65">
        <v>6945.2810222999997</v>
      </c>
      <c r="K108" s="66">
        <v>0</v>
      </c>
      <c r="L108" s="66">
        <v>4.1000000000000003E-3</v>
      </c>
      <c r="M108" s="66">
        <v>4.0000000000000002E-4</v>
      </c>
    </row>
    <row r="109" spans="1:13">
      <c r="A109" s="67" t="s">
        <v>1626</v>
      </c>
      <c r="B109"/>
      <c r="C109" s="14"/>
      <c r="D109" s="14"/>
      <c r="E109" s="14"/>
      <c r="F109" s="14"/>
      <c r="G109" s="69">
        <v>2103203</v>
      </c>
      <c r="I109" s="69">
        <v>0</v>
      </c>
      <c r="J109" s="69">
        <v>109185.08182935001</v>
      </c>
      <c r="L109" s="68">
        <v>6.4000000000000001E-2</v>
      </c>
      <c r="M109" s="68">
        <v>6.4999999999999997E-3</v>
      </c>
    </row>
    <row r="110" spans="1:13">
      <c r="A110" t="s">
        <v>2781</v>
      </c>
      <c r="B110" t="s">
        <v>2782</v>
      </c>
      <c r="C110" t="s">
        <v>376</v>
      </c>
      <c r="D110" t="s">
        <v>2727</v>
      </c>
      <c r="E110" t="s">
        <v>1752</v>
      </c>
      <c r="F110" t="s">
        <v>105</v>
      </c>
      <c r="G110" s="65">
        <v>2050000</v>
      </c>
      <c r="H110" s="65">
        <v>1474</v>
      </c>
      <c r="I110" s="65">
        <v>0</v>
      </c>
      <c r="J110" s="65">
        <v>103976.697</v>
      </c>
      <c r="K110" s="66">
        <v>0</v>
      </c>
      <c r="L110" s="66">
        <v>6.0999999999999999E-2</v>
      </c>
      <c r="M110" s="66">
        <v>6.1000000000000004E-3</v>
      </c>
    </row>
    <row r="111" spans="1:13">
      <c r="A111" t="s">
        <v>2783</v>
      </c>
      <c r="B111" t="s">
        <v>2784</v>
      </c>
      <c r="C111" t="s">
        <v>376</v>
      </c>
      <c r="D111" t="s">
        <v>2785</v>
      </c>
      <c r="E111" t="s">
        <v>1752</v>
      </c>
      <c r="F111" t="s">
        <v>105</v>
      </c>
      <c r="G111" s="65">
        <v>53203</v>
      </c>
      <c r="H111" s="65">
        <v>2845</v>
      </c>
      <c r="I111" s="65">
        <v>0</v>
      </c>
      <c r="J111" s="65">
        <v>5208.3848293499996</v>
      </c>
      <c r="K111" s="66">
        <v>0</v>
      </c>
      <c r="L111" s="66">
        <v>3.0999999999999999E-3</v>
      </c>
      <c r="M111" s="66">
        <v>2.9999999999999997E-4</v>
      </c>
    </row>
    <row r="112" spans="1:13">
      <c r="A112" s="67" t="s">
        <v>2699</v>
      </c>
      <c r="B112"/>
      <c r="C112" s="14"/>
      <c r="D112" s="14"/>
      <c r="E112" s="14"/>
      <c r="F112" s="14"/>
      <c r="G112" s="69">
        <v>0</v>
      </c>
      <c r="I112" s="69">
        <v>0</v>
      </c>
      <c r="J112" s="69">
        <v>0</v>
      </c>
      <c r="L112" s="68">
        <v>0</v>
      </c>
      <c r="M112" s="68">
        <v>0</v>
      </c>
    </row>
    <row r="113" spans="1:13">
      <c r="A113" t="s">
        <v>256</v>
      </c>
      <c r="B113" t="s">
        <v>256</v>
      </c>
      <c r="C113" s="14"/>
      <c r="D113" s="14"/>
      <c r="E113" t="s">
        <v>256</v>
      </c>
      <c r="F113" t="s">
        <v>256</v>
      </c>
      <c r="G113" s="65">
        <v>0</v>
      </c>
      <c r="H113" s="65">
        <v>0</v>
      </c>
      <c r="J113" s="65">
        <v>0</v>
      </c>
      <c r="K113" s="66">
        <v>0</v>
      </c>
      <c r="L113" s="66">
        <v>0</v>
      </c>
      <c r="M113" s="66">
        <v>0</v>
      </c>
    </row>
    <row r="114" spans="1:13">
      <c r="A114" s="116" t="s">
        <v>262</v>
      </c>
      <c r="B114"/>
      <c r="C114" s="14"/>
      <c r="D114" s="14"/>
      <c r="E114" s="14"/>
      <c r="F114" s="14"/>
    </row>
    <row r="115" spans="1:13">
      <c r="A115" s="116" t="s">
        <v>403</v>
      </c>
      <c r="B115"/>
      <c r="C115" s="14"/>
      <c r="D115" s="14"/>
      <c r="E115" s="14"/>
      <c r="F115" s="14"/>
    </row>
    <row r="116" spans="1:13">
      <c r="A116" s="116" t="s">
        <v>404</v>
      </c>
      <c r="B116"/>
      <c r="C116" s="14"/>
      <c r="D116" s="14"/>
      <c r="E116" s="14"/>
      <c r="F116" s="14"/>
    </row>
    <row r="117" spans="1:13">
      <c r="A117" s="116" t="s">
        <v>405</v>
      </c>
      <c r="C117" s="14"/>
      <c r="D117" s="14"/>
      <c r="E117" s="14"/>
      <c r="F117" s="14"/>
    </row>
    <row r="118" spans="1:13">
      <c r="A118" s="116" t="s">
        <v>406</v>
      </c>
      <c r="C118" s="14"/>
      <c r="D118" s="14"/>
      <c r="E118" s="14"/>
      <c r="F118" s="14"/>
    </row>
    <row r="119" spans="1:13" hidden="1">
      <c r="C119" s="14"/>
      <c r="D119" s="14"/>
      <c r="E119" s="14"/>
      <c r="F119" s="14"/>
    </row>
    <row r="120" spans="1:13" hidden="1">
      <c r="C120" s="14"/>
      <c r="D120" s="14"/>
      <c r="E120" s="14"/>
      <c r="F120" s="14"/>
    </row>
    <row r="121" spans="1:13" hidden="1">
      <c r="C121" s="14"/>
      <c r="D121" s="14"/>
      <c r="E121" s="14"/>
      <c r="F121" s="14"/>
    </row>
    <row r="122" spans="1:13" hidden="1">
      <c r="C122" s="14"/>
      <c r="D122" s="14"/>
      <c r="E122" s="14"/>
      <c r="F122" s="14"/>
    </row>
    <row r="123" spans="1:13" hidden="1">
      <c r="C123" s="14"/>
      <c r="D123" s="14"/>
      <c r="E123" s="14"/>
      <c r="F123" s="14"/>
    </row>
    <row r="124" spans="1:13" hidden="1">
      <c r="C124" s="14"/>
      <c r="D124" s="14"/>
      <c r="E124" s="14"/>
      <c r="F124" s="14"/>
    </row>
    <row r="125" spans="1:13" hidden="1">
      <c r="C125" s="14"/>
      <c r="D125" s="14"/>
      <c r="E125" s="14"/>
      <c r="F125" s="14"/>
    </row>
    <row r="126" spans="1:13" hidden="1">
      <c r="C126" s="14"/>
      <c r="D126" s="14"/>
      <c r="E126" s="14"/>
      <c r="F126" s="14"/>
    </row>
    <row r="127" spans="1:13" hidden="1">
      <c r="C127" s="14"/>
      <c r="D127" s="14"/>
      <c r="E127" s="14"/>
      <c r="F127" s="14"/>
    </row>
    <row r="128" spans="1:13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s="77" customFormat="1" hidden="1">
      <c r="A220" s="82"/>
      <c r="B220" s="82"/>
      <c r="C220" s="82"/>
      <c r="D220" s="82"/>
      <c r="E220" s="82"/>
      <c r="F220" s="82"/>
    </row>
    <row r="221" spans="1:6" s="77" customFormat="1" hidden="1">
      <c r="A221" s="82"/>
      <c r="B221" s="82"/>
      <c r="C221" s="82"/>
      <c r="D221" s="82"/>
      <c r="E221" s="82"/>
      <c r="F221" s="82"/>
    </row>
    <row r="222" spans="1:6" hidden="1"/>
  </sheetData>
  <dataValidations count="1">
    <dataValidation allowBlank="1" showInputMessage="1" showErrorMessage="1" sqref="J7:M1048576 I8:I1048576 D59:D1048576 A1:C1048576 D1:D56 E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O25" sqref="O1:XFD1048576"/>
    </sheetView>
  </sheetViews>
  <sheetFormatPr defaultColWidth="0" defaultRowHeight="18" zeroHeight="1"/>
  <cols>
    <col min="1" max="1" width="41.5703125" style="13" customWidth="1"/>
    <col min="2" max="2" width="13.85546875" style="13" customWidth="1"/>
    <col min="3" max="3" width="12.855468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130" t="s">
        <v>67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2"/>
    </row>
    <row r="6" spans="1:64" ht="26.25" customHeight="1">
      <c r="A6" s="130" t="s">
        <v>92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2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135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117941245.76000001</v>
      </c>
      <c r="J10" s="7"/>
      <c r="K10" s="63">
        <v>434353.81602250173</v>
      </c>
      <c r="L10" s="7"/>
      <c r="M10" s="64">
        <v>1</v>
      </c>
      <c r="N10" s="64">
        <v>2.5700000000000001E-2</v>
      </c>
      <c r="O10" s="30"/>
      <c r="BF10" s="14"/>
      <c r="BG10" s="16"/>
      <c r="BH10" s="14"/>
      <c r="BL10" s="14"/>
    </row>
    <row r="11" spans="1:64">
      <c r="A11" s="67" t="s">
        <v>206</v>
      </c>
      <c r="B11" s="14"/>
      <c r="C11" s="14"/>
      <c r="D11" s="14"/>
      <c r="I11" s="69">
        <v>116071753</v>
      </c>
      <c r="K11" s="69">
        <v>146039.92297700001</v>
      </c>
      <c r="M11" s="68">
        <v>0.3362</v>
      </c>
      <c r="N11" s="68">
        <v>8.6E-3</v>
      </c>
    </row>
    <row r="12" spans="1:64">
      <c r="A12" s="67" t="s">
        <v>2786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256</v>
      </c>
      <c r="B13" t="s">
        <v>256</v>
      </c>
      <c r="C13" s="14"/>
      <c r="D13" s="14"/>
      <c r="E13" t="s">
        <v>256</v>
      </c>
      <c r="F13" t="s">
        <v>256</v>
      </c>
      <c r="H13" t="s">
        <v>256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2787</v>
      </c>
      <c r="B14" s="14"/>
      <c r="C14" s="14"/>
      <c r="D14" s="14"/>
      <c r="I14" s="69">
        <v>61166700</v>
      </c>
      <c r="K14" s="69">
        <v>80508.695919999998</v>
      </c>
      <c r="M14" s="68">
        <v>0.18540000000000001</v>
      </c>
      <c r="N14" s="68">
        <v>4.7999999999999996E-3</v>
      </c>
    </row>
    <row r="15" spans="1:64">
      <c r="A15" t="s">
        <v>2788</v>
      </c>
      <c r="B15" t="s">
        <v>2789</v>
      </c>
      <c r="C15" t="s">
        <v>99</v>
      </c>
      <c r="D15" t="s">
        <v>2790</v>
      </c>
      <c r="E15" t="s">
        <v>2664</v>
      </c>
      <c r="F15" t="s">
        <v>759</v>
      </c>
      <c r="G15" t="s">
        <v>212</v>
      </c>
      <c r="H15" t="s">
        <v>105</v>
      </c>
      <c r="I15" s="65">
        <v>28050000</v>
      </c>
      <c r="J15" s="65">
        <v>151.62</v>
      </c>
      <c r="K15" s="65">
        <v>42529.41</v>
      </c>
      <c r="L15" s="66">
        <v>0</v>
      </c>
      <c r="M15" s="66">
        <v>9.7900000000000001E-2</v>
      </c>
      <c r="N15" s="66">
        <v>2.5000000000000001E-3</v>
      </c>
    </row>
    <row r="16" spans="1:64">
      <c r="A16" t="s">
        <v>2791</v>
      </c>
      <c r="B16" t="s">
        <v>2792</v>
      </c>
      <c r="C16" t="s">
        <v>99</v>
      </c>
      <c r="D16" t="s">
        <v>2790</v>
      </c>
      <c r="E16" t="s">
        <v>2664</v>
      </c>
      <c r="F16" t="s">
        <v>860</v>
      </c>
      <c r="G16" t="s">
        <v>212</v>
      </c>
      <c r="H16" t="s">
        <v>101</v>
      </c>
      <c r="I16" s="65">
        <v>27575000</v>
      </c>
      <c r="J16" s="65">
        <v>113.06</v>
      </c>
      <c r="K16" s="65">
        <v>31176.294999999998</v>
      </c>
      <c r="L16" s="66">
        <v>0</v>
      </c>
      <c r="M16" s="66">
        <v>7.1800000000000003E-2</v>
      </c>
      <c r="N16" s="66">
        <v>1.8E-3</v>
      </c>
    </row>
    <row r="17" spans="1:14">
      <c r="A17" t="s">
        <v>2793</v>
      </c>
      <c r="B17" t="s">
        <v>2794</v>
      </c>
      <c r="C17" t="s">
        <v>99</v>
      </c>
      <c r="D17" t="s">
        <v>2632</v>
      </c>
      <c r="E17" t="s">
        <v>2664</v>
      </c>
      <c r="F17" t="s">
        <v>882</v>
      </c>
      <c r="G17" t="s">
        <v>212</v>
      </c>
      <c r="H17" t="s">
        <v>101</v>
      </c>
      <c r="I17" s="65">
        <v>5541700</v>
      </c>
      <c r="J17" s="65">
        <v>122.76</v>
      </c>
      <c r="K17" s="65">
        <v>6802.9909200000002</v>
      </c>
      <c r="L17" s="66">
        <v>0</v>
      </c>
      <c r="M17" s="66">
        <v>1.5699999999999999E-2</v>
      </c>
      <c r="N17" s="66">
        <v>4.0000000000000002E-4</v>
      </c>
    </row>
    <row r="18" spans="1:14">
      <c r="A18" s="67" t="s">
        <v>91</v>
      </c>
      <c r="B18" s="14"/>
      <c r="C18" s="14"/>
      <c r="D18" s="14"/>
      <c r="I18" s="69">
        <v>54905053</v>
      </c>
      <c r="K18" s="69">
        <v>65531.227056999996</v>
      </c>
      <c r="M18" s="68">
        <v>0.15090000000000001</v>
      </c>
      <c r="N18" s="68">
        <v>3.8999999999999998E-3</v>
      </c>
    </row>
    <row r="19" spans="1:14">
      <c r="A19" t="s">
        <v>2795</v>
      </c>
      <c r="B19" t="s">
        <v>2796</v>
      </c>
      <c r="C19" t="s">
        <v>99</v>
      </c>
      <c r="D19" t="s">
        <v>2796</v>
      </c>
      <c r="E19" t="s">
        <v>2589</v>
      </c>
      <c r="F19" t="s">
        <v>482</v>
      </c>
      <c r="G19" t="s">
        <v>212</v>
      </c>
      <c r="H19" t="s">
        <v>105</v>
      </c>
      <c r="I19" s="65">
        <v>18669193</v>
      </c>
      <c r="J19" s="65">
        <v>81.8</v>
      </c>
      <c r="K19" s="65">
        <v>15271.399874000001</v>
      </c>
      <c r="L19" s="66">
        <v>4.6300000000000001E-2</v>
      </c>
      <c r="M19" s="66">
        <v>3.5200000000000002E-2</v>
      </c>
      <c r="N19" s="66">
        <v>8.9999999999999998E-4</v>
      </c>
    </row>
    <row r="20" spans="1:14">
      <c r="A20" t="s">
        <v>2797</v>
      </c>
      <c r="B20" t="s">
        <v>2798</v>
      </c>
      <c r="C20" t="s">
        <v>99</v>
      </c>
      <c r="D20" t="s">
        <v>2632</v>
      </c>
      <c r="E20" t="s">
        <v>2589</v>
      </c>
      <c r="F20" t="s">
        <v>797</v>
      </c>
      <c r="G20" t="s">
        <v>212</v>
      </c>
      <c r="H20" t="s">
        <v>101</v>
      </c>
      <c r="I20" s="65">
        <v>12651610</v>
      </c>
      <c r="J20" s="65">
        <v>130.56</v>
      </c>
      <c r="K20" s="65">
        <v>16517.942016000001</v>
      </c>
      <c r="L20" s="66">
        <v>0</v>
      </c>
      <c r="M20" s="66">
        <v>3.7999999999999999E-2</v>
      </c>
      <c r="N20" s="66">
        <v>1E-3</v>
      </c>
    </row>
    <row r="21" spans="1:14">
      <c r="A21" t="s">
        <v>2799</v>
      </c>
      <c r="B21" t="s">
        <v>2800</v>
      </c>
      <c r="C21" t="s">
        <v>99</v>
      </c>
      <c r="D21" t="s">
        <v>2632</v>
      </c>
      <c r="E21" t="s">
        <v>2589</v>
      </c>
      <c r="F21" t="s">
        <v>872</v>
      </c>
      <c r="G21" t="s">
        <v>212</v>
      </c>
      <c r="H21" t="s">
        <v>101</v>
      </c>
      <c r="I21" s="65">
        <v>2364760</v>
      </c>
      <c r="J21" s="65">
        <v>179.9</v>
      </c>
      <c r="K21" s="65">
        <v>4254.2032399999998</v>
      </c>
      <c r="L21" s="66">
        <v>0</v>
      </c>
      <c r="M21" s="66">
        <v>9.7999999999999997E-3</v>
      </c>
      <c r="N21" s="66">
        <v>2.9999999999999997E-4</v>
      </c>
    </row>
    <row r="22" spans="1:14">
      <c r="A22" t="s">
        <v>2801</v>
      </c>
      <c r="B22" t="s">
        <v>2802</v>
      </c>
      <c r="C22" t="s">
        <v>99</v>
      </c>
      <c r="D22" t="s">
        <v>2632</v>
      </c>
      <c r="E22" t="s">
        <v>2589</v>
      </c>
      <c r="F22" t="s">
        <v>887</v>
      </c>
      <c r="G22" t="s">
        <v>212</v>
      </c>
      <c r="H22" t="s">
        <v>101</v>
      </c>
      <c r="I22" s="65">
        <v>9629990</v>
      </c>
      <c r="J22" s="65">
        <v>150.72999999999999</v>
      </c>
      <c r="K22" s="65">
        <v>14515.283927</v>
      </c>
      <c r="L22" s="66">
        <v>0</v>
      </c>
      <c r="M22" s="66">
        <v>3.3399999999999999E-2</v>
      </c>
      <c r="N22" s="66">
        <v>8.9999999999999998E-4</v>
      </c>
    </row>
    <row r="23" spans="1:14">
      <c r="A23" t="s">
        <v>2803</v>
      </c>
      <c r="B23" t="s">
        <v>2804</v>
      </c>
      <c r="C23" t="s">
        <v>99</v>
      </c>
      <c r="D23" t="s">
        <v>2632</v>
      </c>
      <c r="E23" t="s">
        <v>2589</v>
      </c>
      <c r="F23" t="s">
        <v>2805</v>
      </c>
      <c r="G23" t="s">
        <v>212</v>
      </c>
      <c r="H23" t="s">
        <v>101</v>
      </c>
      <c r="I23" s="65">
        <v>1567500</v>
      </c>
      <c r="J23" s="65">
        <v>170.36</v>
      </c>
      <c r="K23" s="65">
        <v>2670.393</v>
      </c>
      <c r="L23" s="66">
        <v>0</v>
      </c>
      <c r="M23" s="66">
        <v>6.1000000000000004E-3</v>
      </c>
      <c r="N23" s="66">
        <v>2.0000000000000001E-4</v>
      </c>
    </row>
    <row r="24" spans="1:14">
      <c r="A24" t="s">
        <v>2806</v>
      </c>
      <c r="B24" t="s">
        <v>2807</v>
      </c>
      <c r="C24" t="s">
        <v>99</v>
      </c>
      <c r="D24" t="s">
        <v>2632</v>
      </c>
      <c r="E24" t="s">
        <v>2589</v>
      </c>
      <c r="F24" t="s">
        <v>256</v>
      </c>
      <c r="G24" t="s">
        <v>891</v>
      </c>
      <c r="H24" t="s">
        <v>101</v>
      </c>
      <c r="I24" s="65">
        <v>10022000</v>
      </c>
      <c r="J24" s="65">
        <v>122.75</v>
      </c>
      <c r="K24" s="65">
        <v>12302.004999999999</v>
      </c>
      <c r="L24" s="66">
        <v>0</v>
      </c>
      <c r="M24" s="66">
        <v>2.8299999999999999E-2</v>
      </c>
      <c r="N24" s="66">
        <v>6.9999999999999999E-4</v>
      </c>
    </row>
    <row r="25" spans="1:14">
      <c r="A25" s="67" t="s">
        <v>1626</v>
      </c>
      <c r="B25" s="14"/>
      <c r="C25" s="14"/>
      <c r="D25" s="14"/>
      <c r="I25" s="69">
        <v>0</v>
      </c>
      <c r="K25" s="69">
        <v>0</v>
      </c>
      <c r="M25" s="68">
        <v>0</v>
      </c>
      <c r="N25" s="68">
        <v>0</v>
      </c>
    </row>
    <row r="26" spans="1:14">
      <c r="A26" t="s">
        <v>256</v>
      </c>
      <c r="B26" t="s">
        <v>256</v>
      </c>
      <c r="C26" s="14"/>
      <c r="D26" s="14"/>
      <c r="E26" t="s">
        <v>256</v>
      </c>
      <c r="F26" t="s">
        <v>256</v>
      </c>
      <c r="H26" t="s">
        <v>256</v>
      </c>
      <c r="I26" s="65">
        <v>0</v>
      </c>
      <c r="J26" s="65">
        <v>0</v>
      </c>
      <c r="K26" s="65">
        <v>0</v>
      </c>
      <c r="L26" s="66">
        <v>0</v>
      </c>
      <c r="M26" s="66">
        <v>0</v>
      </c>
      <c r="N26" s="66">
        <v>0</v>
      </c>
    </row>
    <row r="27" spans="1:14">
      <c r="A27" s="67" t="s">
        <v>260</v>
      </c>
      <c r="B27" s="14"/>
      <c r="C27" s="14"/>
      <c r="D27" s="14"/>
      <c r="I27" s="69">
        <v>1869492.76</v>
      </c>
      <c r="K27" s="69">
        <v>288313.89304550178</v>
      </c>
      <c r="M27" s="68">
        <v>0.66379999999999995</v>
      </c>
      <c r="N27" s="68">
        <v>1.7000000000000001E-2</v>
      </c>
    </row>
    <row r="28" spans="1:14">
      <c r="A28" s="67" t="s">
        <v>2786</v>
      </c>
      <c r="B28" s="14"/>
      <c r="C28" s="14"/>
      <c r="D28" s="14"/>
      <c r="I28" s="69">
        <v>148588.41</v>
      </c>
      <c r="K28" s="69">
        <v>15075.780078600001</v>
      </c>
      <c r="M28" s="68">
        <v>3.4700000000000002E-2</v>
      </c>
      <c r="N28" s="68">
        <v>8.9999999999999998E-4</v>
      </c>
    </row>
    <row r="29" spans="1:14">
      <c r="A29" t="s">
        <v>2808</v>
      </c>
      <c r="B29" t="s">
        <v>2809</v>
      </c>
      <c r="C29" t="s">
        <v>122</v>
      </c>
      <c r="D29" t="s">
        <v>2810</v>
      </c>
      <c r="E29" t="s">
        <v>1752</v>
      </c>
      <c r="F29" t="s">
        <v>256</v>
      </c>
      <c r="G29" t="s">
        <v>891</v>
      </c>
      <c r="H29" t="s">
        <v>101</v>
      </c>
      <c r="I29" s="65">
        <v>148588.41</v>
      </c>
      <c r="J29" s="65">
        <v>10146</v>
      </c>
      <c r="K29" s="65">
        <v>15075.780078600001</v>
      </c>
      <c r="L29" s="66">
        <v>0</v>
      </c>
      <c r="M29" s="66">
        <v>3.4700000000000002E-2</v>
      </c>
      <c r="N29" s="66">
        <v>8.9999999999999998E-4</v>
      </c>
    </row>
    <row r="30" spans="1:14">
      <c r="A30" s="67" t="s">
        <v>2787</v>
      </c>
      <c r="B30" s="14"/>
      <c r="C30" s="14"/>
      <c r="D30" s="14"/>
      <c r="I30" s="69">
        <v>0</v>
      </c>
      <c r="K30" s="69">
        <v>0</v>
      </c>
      <c r="M30" s="68">
        <v>0</v>
      </c>
      <c r="N30" s="68">
        <v>0</v>
      </c>
    </row>
    <row r="31" spans="1:14">
      <c r="A31" t="s">
        <v>256</v>
      </c>
      <c r="B31" t="s">
        <v>256</v>
      </c>
      <c r="C31" s="14"/>
      <c r="D31" s="14"/>
      <c r="E31" t="s">
        <v>256</v>
      </c>
      <c r="F31" t="s">
        <v>256</v>
      </c>
      <c r="H31" t="s">
        <v>256</v>
      </c>
      <c r="I31" s="65">
        <v>0</v>
      </c>
      <c r="J31" s="65">
        <v>0</v>
      </c>
      <c r="K31" s="65">
        <v>0</v>
      </c>
      <c r="L31" s="66">
        <v>0</v>
      </c>
      <c r="M31" s="66">
        <v>0</v>
      </c>
      <c r="N31" s="66">
        <v>0</v>
      </c>
    </row>
    <row r="32" spans="1:14">
      <c r="A32" s="67" t="s">
        <v>91</v>
      </c>
      <c r="B32" s="14"/>
      <c r="C32" s="14"/>
      <c r="D32" s="14"/>
      <c r="I32" s="69">
        <v>1720904.35</v>
      </c>
      <c r="K32" s="69">
        <v>273238.11296690174</v>
      </c>
      <c r="M32" s="68">
        <v>0.62909999999999999</v>
      </c>
      <c r="N32" s="68">
        <v>1.6199999999999999E-2</v>
      </c>
    </row>
    <row r="33" spans="1:14">
      <c r="A33" t="s">
        <v>2811</v>
      </c>
      <c r="B33" t="s">
        <v>2812</v>
      </c>
      <c r="C33" t="s">
        <v>122</v>
      </c>
      <c r="D33" t="s">
        <v>2813</v>
      </c>
      <c r="E33" t="s">
        <v>1752</v>
      </c>
      <c r="F33" t="s">
        <v>256</v>
      </c>
      <c r="G33" t="s">
        <v>891</v>
      </c>
      <c r="H33" t="s">
        <v>105</v>
      </c>
      <c r="I33" s="65">
        <v>131000</v>
      </c>
      <c r="J33" s="65">
        <v>3014</v>
      </c>
      <c r="K33" s="65">
        <v>13586.237940000001</v>
      </c>
      <c r="L33" s="66">
        <v>0</v>
      </c>
      <c r="M33" s="66">
        <v>3.1300000000000001E-2</v>
      </c>
      <c r="N33" s="66">
        <v>8.0000000000000004E-4</v>
      </c>
    </row>
    <row r="34" spans="1:14">
      <c r="A34" t="s">
        <v>2814</v>
      </c>
      <c r="B34" t="s">
        <v>2815</v>
      </c>
      <c r="C34" t="s">
        <v>122</v>
      </c>
      <c r="D34" t="s">
        <v>2816</v>
      </c>
      <c r="E34" t="s">
        <v>1752</v>
      </c>
      <c r="F34" t="s">
        <v>256</v>
      </c>
      <c r="G34" t="s">
        <v>891</v>
      </c>
      <c r="H34" t="s">
        <v>105</v>
      </c>
      <c r="I34" s="65">
        <v>37550</v>
      </c>
      <c r="J34" s="65">
        <v>12584</v>
      </c>
      <c r="K34" s="65">
        <v>16259.729772000001</v>
      </c>
      <c r="L34" s="66">
        <v>0</v>
      </c>
      <c r="M34" s="66">
        <v>3.7400000000000003E-2</v>
      </c>
      <c r="N34" s="66">
        <v>1E-3</v>
      </c>
    </row>
    <row r="35" spans="1:14">
      <c r="A35" t="s">
        <v>2817</v>
      </c>
      <c r="B35" t="s">
        <v>2818</v>
      </c>
      <c r="C35" t="s">
        <v>122</v>
      </c>
      <c r="D35" t="s">
        <v>2819</v>
      </c>
      <c r="E35" t="s">
        <v>1752</v>
      </c>
      <c r="F35" t="s">
        <v>256</v>
      </c>
      <c r="G35" t="s">
        <v>891</v>
      </c>
      <c r="H35" t="s">
        <v>105</v>
      </c>
      <c r="I35" s="65">
        <v>27000</v>
      </c>
      <c r="J35" s="65">
        <v>10707</v>
      </c>
      <c r="K35" s="65">
        <v>9947.55249</v>
      </c>
      <c r="L35" s="66">
        <v>0</v>
      </c>
      <c r="M35" s="66">
        <v>2.29E-2</v>
      </c>
      <c r="N35" s="66">
        <v>5.9999999999999995E-4</v>
      </c>
    </row>
    <row r="36" spans="1:14">
      <c r="A36" t="s">
        <v>2820</v>
      </c>
      <c r="B36" t="s">
        <v>2821</v>
      </c>
      <c r="C36" t="s">
        <v>122</v>
      </c>
      <c r="D36" t="s">
        <v>2822</v>
      </c>
      <c r="E36" t="s">
        <v>1655</v>
      </c>
      <c r="F36" t="s">
        <v>256</v>
      </c>
      <c r="G36" t="s">
        <v>891</v>
      </c>
      <c r="H36" t="s">
        <v>105</v>
      </c>
      <c r="I36" s="65">
        <v>3010</v>
      </c>
      <c r="J36" s="65">
        <v>143948</v>
      </c>
      <c r="K36" s="65">
        <v>14909.2845468</v>
      </c>
      <c r="L36" s="66">
        <v>0</v>
      </c>
      <c r="M36" s="66">
        <v>3.4299999999999997E-2</v>
      </c>
      <c r="N36" s="66">
        <v>8.9999999999999998E-4</v>
      </c>
    </row>
    <row r="37" spans="1:14">
      <c r="A37" t="s">
        <v>2823</v>
      </c>
      <c r="B37" t="s">
        <v>2824</v>
      </c>
      <c r="C37" t="s">
        <v>122</v>
      </c>
      <c r="D37" t="s">
        <v>2825</v>
      </c>
      <c r="E37" t="s">
        <v>1752</v>
      </c>
      <c r="F37" t="s">
        <v>256</v>
      </c>
      <c r="G37" t="s">
        <v>891</v>
      </c>
      <c r="H37" t="s">
        <v>109</v>
      </c>
      <c r="I37" s="65">
        <v>158100</v>
      </c>
      <c r="J37" s="65">
        <v>4745</v>
      </c>
      <c r="K37" s="65">
        <v>30200.927600999999</v>
      </c>
      <c r="L37" s="66">
        <v>0</v>
      </c>
      <c r="M37" s="66">
        <v>6.9500000000000006E-2</v>
      </c>
      <c r="N37" s="66">
        <v>1.8E-3</v>
      </c>
    </row>
    <row r="38" spans="1:14">
      <c r="A38" t="s">
        <v>2826</v>
      </c>
      <c r="B38" t="s">
        <v>2827</v>
      </c>
      <c r="C38" t="s">
        <v>122</v>
      </c>
      <c r="D38" t="s">
        <v>2825</v>
      </c>
      <c r="E38" t="s">
        <v>1752</v>
      </c>
      <c r="F38" t="s">
        <v>256</v>
      </c>
      <c r="G38" t="s">
        <v>891</v>
      </c>
      <c r="H38" t="s">
        <v>202</v>
      </c>
      <c r="I38" s="65">
        <v>124000</v>
      </c>
      <c r="J38" s="65">
        <v>0</v>
      </c>
      <c r="K38" s="65">
        <v>0</v>
      </c>
      <c r="L38" s="66">
        <v>0</v>
      </c>
      <c r="M38" s="66">
        <v>0</v>
      </c>
      <c r="N38" s="66">
        <v>0</v>
      </c>
    </row>
    <row r="39" spans="1:14">
      <c r="A39" t="s">
        <v>2828</v>
      </c>
      <c r="B39" t="s">
        <v>2829</v>
      </c>
      <c r="C39" t="s">
        <v>122</v>
      </c>
      <c r="D39" t="s">
        <v>2830</v>
      </c>
      <c r="E39" t="s">
        <v>1752</v>
      </c>
      <c r="F39" t="s">
        <v>256</v>
      </c>
      <c r="G39" t="s">
        <v>891</v>
      </c>
      <c r="H39" t="s">
        <v>105</v>
      </c>
      <c r="I39" s="65">
        <v>4000</v>
      </c>
      <c r="J39" s="65">
        <v>150763</v>
      </c>
      <c r="K39" s="65">
        <v>20751.019319999999</v>
      </c>
      <c r="L39" s="66">
        <v>0</v>
      </c>
      <c r="M39" s="66">
        <v>4.7800000000000002E-2</v>
      </c>
      <c r="N39" s="66">
        <v>1.1999999999999999E-3</v>
      </c>
    </row>
    <row r="40" spans="1:14">
      <c r="A40" t="s">
        <v>2831</v>
      </c>
      <c r="B40" t="s">
        <v>2832</v>
      </c>
      <c r="C40" t="s">
        <v>376</v>
      </c>
      <c r="D40" t="s">
        <v>2833</v>
      </c>
      <c r="E40" t="s">
        <v>1636</v>
      </c>
      <c r="F40" t="s">
        <v>256</v>
      </c>
      <c r="G40" t="s">
        <v>891</v>
      </c>
      <c r="H40" t="s">
        <v>199</v>
      </c>
      <c r="I40" s="65">
        <v>9275</v>
      </c>
      <c r="J40" s="65">
        <v>27000</v>
      </c>
      <c r="K40" s="65">
        <v>9330.8354999999992</v>
      </c>
      <c r="L40" s="66">
        <v>0</v>
      </c>
      <c r="M40" s="66">
        <v>2.1499999999999998E-2</v>
      </c>
      <c r="N40" s="66">
        <v>5.9999999999999995E-4</v>
      </c>
    </row>
    <row r="41" spans="1:14">
      <c r="A41" t="s">
        <v>2834</v>
      </c>
      <c r="B41" t="s">
        <v>2835</v>
      </c>
      <c r="C41" t="s">
        <v>122</v>
      </c>
      <c r="D41" t="s">
        <v>2836</v>
      </c>
      <c r="E41" t="s">
        <v>1752</v>
      </c>
      <c r="F41" t="s">
        <v>256</v>
      </c>
      <c r="G41" t="s">
        <v>891</v>
      </c>
      <c r="H41" t="s">
        <v>105</v>
      </c>
      <c r="I41" s="65">
        <v>3550</v>
      </c>
      <c r="J41" s="65">
        <v>20168.07</v>
      </c>
      <c r="K41" s="65">
        <v>2463.640674885</v>
      </c>
      <c r="L41" s="66">
        <v>0</v>
      </c>
      <c r="M41" s="66">
        <v>5.7000000000000002E-3</v>
      </c>
      <c r="N41" s="66">
        <v>1E-4</v>
      </c>
    </row>
    <row r="42" spans="1:14">
      <c r="A42" t="s">
        <v>2837</v>
      </c>
      <c r="B42" t="s">
        <v>2838</v>
      </c>
      <c r="C42" t="s">
        <v>122</v>
      </c>
      <c r="D42" t="s">
        <v>2839</v>
      </c>
      <c r="E42" t="s">
        <v>1752</v>
      </c>
      <c r="F42" t="s">
        <v>256</v>
      </c>
      <c r="G42" t="s">
        <v>891</v>
      </c>
      <c r="H42" t="s">
        <v>105</v>
      </c>
      <c r="I42" s="65">
        <v>66284</v>
      </c>
      <c r="J42" s="65">
        <v>9077</v>
      </c>
      <c r="K42" s="65">
        <v>20703.116057880001</v>
      </c>
      <c r="L42" s="66">
        <v>0</v>
      </c>
      <c r="M42" s="66">
        <v>4.7699999999999999E-2</v>
      </c>
      <c r="N42" s="66">
        <v>1.1999999999999999E-3</v>
      </c>
    </row>
    <row r="43" spans="1:14">
      <c r="A43" t="s">
        <v>2840</v>
      </c>
      <c r="B43" t="s">
        <v>2841</v>
      </c>
      <c r="C43" t="s">
        <v>122</v>
      </c>
      <c r="D43" t="s">
        <v>2842</v>
      </c>
      <c r="E43" t="s">
        <v>1752</v>
      </c>
      <c r="F43" t="s">
        <v>256</v>
      </c>
      <c r="G43" t="s">
        <v>891</v>
      </c>
      <c r="H43" t="s">
        <v>105</v>
      </c>
      <c r="I43" s="65">
        <v>482571.81</v>
      </c>
      <c r="J43" s="65">
        <v>1552.8700000000001</v>
      </c>
      <c r="K43" s="65">
        <v>25785.865971723601</v>
      </c>
      <c r="L43" s="66">
        <v>0</v>
      </c>
      <c r="M43" s="66">
        <v>5.9400000000000001E-2</v>
      </c>
      <c r="N43" s="66">
        <v>1.5E-3</v>
      </c>
    </row>
    <row r="44" spans="1:14">
      <c r="A44" t="s">
        <v>2843</v>
      </c>
      <c r="B44" t="s">
        <v>2844</v>
      </c>
      <c r="C44" t="s">
        <v>122</v>
      </c>
      <c r="D44" t="s">
        <v>2845</v>
      </c>
      <c r="E44" t="s">
        <v>1752</v>
      </c>
      <c r="F44" t="s">
        <v>256</v>
      </c>
      <c r="G44" t="s">
        <v>891</v>
      </c>
      <c r="H44" t="s">
        <v>105</v>
      </c>
      <c r="I44" s="65">
        <v>84500</v>
      </c>
      <c r="J44" s="65">
        <v>11807.98</v>
      </c>
      <c r="K44" s="65">
        <v>34333.4140071</v>
      </c>
      <c r="L44" s="66">
        <v>0</v>
      </c>
      <c r="M44" s="66">
        <v>7.9000000000000001E-2</v>
      </c>
      <c r="N44" s="66">
        <v>2E-3</v>
      </c>
    </row>
    <row r="45" spans="1:14">
      <c r="A45" t="s">
        <v>2846</v>
      </c>
      <c r="B45" t="s">
        <v>2847</v>
      </c>
      <c r="C45" t="s">
        <v>122</v>
      </c>
      <c r="D45" t="s">
        <v>2845</v>
      </c>
      <c r="E45" t="s">
        <v>1752</v>
      </c>
      <c r="F45" t="s">
        <v>256</v>
      </c>
      <c r="G45" t="s">
        <v>891</v>
      </c>
      <c r="H45" t="s">
        <v>105</v>
      </c>
      <c r="I45" s="65">
        <v>41038</v>
      </c>
      <c r="J45" s="65">
        <v>9779.56</v>
      </c>
      <c r="K45" s="65">
        <v>13809.888600664801</v>
      </c>
      <c r="L45" s="66">
        <v>0</v>
      </c>
      <c r="M45" s="66">
        <v>3.1800000000000002E-2</v>
      </c>
      <c r="N45" s="66">
        <v>8.0000000000000004E-4</v>
      </c>
    </row>
    <row r="46" spans="1:14">
      <c r="A46" t="s">
        <v>2848</v>
      </c>
      <c r="B46" t="s">
        <v>2849</v>
      </c>
      <c r="C46" t="s">
        <v>122</v>
      </c>
      <c r="D46" t="s">
        <v>2850</v>
      </c>
      <c r="E46" t="s">
        <v>1752</v>
      </c>
      <c r="F46" t="s">
        <v>256</v>
      </c>
      <c r="G46" t="s">
        <v>891</v>
      </c>
      <c r="H46" t="s">
        <v>105</v>
      </c>
      <c r="I46" s="65">
        <v>304000</v>
      </c>
      <c r="J46" s="65">
        <v>1404.5</v>
      </c>
      <c r="K46" s="65">
        <v>14691.96888</v>
      </c>
      <c r="L46" s="66">
        <v>0</v>
      </c>
      <c r="M46" s="66">
        <v>3.3799999999999997E-2</v>
      </c>
      <c r="N46" s="66">
        <v>8.9999999999999998E-4</v>
      </c>
    </row>
    <row r="47" spans="1:14">
      <c r="A47" t="s">
        <v>2851</v>
      </c>
      <c r="B47" t="s">
        <v>2852</v>
      </c>
      <c r="C47" t="s">
        <v>122</v>
      </c>
      <c r="D47" t="s">
        <v>2853</v>
      </c>
      <c r="E47" t="s">
        <v>1752</v>
      </c>
      <c r="F47" t="s">
        <v>256</v>
      </c>
      <c r="G47" t="s">
        <v>891</v>
      </c>
      <c r="H47" t="s">
        <v>109</v>
      </c>
      <c r="I47" s="65">
        <v>15250</v>
      </c>
      <c r="J47" s="65">
        <v>7674</v>
      </c>
      <c r="K47" s="65">
        <v>4711.333353</v>
      </c>
      <c r="L47" s="66">
        <v>0</v>
      </c>
      <c r="M47" s="66">
        <v>1.0800000000000001E-2</v>
      </c>
      <c r="N47" s="66">
        <v>2.9999999999999997E-4</v>
      </c>
    </row>
    <row r="48" spans="1:14">
      <c r="A48" t="s">
        <v>2854</v>
      </c>
      <c r="B48" t="s">
        <v>2855</v>
      </c>
      <c r="C48" t="s">
        <v>122</v>
      </c>
      <c r="D48" t="s">
        <v>2856</v>
      </c>
      <c r="E48" t="s">
        <v>1752</v>
      </c>
      <c r="F48" t="s">
        <v>256</v>
      </c>
      <c r="G48" t="s">
        <v>891</v>
      </c>
      <c r="H48" t="s">
        <v>105</v>
      </c>
      <c r="I48" s="65">
        <v>32525</v>
      </c>
      <c r="J48" s="65">
        <v>28678</v>
      </c>
      <c r="K48" s="65">
        <v>32095.994599500002</v>
      </c>
      <c r="L48" s="66">
        <v>0</v>
      </c>
      <c r="M48" s="66">
        <v>7.3899999999999993E-2</v>
      </c>
      <c r="N48" s="66">
        <v>1.9E-3</v>
      </c>
    </row>
    <row r="49" spans="1:14">
      <c r="A49" t="s">
        <v>2857</v>
      </c>
      <c r="B49" t="s">
        <v>2858</v>
      </c>
      <c r="C49" t="s">
        <v>122</v>
      </c>
      <c r="D49" t="s">
        <v>2859</v>
      </c>
      <c r="E49" t="s">
        <v>1752</v>
      </c>
      <c r="F49" t="s">
        <v>256</v>
      </c>
      <c r="G49" t="s">
        <v>891</v>
      </c>
      <c r="H49" t="s">
        <v>105</v>
      </c>
      <c r="I49" s="65">
        <v>197250.54</v>
      </c>
      <c r="J49" s="65">
        <v>1422.8300000000004</v>
      </c>
      <c r="K49" s="65">
        <v>9657.3036523483606</v>
      </c>
      <c r="L49" s="66">
        <v>0</v>
      </c>
      <c r="M49" s="66">
        <v>2.2200000000000001E-2</v>
      </c>
      <c r="N49" s="66">
        <v>5.9999999999999995E-4</v>
      </c>
    </row>
    <row r="50" spans="1:14">
      <c r="A50" s="67" t="s">
        <v>1626</v>
      </c>
      <c r="B50" s="14"/>
      <c r="C50" s="14"/>
      <c r="D50" s="14"/>
      <c r="I50" s="69">
        <v>0</v>
      </c>
      <c r="K50" s="69">
        <v>0</v>
      </c>
      <c r="M50" s="68">
        <v>0</v>
      </c>
      <c r="N50" s="68">
        <v>0</v>
      </c>
    </row>
    <row r="51" spans="1:14">
      <c r="A51" t="s">
        <v>256</v>
      </c>
      <c r="B51" t="s">
        <v>256</v>
      </c>
      <c r="C51" s="14"/>
      <c r="D51" s="14"/>
      <c r="E51" t="s">
        <v>256</v>
      </c>
      <c r="F51" t="s">
        <v>256</v>
      </c>
      <c r="H51" t="s">
        <v>256</v>
      </c>
      <c r="I51" s="65">
        <v>0</v>
      </c>
      <c r="J51" s="65">
        <v>0</v>
      </c>
      <c r="K51" s="65">
        <v>0</v>
      </c>
      <c r="L51" s="66">
        <v>0</v>
      </c>
      <c r="M51" s="66">
        <v>0</v>
      </c>
      <c r="N51" s="66">
        <v>0</v>
      </c>
    </row>
    <row r="52" spans="1:14">
      <c r="A52" s="116" t="s">
        <v>262</v>
      </c>
      <c r="B52" s="14"/>
      <c r="C52" s="14"/>
      <c r="D52" s="14"/>
    </row>
    <row r="53" spans="1:14">
      <c r="A53" s="116" t="s">
        <v>403</v>
      </c>
      <c r="B53" s="14"/>
      <c r="C53" s="14"/>
      <c r="D53" s="14"/>
    </row>
    <row r="54" spans="1:14">
      <c r="A54" s="116" t="s">
        <v>404</v>
      </c>
      <c r="B54" s="14"/>
      <c r="C54" s="14"/>
      <c r="D54" s="14"/>
    </row>
    <row r="55" spans="1:14">
      <c r="A55" s="116" t="s">
        <v>405</v>
      </c>
      <c r="B55" s="14"/>
      <c r="C55" s="14"/>
      <c r="D55" s="14"/>
    </row>
    <row r="56" spans="1:14" hidden="1">
      <c r="B56" s="14"/>
      <c r="C56" s="14"/>
      <c r="D56" s="14"/>
    </row>
    <row r="57" spans="1:14" hidden="1">
      <c r="B57" s="14"/>
      <c r="C57" s="14"/>
      <c r="D57" s="14"/>
    </row>
    <row r="58" spans="1:14" hidden="1">
      <c r="B58" s="14"/>
      <c r="C58" s="14"/>
      <c r="D58" s="14"/>
    </row>
    <row r="59" spans="1:14" hidden="1">
      <c r="B59" s="14"/>
      <c r="C59" s="14"/>
      <c r="D59" s="14"/>
    </row>
    <row r="60" spans="1:14" hidden="1">
      <c r="B60" s="14"/>
      <c r="C60" s="14"/>
      <c r="D60" s="14"/>
    </row>
    <row r="61" spans="1:14" hidden="1">
      <c r="B61" s="14"/>
      <c r="C61" s="14"/>
      <c r="D61" s="14"/>
    </row>
    <row r="62" spans="1:14" hidden="1">
      <c r="B62" s="14"/>
      <c r="C62" s="14"/>
      <c r="D62" s="14"/>
    </row>
    <row r="63" spans="1:14" hidden="1">
      <c r="B63" s="14"/>
      <c r="C63" s="14"/>
      <c r="D63" s="14"/>
    </row>
    <row r="64" spans="1:1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 customWidth="1"/>
    <col min="13" max="13" width="7.140625" style="14" hidden="1" customWidth="1"/>
    <col min="14" max="14" width="6" style="14" hidden="1" customWidth="1"/>
    <col min="15" max="15" width="7.85546875" style="14" hidden="1" customWidth="1"/>
    <col min="16" max="16" width="8.140625" style="14" hidden="1" customWidth="1"/>
    <col min="17" max="17" width="6.28515625" style="14" hidden="1" customWidth="1"/>
    <col min="18" max="18" width="8" style="14" hidden="1" customWidth="1"/>
    <col min="19" max="19" width="8.7109375" style="14" hidden="1" customWidth="1"/>
    <col min="20" max="20" width="10" style="14" hidden="1" customWidth="1"/>
    <col min="21" max="21" width="9.5703125" style="14" hidden="1" customWidth="1"/>
    <col min="22" max="22" width="6.140625" style="14" hidden="1" customWidth="1"/>
    <col min="23" max="24" width="5.7109375" style="14" hidden="1" customWidth="1"/>
    <col min="25" max="25" width="6.85546875" style="14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130" t="s">
        <v>67</v>
      </c>
      <c r="B5" s="131"/>
      <c r="C5" s="131"/>
      <c r="D5" s="131"/>
      <c r="E5" s="131"/>
      <c r="F5" s="131"/>
      <c r="G5" s="131"/>
      <c r="H5" s="131"/>
      <c r="I5" s="131"/>
      <c r="J5" s="131"/>
      <c r="K5" s="132"/>
    </row>
    <row r="6" spans="1:59" ht="26.25" customHeight="1">
      <c r="A6" s="130" t="s">
        <v>94</v>
      </c>
      <c r="B6" s="131"/>
      <c r="C6" s="131"/>
      <c r="D6" s="131"/>
      <c r="E6" s="131"/>
      <c r="F6" s="131"/>
      <c r="G6" s="131"/>
      <c r="H6" s="131"/>
      <c r="I6" s="131"/>
      <c r="J6" s="131"/>
      <c r="K6" s="132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1695479</v>
      </c>
      <c r="G10" s="7"/>
      <c r="H10" s="63">
        <v>801.31852800000001</v>
      </c>
      <c r="I10" s="22"/>
      <c r="J10" s="64">
        <v>1</v>
      </c>
      <c r="K10" s="64">
        <v>0</v>
      </c>
      <c r="BB10" s="14"/>
      <c r="BC10" s="16"/>
      <c r="BD10" s="14"/>
      <c r="BF10" s="14"/>
    </row>
    <row r="11" spans="1:59">
      <c r="A11" s="67" t="s">
        <v>206</v>
      </c>
      <c r="C11" s="14"/>
      <c r="D11" s="14"/>
      <c r="F11" s="69">
        <v>1695479</v>
      </c>
      <c r="H11" s="69">
        <v>801.31852800000001</v>
      </c>
      <c r="J11" s="68">
        <v>1</v>
      </c>
      <c r="K11" s="68">
        <v>0</v>
      </c>
    </row>
    <row r="12" spans="1:59">
      <c r="A12" s="67" t="s">
        <v>2860</v>
      </c>
      <c r="C12" s="14"/>
      <c r="D12" s="14"/>
      <c r="F12" s="69">
        <v>1695479</v>
      </c>
      <c r="H12" s="69">
        <v>801.31852800000001</v>
      </c>
      <c r="J12" s="68">
        <v>1</v>
      </c>
      <c r="K12" s="68">
        <v>0</v>
      </c>
    </row>
    <row r="13" spans="1:59">
      <c r="A13" t="s">
        <v>2861</v>
      </c>
      <c r="B13" t="s">
        <v>2862</v>
      </c>
      <c r="C13" t="s">
        <v>99</v>
      </c>
      <c r="D13" t="s">
        <v>1975</v>
      </c>
      <c r="E13" t="s">
        <v>101</v>
      </c>
      <c r="F13" s="65">
        <v>750000</v>
      </c>
      <c r="G13" s="65">
        <v>42.1</v>
      </c>
      <c r="H13" s="65">
        <v>315.75</v>
      </c>
      <c r="I13" s="66">
        <v>4.2900000000000001E-2</v>
      </c>
      <c r="J13" s="66">
        <v>0.39400000000000002</v>
      </c>
      <c r="K13" s="66">
        <v>0</v>
      </c>
    </row>
    <row r="14" spans="1:59">
      <c r="A14" t="s">
        <v>2863</v>
      </c>
      <c r="B14" t="s">
        <v>2864</v>
      </c>
      <c r="C14" t="s">
        <v>99</v>
      </c>
      <c r="D14" t="s">
        <v>1975</v>
      </c>
      <c r="E14" t="s">
        <v>101</v>
      </c>
      <c r="F14" s="65">
        <v>770000</v>
      </c>
      <c r="G14" s="65">
        <v>44.1</v>
      </c>
      <c r="H14" s="65">
        <v>339.57</v>
      </c>
      <c r="I14" s="66">
        <v>4.3999999999999997E-2</v>
      </c>
      <c r="J14" s="66">
        <v>0.42380000000000001</v>
      </c>
      <c r="K14" s="66">
        <v>0</v>
      </c>
    </row>
    <row r="15" spans="1:59">
      <c r="A15" t="s">
        <v>2865</v>
      </c>
      <c r="B15" t="s">
        <v>2866</v>
      </c>
      <c r="C15" t="s">
        <v>99</v>
      </c>
      <c r="D15" t="s">
        <v>499</v>
      </c>
      <c r="E15" t="s">
        <v>101</v>
      </c>
      <c r="F15" s="65">
        <v>175479</v>
      </c>
      <c r="G15" s="65">
        <v>83.2</v>
      </c>
      <c r="H15" s="65">
        <v>145.99852799999999</v>
      </c>
      <c r="I15" s="66">
        <v>2.75E-2</v>
      </c>
      <c r="J15" s="66">
        <v>0.1822</v>
      </c>
      <c r="K15" s="66">
        <v>0</v>
      </c>
    </row>
    <row r="16" spans="1:59">
      <c r="A16" s="67" t="s">
        <v>260</v>
      </c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s="67" t="s">
        <v>2867</v>
      </c>
      <c r="C17" s="14"/>
      <c r="D17" s="14"/>
      <c r="F17" s="69">
        <v>0</v>
      </c>
      <c r="H17" s="69">
        <v>0</v>
      </c>
      <c r="J17" s="68">
        <v>0</v>
      </c>
      <c r="K17" s="68">
        <v>0</v>
      </c>
    </row>
    <row r="18" spans="1:11">
      <c r="A18" t="s">
        <v>256</v>
      </c>
      <c r="B18" t="s">
        <v>256</v>
      </c>
      <c r="C18" s="14"/>
      <c r="D18" t="s">
        <v>256</v>
      </c>
      <c r="E18" t="s">
        <v>256</v>
      </c>
      <c r="F18" s="65">
        <v>0</v>
      </c>
      <c r="G18" s="65">
        <v>0</v>
      </c>
      <c r="H18" s="65">
        <v>0</v>
      </c>
      <c r="I18" s="66">
        <v>0</v>
      </c>
      <c r="J18" s="66">
        <v>0</v>
      </c>
      <c r="K18" s="66">
        <v>0</v>
      </c>
    </row>
    <row r="19" spans="1:11">
      <c r="A19" s="116" t="s">
        <v>262</v>
      </c>
      <c r="C19" s="14"/>
      <c r="D19" s="14"/>
    </row>
    <row r="20" spans="1:11">
      <c r="A20" s="116" t="s">
        <v>403</v>
      </c>
      <c r="C20" s="14"/>
      <c r="D20" s="14"/>
    </row>
    <row r="21" spans="1:11">
      <c r="A21" s="116" t="s">
        <v>404</v>
      </c>
      <c r="C21" s="14"/>
      <c r="D21" s="14"/>
    </row>
    <row r="22" spans="1:11">
      <c r="A22" s="116" t="s">
        <v>405</v>
      </c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L7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61" width="0" style="14" hidden="1" customWidth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</row>
    <row r="3" spans="1:60">
      <c r="A3" s="2" t="s">
        <v>2</v>
      </c>
      <c r="B3" t="s">
        <v>197</v>
      </c>
    </row>
    <row r="4" spans="1:60">
      <c r="A4" s="2" t="s">
        <v>3</v>
      </c>
    </row>
    <row r="5" spans="1:60" ht="26.25" customHeight="1">
      <c r="A5" s="130" t="s">
        <v>67</v>
      </c>
      <c r="B5" s="131"/>
      <c r="C5" s="131"/>
      <c r="D5" s="131"/>
      <c r="E5" s="131"/>
      <c r="F5" s="131"/>
      <c r="G5" s="131"/>
      <c r="H5" s="131"/>
      <c r="I5" s="131"/>
      <c r="J5" s="131"/>
      <c r="K5" s="132"/>
    </row>
    <row r="6" spans="1:60" ht="26.25" customHeight="1">
      <c r="A6" s="130" t="s">
        <v>97</v>
      </c>
      <c r="B6" s="131"/>
      <c r="C6" s="131"/>
      <c r="D6" s="131"/>
      <c r="E6" s="131"/>
      <c r="F6" s="131"/>
      <c r="G6" s="131"/>
      <c r="H6" s="131"/>
      <c r="I6" s="131"/>
      <c r="J6" s="131"/>
      <c r="K6" s="132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51</v>
      </c>
      <c r="G10" s="7"/>
      <c r="H10" s="63">
        <v>3.1619999999999999</v>
      </c>
      <c r="I10" s="22"/>
      <c r="J10" s="64">
        <v>1</v>
      </c>
      <c r="K10" s="64">
        <v>0</v>
      </c>
      <c r="BC10" s="14"/>
      <c r="BD10" s="16"/>
      <c r="BE10" s="14"/>
      <c r="BG10" s="14"/>
    </row>
    <row r="11" spans="1:60">
      <c r="A11" s="67" t="s">
        <v>206</v>
      </c>
      <c r="B11" s="14"/>
      <c r="C11" s="14"/>
      <c r="D11" s="14"/>
      <c r="F11" s="69">
        <v>51</v>
      </c>
      <c r="H11" s="69">
        <v>3.1619999999999999</v>
      </c>
      <c r="J11" s="68">
        <v>1</v>
      </c>
      <c r="K11" s="68">
        <v>0</v>
      </c>
    </row>
    <row r="12" spans="1:60">
      <c r="A12" s="67" t="s">
        <v>2868</v>
      </c>
      <c r="B12" s="14"/>
      <c r="C12" s="14"/>
      <c r="D12" s="14"/>
      <c r="F12" s="69">
        <v>51</v>
      </c>
      <c r="H12" s="69">
        <v>3.1619999999999999</v>
      </c>
      <c r="J12" s="68">
        <v>1</v>
      </c>
      <c r="K12" s="68">
        <v>0</v>
      </c>
    </row>
    <row r="13" spans="1:60">
      <c r="A13" t="s">
        <v>2869</v>
      </c>
      <c r="B13" t="s">
        <v>2870</v>
      </c>
      <c r="C13" t="s">
        <v>99</v>
      </c>
      <c r="D13" t="s">
        <v>122</v>
      </c>
      <c r="E13" t="s">
        <v>101</v>
      </c>
      <c r="F13" s="65">
        <v>51</v>
      </c>
      <c r="G13" s="65">
        <v>6200</v>
      </c>
      <c r="H13" s="65">
        <v>3.1619999999999999</v>
      </c>
      <c r="I13" s="66">
        <v>0</v>
      </c>
      <c r="J13" s="66">
        <v>1</v>
      </c>
      <c r="K13" s="66">
        <v>0</v>
      </c>
    </row>
    <row r="14" spans="1:60">
      <c r="A14" s="67" t="s">
        <v>2871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256</v>
      </c>
      <c r="B15" t="s">
        <v>256</v>
      </c>
      <c r="C15" s="14"/>
      <c r="D15" t="s">
        <v>256</v>
      </c>
      <c r="E15" t="s">
        <v>256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2872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256</v>
      </c>
      <c r="B17" t="s">
        <v>256</v>
      </c>
      <c r="C17" s="14"/>
      <c r="D17" t="s">
        <v>256</v>
      </c>
      <c r="E17" t="s">
        <v>256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1626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256</v>
      </c>
      <c r="B19" t="s">
        <v>256</v>
      </c>
      <c r="C19" s="14"/>
      <c r="D19" t="s">
        <v>256</v>
      </c>
      <c r="E19" t="s">
        <v>256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260</v>
      </c>
      <c r="B20" s="14"/>
      <c r="C20" s="14"/>
      <c r="D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s="67" t="s">
        <v>2868</v>
      </c>
      <c r="B21" s="14"/>
      <c r="C21" s="14"/>
      <c r="D21" s="14"/>
      <c r="F21" s="69">
        <v>0</v>
      </c>
      <c r="H21" s="69">
        <v>0</v>
      </c>
      <c r="J21" s="68">
        <v>0</v>
      </c>
      <c r="K21" s="68">
        <v>0</v>
      </c>
    </row>
    <row r="22" spans="1:11">
      <c r="A22" t="s">
        <v>256</v>
      </c>
      <c r="B22" t="s">
        <v>256</v>
      </c>
      <c r="C22" s="14"/>
      <c r="D22" t="s">
        <v>256</v>
      </c>
      <c r="E22" t="s">
        <v>256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  <c r="K22" s="66">
        <v>0</v>
      </c>
    </row>
    <row r="23" spans="1:11">
      <c r="A23" s="67" t="s">
        <v>2873</v>
      </c>
      <c r="B23" s="14"/>
      <c r="C23" s="14"/>
      <c r="D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256</v>
      </c>
      <c r="B24" t="s">
        <v>256</v>
      </c>
      <c r="C24" s="14"/>
      <c r="D24" t="s">
        <v>256</v>
      </c>
      <c r="E24" t="s">
        <v>256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2872</v>
      </c>
      <c r="B25" s="14"/>
      <c r="C25" s="14"/>
      <c r="D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256</v>
      </c>
      <c r="B26" t="s">
        <v>256</v>
      </c>
      <c r="C26" s="14"/>
      <c r="D26" t="s">
        <v>256</v>
      </c>
      <c r="E26" t="s">
        <v>256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2874</v>
      </c>
      <c r="B27" s="14"/>
      <c r="C27" s="14"/>
      <c r="D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256</v>
      </c>
      <c r="B28" t="s">
        <v>256</v>
      </c>
      <c r="C28" s="14"/>
      <c r="D28" t="s">
        <v>256</v>
      </c>
      <c r="E28" t="s">
        <v>256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1626</v>
      </c>
      <c r="B29" s="14"/>
      <c r="C29" s="14"/>
      <c r="D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256</v>
      </c>
      <c r="B30" t="s">
        <v>256</v>
      </c>
      <c r="C30" s="14"/>
      <c r="D30" t="s">
        <v>256</v>
      </c>
      <c r="E30" t="s">
        <v>256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116" t="s">
        <v>262</v>
      </c>
      <c r="B31" s="14"/>
      <c r="C31" s="14"/>
      <c r="D31" s="14"/>
    </row>
    <row r="32" spans="1:11">
      <c r="A32" s="116" t="s">
        <v>403</v>
      </c>
      <c r="B32" s="14"/>
      <c r="C32" s="14"/>
      <c r="D32" s="14"/>
    </row>
    <row r="33" spans="1:4">
      <c r="A33" s="116" t="s">
        <v>404</v>
      </c>
      <c r="B33" s="14"/>
      <c r="C33" s="14"/>
      <c r="D33" s="14"/>
    </row>
    <row r="34" spans="1:4">
      <c r="A34" s="116" t="s">
        <v>405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3.85546875" style="14" customWidth="1"/>
    <col min="54" max="58" width="9.140625" style="14" customWidth="1"/>
    <col min="59" max="60" width="0" style="14" hidden="1" customWidth="1"/>
    <col min="61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130" t="s">
        <v>67</v>
      </c>
      <c r="B5" s="131"/>
      <c r="C5" s="131"/>
      <c r="D5" s="131"/>
      <c r="E5" s="131"/>
      <c r="F5" s="131"/>
      <c r="G5" s="131"/>
      <c r="H5" s="131"/>
      <c r="I5" s="131"/>
      <c r="J5" s="132"/>
      <c r="BB5" s="14" t="s">
        <v>99</v>
      </c>
      <c r="BD5" s="14" t="s">
        <v>100</v>
      </c>
      <c r="BF5" s="16" t="s">
        <v>101</v>
      </c>
    </row>
    <row r="6" spans="1:58" ht="26.25" customHeight="1">
      <c r="A6" s="130" t="s">
        <v>102</v>
      </c>
      <c r="B6" s="131"/>
      <c r="C6" s="131"/>
      <c r="D6" s="131"/>
      <c r="E6" s="131"/>
      <c r="F6" s="131"/>
      <c r="G6" s="131"/>
      <c r="H6" s="131"/>
      <c r="I6" s="131"/>
      <c r="J6" s="132"/>
      <c r="BB6" s="16" t="s">
        <v>103</v>
      </c>
      <c r="BD6" s="14" t="s">
        <v>104</v>
      </c>
      <c r="BF6" s="16" t="s">
        <v>105</v>
      </c>
    </row>
    <row r="7" spans="1:58" s="16" customFormat="1" ht="20.25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A7" s="14" t="s">
        <v>106</v>
      </c>
      <c r="BB7" s="14" t="s">
        <v>107</v>
      </c>
      <c r="BC7" s="14" t="s">
        <v>108</v>
      </c>
      <c r="BE7" s="20" t="s">
        <v>109</v>
      </c>
    </row>
    <row r="8" spans="1:58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A8" s="14" t="s">
        <v>110</v>
      </c>
      <c r="BC8" s="14" t="s">
        <v>111</v>
      </c>
      <c r="BE8" s="20" t="s">
        <v>112</v>
      </c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A9" s="14" t="s">
        <v>113</v>
      </c>
      <c r="BB9" s="16"/>
      <c r="BC9" s="14" t="s">
        <v>114</v>
      </c>
      <c r="BE9" s="14" t="s">
        <v>115</v>
      </c>
    </row>
    <row r="10" spans="1:58" s="20" customFormat="1" ht="18" customHeight="1">
      <c r="A10" s="21" t="s">
        <v>116</v>
      </c>
      <c r="B10" s="7"/>
      <c r="C10" s="7"/>
      <c r="D10" s="7"/>
      <c r="E10" s="7"/>
      <c r="F10" s="63">
        <v>52648461.280000001</v>
      </c>
      <c r="G10" s="22"/>
      <c r="H10" s="63">
        <v>182363.73050512269</v>
      </c>
      <c r="I10" s="64">
        <v>1</v>
      </c>
      <c r="J10" s="64">
        <v>1.0800000000000001E-2</v>
      </c>
      <c r="K10" s="16"/>
      <c r="L10" s="16"/>
      <c r="M10" s="16"/>
      <c r="N10" s="16"/>
      <c r="BA10" s="14" t="s">
        <v>117</v>
      </c>
      <c r="BB10" s="16"/>
      <c r="BC10" s="14" t="s">
        <v>118</v>
      </c>
      <c r="BE10" s="14" t="s">
        <v>119</v>
      </c>
    </row>
    <row r="11" spans="1:58">
      <c r="A11" s="67" t="s">
        <v>206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B11" s="14" t="s">
        <v>120</v>
      </c>
      <c r="BD11" s="14" t="s">
        <v>121</v>
      </c>
    </row>
    <row r="12" spans="1:58">
      <c r="A12" t="s">
        <v>256</v>
      </c>
      <c r="B12" t="s">
        <v>256</v>
      </c>
      <c r="C12" s="16"/>
      <c r="D12" t="s">
        <v>256</v>
      </c>
      <c r="E12" t="s">
        <v>256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B12" s="14" t="s">
        <v>122</v>
      </c>
      <c r="BC12" s="14" t="s">
        <v>123</v>
      </c>
      <c r="BD12" s="14" t="s">
        <v>124</v>
      </c>
    </row>
    <row r="13" spans="1:58">
      <c r="A13" s="67" t="s">
        <v>260</v>
      </c>
      <c r="B13" s="16"/>
      <c r="C13" s="16"/>
      <c r="D13" s="16"/>
      <c r="E13" s="16"/>
      <c r="F13" s="69">
        <v>52648461.280000001</v>
      </c>
      <c r="G13" s="16"/>
      <c r="H13" s="69">
        <v>182363.73050512269</v>
      </c>
      <c r="I13" s="68">
        <v>1</v>
      </c>
      <c r="J13" s="68">
        <v>1.0800000000000001E-2</v>
      </c>
      <c r="BD13" s="14" t="s">
        <v>125</v>
      </c>
    </row>
    <row r="14" spans="1:58">
      <c r="A14" t="s">
        <v>2875</v>
      </c>
      <c r="B14" t="s">
        <v>2876</v>
      </c>
      <c r="C14" t="s">
        <v>122</v>
      </c>
      <c r="D14" t="s">
        <v>1752</v>
      </c>
      <c r="E14" t="s">
        <v>119</v>
      </c>
      <c r="F14" s="65">
        <v>42</v>
      </c>
      <c r="G14" s="65">
        <v>0.58020000000000005</v>
      </c>
      <c r="H14" s="65">
        <v>5.9661153720000002E-4</v>
      </c>
      <c r="I14" s="66">
        <v>0</v>
      </c>
      <c r="J14" s="66">
        <v>0</v>
      </c>
      <c r="BD14" s="14" t="s">
        <v>126</v>
      </c>
    </row>
    <row r="15" spans="1:58">
      <c r="A15" t="s">
        <v>2877</v>
      </c>
      <c r="B15" t="s">
        <v>2878</v>
      </c>
      <c r="C15" t="s">
        <v>122</v>
      </c>
      <c r="D15" t="s">
        <v>1752</v>
      </c>
      <c r="E15" t="s">
        <v>105</v>
      </c>
      <c r="F15" s="65">
        <v>190000</v>
      </c>
      <c r="G15" s="65">
        <v>100</v>
      </c>
      <c r="H15" s="65">
        <v>653.79</v>
      </c>
      <c r="I15" s="66">
        <v>3.5999999999999999E-3</v>
      </c>
      <c r="J15" s="66">
        <v>0</v>
      </c>
      <c r="BD15" s="14" t="s">
        <v>127</v>
      </c>
    </row>
    <row r="16" spans="1:58">
      <c r="A16" t="s">
        <v>2879</v>
      </c>
      <c r="B16" t="s">
        <v>2880</v>
      </c>
      <c r="C16" t="s">
        <v>122</v>
      </c>
      <c r="D16" t="s">
        <v>1752</v>
      </c>
      <c r="E16" t="s">
        <v>109</v>
      </c>
      <c r="F16" s="65">
        <v>124</v>
      </c>
      <c r="G16" s="65">
        <v>1.2779</v>
      </c>
      <c r="H16" s="65">
        <v>6.3792665767999999E-3</v>
      </c>
      <c r="I16" s="66">
        <v>0</v>
      </c>
      <c r="J16" s="66">
        <v>0</v>
      </c>
      <c r="BD16" s="14" t="s">
        <v>128</v>
      </c>
    </row>
    <row r="17" spans="1:56">
      <c r="A17" t="s">
        <v>2881</v>
      </c>
      <c r="B17" t="s">
        <v>2882</v>
      </c>
      <c r="C17" t="s">
        <v>122</v>
      </c>
      <c r="D17" t="s">
        <v>1752</v>
      </c>
      <c r="E17" t="s">
        <v>109</v>
      </c>
      <c r="F17" s="65">
        <v>22</v>
      </c>
      <c r="G17" s="65">
        <v>1.2779</v>
      </c>
      <c r="H17" s="65">
        <v>1.1318053604E-3</v>
      </c>
      <c r="I17" s="66">
        <v>0</v>
      </c>
      <c r="J17" s="66">
        <v>0</v>
      </c>
      <c r="BD17" s="14" t="s">
        <v>129</v>
      </c>
    </row>
    <row r="18" spans="1:56">
      <c r="A18" t="s">
        <v>2883</v>
      </c>
      <c r="B18" t="s">
        <v>2884</v>
      </c>
      <c r="C18" t="s">
        <v>122</v>
      </c>
      <c r="D18" t="s">
        <v>1752</v>
      </c>
      <c r="E18" t="s">
        <v>105</v>
      </c>
      <c r="F18" s="65">
        <v>80</v>
      </c>
      <c r="G18" s="65">
        <v>2.7664000000000001E-2</v>
      </c>
      <c r="H18" s="65">
        <v>2.2131199999999999E-5</v>
      </c>
      <c r="I18" s="66">
        <v>0</v>
      </c>
      <c r="J18" s="66">
        <v>0</v>
      </c>
      <c r="BD18" s="14" t="s">
        <v>130</v>
      </c>
    </row>
    <row r="19" spans="1:56">
      <c r="A19" t="s">
        <v>2885</v>
      </c>
      <c r="B19" t="s">
        <v>2886</v>
      </c>
      <c r="C19" t="s">
        <v>122</v>
      </c>
      <c r="D19" t="s">
        <v>1752</v>
      </c>
      <c r="E19" t="s">
        <v>109</v>
      </c>
      <c r="F19" s="65">
        <v>400</v>
      </c>
      <c r="G19" s="65">
        <v>0.31940000000000002</v>
      </c>
      <c r="H19" s="65">
        <v>5.14336208E-3</v>
      </c>
      <c r="I19" s="66">
        <v>0</v>
      </c>
      <c r="J19" s="66">
        <v>0</v>
      </c>
      <c r="BD19" s="14" t="s">
        <v>131</v>
      </c>
    </row>
    <row r="20" spans="1:56">
      <c r="A20" t="s">
        <v>2887</v>
      </c>
      <c r="B20" t="s">
        <v>2888</v>
      </c>
      <c r="C20" t="s">
        <v>122</v>
      </c>
      <c r="D20" t="s">
        <v>1752</v>
      </c>
      <c r="E20" t="s">
        <v>112</v>
      </c>
      <c r="F20" s="65">
        <v>18</v>
      </c>
      <c r="G20" s="65">
        <v>0.58414999999999995</v>
      </c>
      <c r="H20" s="65">
        <v>4.6378238759999999E-4</v>
      </c>
      <c r="I20" s="66">
        <v>0</v>
      </c>
      <c r="J20" s="66">
        <v>0</v>
      </c>
      <c r="BD20" s="14" t="s">
        <v>122</v>
      </c>
    </row>
    <row r="21" spans="1:56">
      <c r="A21" t="s">
        <v>2889</v>
      </c>
      <c r="B21" t="s">
        <v>2890</v>
      </c>
      <c r="C21" t="s">
        <v>122</v>
      </c>
      <c r="D21" t="s">
        <v>1752</v>
      </c>
      <c r="E21" t="s">
        <v>119</v>
      </c>
      <c r="F21" s="65">
        <v>-122850</v>
      </c>
      <c r="G21" s="65">
        <v>100</v>
      </c>
      <c r="H21" s="65">
        <v>-300.77365500000002</v>
      </c>
      <c r="I21" s="66">
        <v>-1.6000000000000001E-3</v>
      </c>
      <c r="J21" s="66">
        <v>0</v>
      </c>
    </row>
    <row r="22" spans="1:56">
      <c r="A22" t="s">
        <v>2891</v>
      </c>
      <c r="B22" t="s">
        <v>2892</v>
      </c>
      <c r="C22" t="s">
        <v>122</v>
      </c>
      <c r="D22" t="s">
        <v>1752</v>
      </c>
      <c r="E22" t="s">
        <v>199</v>
      </c>
      <c r="F22" s="65">
        <v>-217350</v>
      </c>
      <c r="G22" s="65">
        <v>100</v>
      </c>
      <c r="H22" s="65">
        <v>-809.84609999999998</v>
      </c>
      <c r="I22" s="66">
        <v>-4.4000000000000003E-3</v>
      </c>
      <c r="J22" s="66">
        <v>0</v>
      </c>
    </row>
    <row r="23" spans="1:56">
      <c r="A23" t="s">
        <v>2893</v>
      </c>
      <c r="B23" t="s">
        <v>2894</v>
      </c>
      <c r="C23" t="s">
        <v>122</v>
      </c>
      <c r="D23" t="s">
        <v>1752</v>
      </c>
      <c r="E23" t="s">
        <v>112</v>
      </c>
      <c r="F23" s="65">
        <v>-40770</v>
      </c>
      <c r="G23" s="65">
        <v>100</v>
      </c>
      <c r="H23" s="65">
        <v>-179.828316</v>
      </c>
      <c r="I23" s="66">
        <v>-1E-3</v>
      </c>
      <c r="J23" s="66">
        <v>0</v>
      </c>
    </row>
    <row r="24" spans="1:56">
      <c r="A24" t="s">
        <v>2893</v>
      </c>
      <c r="B24" t="s">
        <v>2894</v>
      </c>
      <c r="C24" t="s">
        <v>1764</v>
      </c>
      <c r="D24" t="s">
        <v>1752</v>
      </c>
      <c r="E24" t="s">
        <v>109</v>
      </c>
      <c r="F24" s="65">
        <v>-1034625.16</v>
      </c>
      <c r="G24" s="65">
        <v>100</v>
      </c>
      <c r="H24" s="65">
        <v>-4165.1939691280004</v>
      </c>
      <c r="I24" s="66">
        <v>-2.2800000000000001E-2</v>
      </c>
      <c r="J24" s="66">
        <v>-2.0000000000000001E-4</v>
      </c>
    </row>
    <row r="25" spans="1:56">
      <c r="A25" t="s">
        <v>2895</v>
      </c>
      <c r="B25" t="s">
        <v>2896</v>
      </c>
      <c r="C25" t="s">
        <v>122</v>
      </c>
      <c r="D25" t="s">
        <v>1752</v>
      </c>
      <c r="E25" t="s">
        <v>105</v>
      </c>
      <c r="F25" s="65">
        <v>-1969902.01</v>
      </c>
      <c r="G25" s="65">
        <v>100</v>
      </c>
      <c r="H25" s="65">
        <v>-6778.4328164099998</v>
      </c>
      <c r="I25" s="66">
        <v>-3.7199999999999997E-2</v>
      </c>
      <c r="J25" s="66">
        <v>-4.0000000000000002E-4</v>
      </c>
    </row>
    <row r="26" spans="1:56">
      <c r="A26" t="s">
        <v>2897</v>
      </c>
      <c r="B26" t="s">
        <v>2898</v>
      </c>
      <c r="C26" t="s">
        <v>122</v>
      </c>
      <c r="D26" t="s">
        <v>1752</v>
      </c>
      <c r="E26" t="s">
        <v>109</v>
      </c>
      <c r="F26" s="65">
        <v>6</v>
      </c>
      <c r="G26" s="65">
        <v>2.6974999999999998</v>
      </c>
      <c r="H26" s="65">
        <v>6.5157572999999995E-4</v>
      </c>
      <c r="I26" s="66">
        <v>0</v>
      </c>
      <c r="J26" s="66">
        <v>0</v>
      </c>
    </row>
    <row r="27" spans="1:56">
      <c r="A27" t="s">
        <v>2899</v>
      </c>
      <c r="B27" t="s">
        <v>2900</v>
      </c>
      <c r="C27" t="s">
        <v>122</v>
      </c>
      <c r="D27" t="s">
        <v>1752</v>
      </c>
      <c r="E27" t="s">
        <v>119</v>
      </c>
      <c r="F27" s="65">
        <v>398.22</v>
      </c>
      <c r="G27" s="65">
        <v>100</v>
      </c>
      <c r="H27" s="65">
        <v>0.97496202600000004</v>
      </c>
      <c r="I27" s="66">
        <v>0</v>
      </c>
      <c r="J27" s="66">
        <v>0</v>
      </c>
    </row>
    <row r="28" spans="1:56">
      <c r="A28" t="s">
        <v>2901</v>
      </c>
      <c r="B28" t="s">
        <v>2902</v>
      </c>
      <c r="C28" t="s">
        <v>122</v>
      </c>
      <c r="D28" t="s">
        <v>1752</v>
      </c>
      <c r="E28" t="s">
        <v>199</v>
      </c>
      <c r="F28" s="65">
        <v>521865.93</v>
      </c>
      <c r="G28" s="65">
        <v>100</v>
      </c>
      <c r="H28" s="65">
        <v>1944.47245518</v>
      </c>
      <c r="I28" s="66">
        <v>1.0699999999999999E-2</v>
      </c>
      <c r="J28" s="66">
        <v>1E-4</v>
      </c>
    </row>
    <row r="29" spans="1:56">
      <c r="A29" t="s">
        <v>2903</v>
      </c>
      <c r="B29" t="s">
        <v>2904</v>
      </c>
      <c r="C29" t="s">
        <v>1764</v>
      </c>
      <c r="D29" t="s">
        <v>1752</v>
      </c>
      <c r="E29" t="s">
        <v>109</v>
      </c>
      <c r="F29" s="65">
        <v>2815930.27</v>
      </c>
      <c r="G29" s="65">
        <v>100</v>
      </c>
      <c r="H29" s="65">
        <v>11336.372080966001</v>
      </c>
      <c r="I29" s="66">
        <v>6.2199999999999998E-2</v>
      </c>
      <c r="J29" s="66">
        <v>6.9999999999999999E-4</v>
      </c>
    </row>
    <row r="30" spans="1:56">
      <c r="A30" t="s">
        <v>2903</v>
      </c>
      <c r="B30" t="s">
        <v>2904</v>
      </c>
      <c r="C30" t="s">
        <v>122</v>
      </c>
      <c r="D30" t="s">
        <v>1752</v>
      </c>
      <c r="E30" t="s">
        <v>112</v>
      </c>
      <c r="F30" s="65">
        <v>480.81</v>
      </c>
      <c r="G30" s="65">
        <v>100</v>
      </c>
      <c r="H30" s="65">
        <v>2.1207567479999998</v>
      </c>
      <c r="I30" s="66">
        <v>0</v>
      </c>
      <c r="J30" s="66">
        <v>0</v>
      </c>
    </row>
    <row r="31" spans="1:56">
      <c r="A31" t="s">
        <v>2905</v>
      </c>
      <c r="B31" t="s">
        <v>2906</v>
      </c>
      <c r="C31" t="s">
        <v>2354</v>
      </c>
      <c r="D31" t="s">
        <v>1752</v>
      </c>
      <c r="E31" t="s">
        <v>105</v>
      </c>
      <c r="F31" s="65">
        <v>219</v>
      </c>
      <c r="G31" s="65">
        <v>1.140725</v>
      </c>
      <c r="H31" s="65">
        <v>8.5962640477499994E-3</v>
      </c>
      <c r="I31" s="66">
        <v>0</v>
      </c>
      <c r="J31" s="66">
        <v>0</v>
      </c>
    </row>
    <row r="32" spans="1:56">
      <c r="A32" t="s">
        <v>2907</v>
      </c>
      <c r="B32" t="s">
        <v>2908</v>
      </c>
      <c r="C32" t="s">
        <v>122</v>
      </c>
      <c r="D32" t="s">
        <v>1752</v>
      </c>
      <c r="E32" t="s">
        <v>105</v>
      </c>
      <c r="F32" s="65">
        <v>81</v>
      </c>
      <c r="G32" s="65">
        <v>0.15043999999999999</v>
      </c>
      <c r="H32" s="65">
        <v>4.1930787240000001E-4</v>
      </c>
      <c r="I32" s="66">
        <v>0</v>
      </c>
      <c r="J32" s="66">
        <v>0</v>
      </c>
    </row>
    <row r="33" spans="1:10">
      <c r="A33" t="s">
        <v>2909</v>
      </c>
      <c r="B33" t="s">
        <v>2910</v>
      </c>
      <c r="C33" t="s">
        <v>122</v>
      </c>
      <c r="D33" t="s">
        <v>1752</v>
      </c>
      <c r="E33" t="s">
        <v>105</v>
      </c>
      <c r="F33" s="65">
        <v>1979</v>
      </c>
      <c r="G33" s="65">
        <v>0.3352</v>
      </c>
      <c r="H33" s="65">
        <v>2.2826245128000001E-2</v>
      </c>
      <c r="I33" s="66">
        <v>0</v>
      </c>
      <c r="J33" s="66">
        <v>0</v>
      </c>
    </row>
    <row r="34" spans="1:10">
      <c r="A34" t="s">
        <v>2911</v>
      </c>
      <c r="B34" t="s">
        <v>2912</v>
      </c>
      <c r="C34" t="s">
        <v>122</v>
      </c>
      <c r="D34" t="s">
        <v>1752</v>
      </c>
      <c r="E34" t="s">
        <v>199</v>
      </c>
      <c r="F34" s="65">
        <v>69</v>
      </c>
      <c r="G34" s="65">
        <v>1.0184</v>
      </c>
      <c r="H34" s="65">
        <v>2.6182452960000001E-3</v>
      </c>
      <c r="I34" s="66">
        <v>0</v>
      </c>
      <c r="J34" s="66">
        <v>0</v>
      </c>
    </row>
    <row r="35" spans="1:10">
      <c r="A35" t="s">
        <v>2913</v>
      </c>
      <c r="B35" t="s">
        <v>2914</v>
      </c>
      <c r="C35" t="s">
        <v>122</v>
      </c>
      <c r="D35" t="s">
        <v>1752</v>
      </c>
      <c r="E35" t="s">
        <v>109</v>
      </c>
      <c r="F35" s="65">
        <v>12</v>
      </c>
      <c r="G35" s="65">
        <v>3.601E-2</v>
      </c>
      <c r="H35" s="65">
        <v>1.739628696E-5</v>
      </c>
      <c r="I35" s="66">
        <v>0</v>
      </c>
      <c r="J35" s="66">
        <v>0</v>
      </c>
    </row>
    <row r="36" spans="1:10">
      <c r="A36" t="s">
        <v>2915</v>
      </c>
      <c r="B36" t="s">
        <v>2916</v>
      </c>
      <c r="C36" t="s">
        <v>122</v>
      </c>
      <c r="D36" t="s">
        <v>1752</v>
      </c>
      <c r="E36" t="s">
        <v>105</v>
      </c>
      <c r="F36" s="65">
        <v>44</v>
      </c>
      <c r="G36" s="65">
        <v>1.104805E-2</v>
      </c>
      <c r="H36" s="65">
        <v>1.6727189622000001E-5</v>
      </c>
      <c r="I36" s="66">
        <v>0</v>
      </c>
      <c r="J36" s="66">
        <v>0</v>
      </c>
    </row>
    <row r="37" spans="1:10">
      <c r="A37" t="s">
        <v>2917</v>
      </c>
      <c r="B37" t="s">
        <v>2918</v>
      </c>
      <c r="C37" t="s">
        <v>122</v>
      </c>
      <c r="D37" t="s">
        <v>1752</v>
      </c>
      <c r="E37" t="s">
        <v>105</v>
      </c>
      <c r="F37" s="65">
        <v>52502187.219999999</v>
      </c>
      <c r="G37" s="65">
        <v>100</v>
      </c>
      <c r="H37" s="65">
        <v>180660.02622402</v>
      </c>
      <c r="I37" s="66">
        <v>0.99070000000000003</v>
      </c>
      <c r="J37" s="66">
        <v>1.0699999999999999E-2</v>
      </c>
    </row>
    <row r="38" spans="1:10">
      <c r="A38" s="116" t="s">
        <v>262</v>
      </c>
      <c r="B38" s="16"/>
      <c r="C38" s="16"/>
      <c r="D38" s="16"/>
      <c r="E38" s="16"/>
      <c r="F38" s="16"/>
      <c r="G38" s="16"/>
    </row>
    <row r="39" spans="1:10">
      <c r="A39" s="116" t="s">
        <v>403</v>
      </c>
      <c r="B39" s="16"/>
      <c r="C39" s="16"/>
      <c r="D39" s="16"/>
      <c r="E39" s="16"/>
      <c r="F39" s="16"/>
      <c r="G39" s="16"/>
    </row>
    <row r="40" spans="1:10">
      <c r="A40" s="116" t="s">
        <v>404</v>
      </c>
      <c r="B40" s="16"/>
      <c r="C40" s="16"/>
      <c r="D40" s="16"/>
      <c r="E40" s="16"/>
      <c r="F40" s="16"/>
      <c r="G40" s="16"/>
    </row>
    <row r="41" spans="1:10">
      <c r="A41" s="116" t="s">
        <v>405</v>
      </c>
      <c r="B41" s="16"/>
      <c r="C41" s="16"/>
      <c r="D41" s="16"/>
      <c r="E41" s="16"/>
      <c r="F41" s="16"/>
      <c r="G41" s="16"/>
    </row>
    <row r="42" spans="1:10" hidden="1">
      <c r="B42" s="16"/>
      <c r="C42" s="16"/>
      <c r="D42" s="16"/>
      <c r="E42" s="16"/>
      <c r="F42" s="16"/>
      <c r="G42" s="16"/>
    </row>
    <row r="43" spans="1:10" hidden="1">
      <c r="B43" s="16"/>
      <c r="C43" s="16"/>
      <c r="D43" s="16"/>
      <c r="E43" s="16"/>
      <c r="F43" s="16"/>
      <c r="G43" s="16"/>
    </row>
    <row r="44" spans="1:10" hidden="1">
      <c r="B44" s="16"/>
      <c r="C44" s="16"/>
      <c r="D44" s="16"/>
      <c r="E44" s="16"/>
      <c r="F44" s="16"/>
      <c r="G44" s="16"/>
    </row>
    <row r="45" spans="1:10" hidden="1">
      <c r="B45" s="16"/>
      <c r="C45" s="16"/>
      <c r="D45" s="16"/>
      <c r="E45" s="16"/>
      <c r="F45" s="16"/>
      <c r="G45" s="16"/>
    </row>
    <row r="46" spans="1:10" hidden="1">
      <c r="B46" s="16"/>
      <c r="C46" s="16"/>
      <c r="D46" s="16"/>
      <c r="E46" s="16"/>
      <c r="F46" s="16"/>
      <c r="G46" s="16"/>
    </row>
    <row r="47" spans="1:10" hidden="1">
      <c r="B47" s="16"/>
      <c r="C47" s="16"/>
      <c r="D47" s="16"/>
      <c r="E47" s="16"/>
      <c r="F47" s="16"/>
      <c r="G47" s="16"/>
    </row>
    <row r="48" spans="1:10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</row>
    <row r="5" spans="1:80" ht="26.25" customHeight="1">
      <c r="A5" s="130" t="s">
        <v>67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2"/>
    </row>
    <row r="6" spans="1:80" ht="26.25" customHeight="1">
      <c r="A6" s="130" t="s">
        <v>132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2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206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2919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256</v>
      </c>
      <c r="B13" t="s">
        <v>256</v>
      </c>
      <c r="D13" t="s">
        <v>256</v>
      </c>
      <c r="G13" s="65">
        <v>0</v>
      </c>
      <c r="H13" t="s">
        <v>256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2920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256</v>
      </c>
      <c r="B15" t="s">
        <v>256</v>
      </c>
      <c r="D15" t="s">
        <v>256</v>
      </c>
      <c r="G15" s="65">
        <v>0</v>
      </c>
      <c r="H15" t="s">
        <v>256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2921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2922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256</v>
      </c>
      <c r="B18" t="s">
        <v>256</v>
      </c>
      <c r="D18" t="s">
        <v>256</v>
      </c>
      <c r="G18" s="65">
        <v>0</v>
      </c>
      <c r="H18" t="s">
        <v>256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2923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256</v>
      </c>
      <c r="B20" t="s">
        <v>256</v>
      </c>
      <c r="D20" t="s">
        <v>256</v>
      </c>
      <c r="G20" s="65">
        <v>0</v>
      </c>
      <c r="H20" t="s">
        <v>256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2924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256</v>
      </c>
      <c r="B22" t="s">
        <v>256</v>
      </c>
      <c r="D22" t="s">
        <v>256</v>
      </c>
      <c r="G22" s="65">
        <v>0</v>
      </c>
      <c r="H22" t="s">
        <v>256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2925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256</v>
      </c>
      <c r="B24" t="s">
        <v>256</v>
      </c>
      <c r="D24" t="s">
        <v>256</v>
      </c>
      <c r="G24" s="65">
        <v>0</v>
      </c>
      <c r="H24" t="s">
        <v>256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260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2919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256</v>
      </c>
      <c r="B27" t="s">
        <v>256</v>
      </c>
      <c r="D27" t="s">
        <v>256</v>
      </c>
      <c r="G27" s="65">
        <v>0</v>
      </c>
      <c r="H27" t="s">
        <v>256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2920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256</v>
      </c>
      <c r="B29" t="s">
        <v>256</v>
      </c>
      <c r="D29" t="s">
        <v>256</v>
      </c>
      <c r="G29" s="65">
        <v>0</v>
      </c>
      <c r="H29" t="s">
        <v>256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2921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2922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256</v>
      </c>
      <c r="B32" t="s">
        <v>256</v>
      </c>
      <c r="D32" t="s">
        <v>256</v>
      </c>
      <c r="G32" s="65">
        <v>0</v>
      </c>
      <c r="H32" t="s">
        <v>256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2923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256</v>
      </c>
      <c r="B34" t="s">
        <v>256</v>
      </c>
      <c r="D34" t="s">
        <v>256</v>
      </c>
      <c r="G34" s="65">
        <v>0</v>
      </c>
      <c r="H34" t="s">
        <v>256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2924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256</v>
      </c>
      <c r="B36" t="s">
        <v>256</v>
      </c>
      <c r="D36" t="s">
        <v>256</v>
      </c>
      <c r="G36" s="65">
        <v>0</v>
      </c>
      <c r="H36" t="s">
        <v>256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2925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256</v>
      </c>
      <c r="B38" t="s">
        <v>256</v>
      </c>
      <c r="D38" t="s">
        <v>256</v>
      </c>
      <c r="G38" s="65">
        <v>0</v>
      </c>
      <c r="H38" t="s">
        <v>256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116" t="s">
        <v>262</v>
      </c>
    </row>
    <row r="40" spans="1:16">
      <c r="A40" s="116" t="s">
        <v>403</v>
      </c>
    </row>
    <row r="41" spans="1:16">
      <c r="A41" s="116" t="s">
        <v>404</v>
      </c>
    </row>
    <row r="42" spans="1:16">
      <c r="A42" s="116" t="s">
        <v>405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48"/>
  <sheetViews>
    <sheetView rightToLeft="1" workbookViewId="0">
      <selection activeCell="A7" sqref="A7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 customWidth="1"/>
    <col min="17" max="17" width="6.7109375" style="16" hidden="1" customWidth="1"/>
    <col min="18" max="18" width="7.7109375" style="16" hidden="1" customWidth="1"/>
    <col min="19" max="19" width="7.140625" style="16" hidden="1" customWidth="1"/>
    <col min="20" max="20" width="6" style="16" hidden="1" customWidth="1"/>
    <col min="21" max="21" width="7.85546875" style="16" hidden="1" customWidth="1"/>
    <col min="22" max="22" width="8.140625" style="16" hidden="1" customWidth="1"/>
    <col min="23" max="23" width="6.28515625" style="16" hidden="1" customWidth="1"/>
    <col min="24" max="24" width="8" style="16" hidden="1" customWidth="1"/>
    <col min="25" max="25" width="8.7109375" style="16" hidden="1" customWidth="1"/>
    <col min="26" max="26" width="10" style="16" hidden="1" customWidth="1"/>
    <col min="27" max="27" width="9.5703125" style="16" hidden="1" customWidth="1"/>
    <col min="28" max="28" width="6.140625" style="16" hidden="1" customWidth="1"/>
    <col min="29" max="30" width="5.7109375" style="16" hidden="1" customWidth="1"/>
    <col min="31" max="31" width="6.85546875" style="16" hidden="1" customWidth="1"/>
    <col min="32" max="32" width="6.42578125" style="16" hidden="1" customWidth="1"/>
    <col min="33" max="33" width="6.7109375" style="16" hidden="1" customWidth="1"/>
    <col min="34" max="34" width="7.28515625" style="16" hidden="1" customWidth="1"/>
    <col min="35" max="38" width="5.7109375" style="16" hidden="1" customWidth="1"/>
    <col min="39" max="46" width="5.7109375" style="14" hidden="1" customWidth="1"/>
    <col min="47" max="47" width="9.140625" style="14" hidden="1" customWidth="1"/>
    <col min="48" max="72" width="0" style="14" hidden="1" customWidth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</row>
    <row r="3" spans="1:71">
      <c r="A3" s="2" t="s">
        <v>2</v>
      </c>
      <c r="B3" t="s">
        <v>197</v>
      </c>
    </row>
    <row r="4" spans="1:71">
      <c r="A4" s="2" t="s">
        <v>3</v>
      </c>
    </row>
    <row r="5" spans="1:71" ht="26.25" customHeight="1">
      <c r="A5" s="130" t="s">
        <v>135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2"/>
    </row>
    <row r="6" spans="1:71" ht="26.25" customHeight="1">
      <c r="A6" s="130" t="s">
        <v>68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2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63">
        <v>6.42</v>
      </c>
      <c r="G10" s="7"/>
      <c r="H10" s="7"/>
      <c r="I10" s="64">
        <v>-2.5999999999999999E-3</v>
      </c>
      <c r="J10" s="63">
        <v>19682661.109999999</v>
      </c>
      <c r="K10" s="7"/>
      <c r="L10" s="63">
        <v>28080.188263439544</v>
      </c>
      <c r="M10" s="7"/>
      <c r="N10" s="64">
        <v>1</v>
      </c>
      <c r="O10" s="64">
        <v>1.6999999999999999E-3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206</v>
      </c>
      <c r="F11" s="69">
        <v>6.42</v>
      </c>
      <c r="I11" s="68">
        <v>-2.5999999999999999E-3</v>
      </c>
      <c r="J11" s="69">
        <v>19682661.109999999</v>
      </c>
      <c r="L11" s="69">
        <v>28080.188263439544</v>
      </c>
      <c r="N11" s="68">
        <v>1</v>
      </c>
      <c r="O11" s="68">
        <v>1.6999999999999999E-3</v>
      </c>
    </row>
    <row r="12" spans="1:71">
      <c r="A12" s="67" t="s">
        <v>2926</v>
      </c>
      <c r="F12" s="69">
        <v>6.42</v>
      </c>
      <c r="I12" s="68">
        <v>-2.5999999999999999E-3</v>
      </c>
      <c r="J12" s="69">
        <v>19682661.109999999</v>
      </c>
      <c r="L12" s="69">
        <v>28080.188263439544</v>
      </c>
      <c r="N12" s="68">
        <v>1</v>
      </c>
      <c r="O12" s="68">
        <v>1.6999999999999999E-3</v>
      </c>
    </row>
    <row r="13" spans="1:71">
      <c r="A13" t="s">
        <v>2927</v>
      </c>
      <c r="B13" t="s">
        <v>2928</v>
      </c>
      <c r="C13" t="s">
        <v>267</v>
      </c>
      <c r="E13" t="s">
        <v>2929</v>
      </c>
      <c r="F13" s="65">
        <v>9.43</v>
      </c>
      <c r="G13" t="s">
        <v>101</v>
      </c>
      <c r="H13" s="66">
        <v>0.04</v>
      </c>
      <c r="I13" s="66">
        <v>4.3099999999999999E-2</v>
      </c>
      <c r="J13" s="65">
        <v>-909362</v>
      </c>
      <c r="K13" s="65">
        <v>98.494182067077034</v>
      </c>
      <c r="L13" s="65">
        <v>-895.66866392881298</v>
      </c>
      <c r="M13" s="66">
        <v>0</v>
      </c>
      <c r="N13" s="66">
        <v>-3.1899999999999998E-2</v>
      </c>
      <c r="O13" s="66">
        <v>-1E-4</v>
      </c>
    </row>
    <row r="14" spans="1:71">
      <c r="A14" t="s">
        <v>2930</v>
      </c>
      <c r="B14" t="s">
        <v>2931</v>
      </c>
      <c r="C14" t="s">
        <v>267</v>
      </c>
      <c r="E14" t="s">
        <v>2929</v>
      </c>
      <c r="F14" s="65">
        <v>10</v>
      </c>
      <c r="G14" t="s">
        <v>101</v>
      </c>
      <c r="H14" s="66">
        <v>0.04</v>
      </c>
      <c r="I14" s="66">
        <v>-3.5000000000000001E-3</v>
      </c>
      <c r="J14" s="65">
        <v>1675501.73</v>
      </c>
      <c r="K14" s="65">
        <v>153.27855408171976</v>
      </c>
      <c r="L14" s="65">
        <v>2568.1848253582002</v>
      </c>
      <c r="M14" s="66">
        <v>0</v>
      </c>
      <c r="N14" s="66">
        <v>9.1499999999999998E-2</v>
      </c>
      <c r="O14" s="66">
        <v>2.0000000000000001E-4</v>
      </c>
    </row>
    <row r="15" spans="1:71">
      <c r="A15" t="s">
        <v>2932</v>
      </c>
      <c r="B15" t="s">
        <v>2933</v>
      </c>
      <c r="C15" t="s">
        <v>267</v>
      </c>
      <c r="E15" t="s">
        <v>1761</v>
      </c>
      <c r="F15" s="65">
        <v>0.81</v>
      </c>
      <c r="G15" t="s">
        <v>101</v>
      </c>
      <c r="H15" s="66">
        <v>0.04</v>
      </c>
      <c r="I15" s="66">
        <v>5.8999999999999999E-3</v>
      </c>
      <c r="J15" s="65">
        <v>3287331.51</v>
      </c>
      <c r="K15" s="65">
        <v>113.17926443147925</v>
      </c>
      <c r="L15" s="65">
        <v>3720.5776224422402</v>
      </c>
      <c r="M15" s="66">
        <v>0</v>
      </c>
      <c r="N15" s="66">
        <v>0.13250000000000001</v>
      </c>
      <c r="O15" s="66">
        <v>2.0000000000000001E-4</v>
      </c>
    </row>
    <row r="16" spans="1:71">
      <c r="A16" t="s">
        <v>2934</v>
      </c>
      <c r="B16" t="s">
        <v>2935</v>
      </c>
      <c r="C16" t="s">
        <v>267</v>
      </c>
      <c r="E16" t="s">
        <v>1761</v>
      </c>
      <c r="F16" s="65">
        <v>1.76</v>
      </c>
      <c r="G16" t="s">
        <v>101</v>
      </c>
      <c r="H16" s="66">
        <v>0.04</v>
      </c>
      <c r="I16" s="66">
        <v>5.0000000000000001E-4</v>
      </c>
      <c r="J16" s="65">
        <v>2153350.64</v>
      </c>
      <c r="K16" s="65">
        <v>115.87596235153927</v>
      </c>
      <c r="L16" s="65">
        <v>2495.21577690303</v>
      </c>
      <c r="M16" s="66">
        <v>0</v>
      </c>
      <c r="N16" s="66">
        <v>8.8900000000000007E-2</v>
      </c>
      <c r="O16" s="66">
        <v>1E-4</v>
      </c>
    </row>
    <row r="17" spans="1:15">
      <c r="A17" t="s">
        <v>2936</v>
      </c>
      <c r="B17" t="s">
        <v>2937</v>
      </c>
      <c r="C17" t="s">
        <v>267</v>
      </c>
      <c r="E17" t="s">
        <v>1761</v>
      </c>
      <c r="F17" s="65">
        <v>2.68</v>
      </c>
      <c r="G17" t="s">
        <v>101</v>
      </c>
      <c r="H17" s="66">
        <v>0.04</v>
      </c>
      <c r="I17" s="66">
        <v>-1.9E-3</v>
      </c>
      <c r="J17" s="65">
        <v>1053078.2</v>
      </c>
      <c r="K17" s="65">
        <v>116.88908156977611</v>
      </c>
      <c r="L17" s="65">
        <v>1230.9334361915301</v>
      </c>
      <c r="M17" s="66">
        <v>0</v>
      </c>
      <c r="N17" s="66">
        <v>4.3799999999999999E-2</v>
      </c>
      <c r="O17" s="66">
        <v>1E-4</v>
      </c>
    </row>
    <row r="18" spans="1:15">
      <c r="A18" t="s">
        <v>2938</v>
      </c>
      <c r="B18" t="s">
        <v>2939</v>
      </c>
      <c r="C18" t="s">
        <v>267</v>
      </c>
      <c r="E18" t="s">
        <v>1761</v>
      </c>
      <c r="F18" s="65">
        <v>3.13</v>
      </c>
      <c r="G18" t="s">
        <v>101</v>
      </c>
      <c r="H18" s="66">
        <v>0.04</v>
      </c>
      <c r="I18" s="66">
        <v>-2.2000000000000001E-3</v>
      </c>
      <c r="J18" s="65">
        <v>826749</v>
      </c>
      <c r="K18" s="65">
        <v>117.45703994350825</v>
      </c>
      <c r="L18" s="65">
        <v>971.07490316255496</v>
      </c>
      <c r="M18" s="66">
        <v>0</v>
      </c>
      <c r="N18" s="66">
        <v>3.4599999999999999E-2</v>
      </c>
      <c r="O18" s="66">
        <v>1E-4</v>
      </c>
    </row>
    <row r="19" spans="1:15">
      <c r="A19" t="s">
        <v>2940</v>
      </c>
      <c r="B19" t="s">
        <v>2941</v>
      </c>
      <c r="C19" t="s">
        <v>267</v>
      </c>
      <c r="E19" t="s">
        <v>1761</v>
      </c>
      <c r="F19" s="65">
        <v>4.4400000000000004</v>
      </c>
      <c r="G19" t="s">
        <v>101</v>
      </c>
      <c r="H19" s="66">
        <v>0.04</v>
      </c>
      <c r="I19" s="66">
        <v>-3.8E-3</v>
      </c>
      <c r="J19" s="65">
        <v>1212912</v>
      </c>
      <c r="K19" s="65">
        <v>122.35032180241518</v>
      </c>
      <c r="L19" s="65">
        <v>1484.00173518011</v>
      </c>
      <c r="M19" s="66">
        <v>0</v>
      </c>
      <c r="N19" s="66">
        <v>5.28E-2</v>
      </c>
      <c r="O19" s="66">
        <v>1E-4</v>
      </c>
    </row>
    <row r="20" spans="1:15">
      <c r="A20" t="s">
        <v>2942</v>
      </c>
      <c r="B20" t="s">
        <v>2943</v>
      </c>
      <c r="C20" t="s">
        <v>267</v>
      </c>
      <c r="E20" t="s">
        <v>1761</v>
      </c>
      <c r="F20" s="65">
        <v>5.28</v>
      </c>
      <c r="G20" t="s">
        <v>101</v>
      </c>
      <c r="H20" s="66">
        <v>0.04</v>
      </c>
      <c r="I20" s="66">
        <v>-4.1999999999999997E-3</v>
      </c>
      <c r="J20" s="65">
        <v>131255</v>
      </c>
      <c r="K20" s="65">
        <v>127.09885288906023</v>
      </c>
      <c r="L20" s="65">
        <v>166.82359935953599</v>
      </c>
      <c r="M20" s="66">
        <v>0</v>
      </c>
      <c r="N20" s="66">
        <v>5.8999999999999999E-3</v>
      </c>
      <c r="O20" s="66">
        <v>0</v>
      </c>
    </row>
    <row r="21" spans="1:15">
      <c r="A21" t="s">
        <v>2944</v>
      </c>
      <c r="B21" t="s">
        <v>2945</v>
      </c>
      <c r="C21" t="s">
        <v>267</v>
      </c>
      <c r="E21" t="s">
        <v>1761</v>
      </c>
      <c r="F21" s="65">
        <v>6.11</v>
      </c>
      <c r="G21" t="s">
        <v>101</v>
      </c>
      <c r="H21" s="66">
        <v>0.04</v>
      </c>
      <c r="I21" s="66">
        <v>-4.4999999999999997E-3</v>
      </c>
      <c r="J21" s="65">
        <v>970017.61</v>
      </c>
      <c r="K21" s="65">
        <v>131.81805951888441</v>
      </c>
      <c r="L21" s="65">
        <v>1278.65839049346</v>
      </c>
      <c r="M21" s="66">
        <v>0</v>
      </c>
      <c r="N21" s="66">
        <v>4.5499999999999999E-2</v>
      </c>
      <c r="O21" s="66">
        <v>1E-4</v>
      </c>
    </row>
    <row r="22" spans="1:15">
      <c r="A22" t="s">
        <v>2946</v>
      </c>
      <c r="B22" t="s">
        <v>2947</v>
      </c>
      <c r="C22" t="s">
        <v>267</v>
      </c>
      <c r="E22" t="s">
        <v>1761</v>
      </c>
      <c r="F22" s="65">
        <v>6.92</v>
      </c>
      <c r="G22" t="s">
        <v>101</v>
      </c>
      <c r="H22" s="66">
        <v>0.04</v>
      </c>
      <c r="I22" s="66">
        <v>-4.5999999999999999E-3</v>
      </c>
      <c r="J22" s="65">
        <v>1347294.69</v>
      </c>
      <c r="K22" s="65">
        <v>137.34458904986332</v>
      </c>
      <c r="L22" s="65">
        <v>1850.43635527113</v>
      </c>
      <c r="M22" s="66">
        <v>0</v>
      </c>
      <c r="N22" s="66">
        <v>6.59E-2</v>
      </c>
      <c r="O22" s="66">
        <v>1E-4</v>
      </c>
    </row>
    <row r="23" spans="1:15">
      <c r="A23" t="s">
        <v>2948</v>
      </c>
      <c r="B23" t="s">
        <v>2949</v>
      </c>
      <c r="C23" t="s">
        <v>267</v>
      </c>
      <c r="E23" t="s">
        <v>1761</v>
      </c>
      <c r="F23" s="65">
        <v>7.71</v>
      </c>
      <c r="G23" t="s">
        <v>101</v>
      </c>
      <c r="H23" s="66">
        <v>0.04</v>
      </c>
      <c r="I23" s="66">
        <v>-4.4999999999999997E-3</v>
      </c>
      <c r="J23" s="65">
        <v>6089029.9100000001</v>
      </c>
      <c r="K23" s="65">
        <v>142.74834664904512</v>
      </c>
      <c r="L23" s="65">
        <v>8691.9895234908399</v>
      </c>
      <c r="M23" s="66">
        <v>0</v>
      </c>
      <c r="N23" s="66">
        <v>0.3095</v>
      </c>
      <c r="O23" s="66">
        <v>5.0000000000000001E-4</v>
      </c>
    </row>
    <row r="24" spans="1:15">
      <c r="A24" t="s">
        <v>2950</v>
      </c>
      <c r="B24" t="s">
        <v>2951</v>
      </c>
      <c r="C24" t="s">
        <v>267</v>
      </c>
      <c r="E24" t="s">
        <v>1761</v>
      </c>
      <c r="G24" t="s">
        <v>101</v>
      </c>
      <c r="H24" s="66">
        <v>0</v>
      </c>
      <c r="I24" s="66">
        <v>0</v>
      </c>
      <c r="J24" s="65">
        <v>-674465.9</v>
      </c>
      <c r="K24" s="65">
        <v>80.830670999999995</v>
      </c>
      <c r="L24" s="65">
        <v>-545.17531263618901</v>
      </c>
      <c r="M24" s="66">
        <v>0</v>
      </c>
      <c r="N24" s="66">
        <v>-1.9400000000000001E-2</v>
      </c>
      <c r="O24" s="66">
        <v>0</v>
      </c>
    </row>
    <row r="25" spans="1:15">
      <c r="A25" t="s">
        <v>2952</v>
      </c>
      <c r="B25" t="s">
        <v>2953</v>
      </c>
      <c r="C25" t="s">
        <v>267</v>
      </c>
      <c r="E25" t="s">
        <v>1761</v>
      </c>
      <c r="G25" t="s">
        <v>101</v>
      </c>
      <c r="H25" s="66">
        <v>0</v>
      </c>
      <c r="I25" s="66">
        <v>0</v>
      </c>
      <c r="J25" s="65">
        <v>-1708542</v>
      </c>
      <c r="K25" s="65">
        <v>73.48</v>
      </c>
      <c r="L25" s="65">
        <v>-1255.4366616</v>
      </c>
      <c r="M25" s="66">
        <v>0</v>
      </c>
      <c r="N25" s="66">
        <v>-4.4699999999999997E-2</v>
      </c>
      <c r="O25" s="66">
        <v>-1E-4</v>
      </c>
    </row>
    <row r="26" spans="1:15">
      <c r="A26" t="s">
        <v>2954</v>
      </c>
      <c r="B26" t="s">
        <v>2955</v>
      </c>
      <c r="C26" t="s">
        <v>267</v>
      </c>
      <c r="E26" t="s">
        <v>1761</v>
      </c>
      <c r="F26" s="65">
        <v>8.48</v>
      </c>
      <c r="G26" t="s">
        <v>101</v>
      </c>
      <c r="H26" s="66">
        <v>0.04</v>
      </c>
      <c r="I26" s="66">
        <v>-4.1999999999999997E-3</v>
      </c>
      <c r="J26" s="65">
        <v>1672399.28</v>
      </c>
      <c r="K26" s="65">
        <v>145.07780901712778</v>
      </c>
      <c r="L26" s="65">
        <v>2426.2802334422199</v>
      </c>
      <c r="M26" s="66">
        <v>0</v>
      </c>
      <c r="N26" s="66">
        <v>8.6400000000000005E-2</v>
      </c>
      <c r="O26" s="66">
        <v>1E-4</v>
      </c>
    </row>
    <row r="27" spans="1:15">
      <c r="A27" t="s">
        <v>2956</v>
      </c>
      <c r="B27" t="s">
        <v>2957</v>
      </c>
      <c r="C27" t="s">
        <v>267</v>
      </c>
      <c r="E27" t="s">
        <v>1761</v>
      </c>
      <c r="G27" t="s">
        <v>101</v>
      </c>
      <c r="H27" s="66">
        <v>0.04</v>
      </c>
      <c r="I27" s="66">
        <v>0</v>
      </c>
      <c r="J27" s="65">
        <v>-632841.56000000006</v>
      </c>
      <c r="K27" s="65">
        <v>81.816108000000028</v>
      </c>
      <c r="L27" s="65">
        <v>-517.76633419848497</v>
      </c>
      <c r="M27" s="66">
        <v>0</v>
      </c>
      <c r="N27" s="66">
        <v>-1.84E-2</v>
      </c>
      <c r="O27" s="66">
        <v>0</v>
      </c>
    </row>
    <row r="28" spans="1:15">
      <c r="A28" t="s">
        <v>2958</v>
      </c>
      <c r="B28" t="s">
        <v>2959</v>
      </c>
      <c r="C28" t="s">
        <v>267</v>
      </c>
      <c r="E28" t="s">
        <v>1761</v>
      </c>
      <c r="F28" s="65">
        <v>9.23</v>
      </c>
      <c r="G28" t="s">
        <v>101</v>
      </c>
      <c r="H28" s="66">
        <v>0.04</v>
      </c>
      <c r="I28" s="66">
        <v>-3.8999999999999998E-3</v>
      </c>
      <c r="J28" s="65">
        <v>2408123</v>
      </c>
      <c r="K28" s="65">
        <v>148.33495306665316</v>
      </c>
      <c r="L28" s="65">
        <v>3572.0881218372801</v>
      </c>
      <c r="M28" s="66">
        <v>0</v>
      </c>
      <c r="N28" s="66">
        <v>0.12720000000000001</v>
      </c>
      <c r="O28" s="66">
        <v>2.0000000000000001E-4</v>
      </c>
    </row>
    <row r="29" spans="1:15">
      <c r="A29" t="s">
        <v>2960</v>
      </c>
      <c r="B29" t="s">
        <v>2961</v>
      </c>
      <c r="C29" t="s">
        <v>267</v>
      </c>
      <c r="E29" t="s">
        <v>1761</v>
      </c>
      <c r="F29" s="65">
        <v>0</v>
      </c>
      <c r="G29" t="s">
        <v>101</v>
      </c>
      <c r="H29" s="66">
        <v>0</v>
      </c>
      <c r="I29" s="66">
        <v>0</v>
      </c>
      <c r="J29" s="65">
        <v>-1219170</v>
      </c>
      <c r="K29" s="65">
        <v>97.267355982274822</v>
      </c>
      <c r="L29" s="65">
        <v>-1185.8544239291</v>
      </c>
      <c r="M29" s="66">
        <v>0</v>
      </c>
      <c r="N29" s="66">
        <v>-4.2200000000000001E-2</v>
      </c>
      <c r="O29" s="66">
        <v>-1E-4</v>
      </c>
    </row>
    <row r="30" spans="1:15">
      <c r="A30" t="s">
        <v>2962</v>
      </c>
      <c r="B30" t="s">
        <v>2963</v>
      </c>
      <c r="C30" t="s">
        <v>267</v>
      </c>
      <c r="E30" t="s">
        <v>1761</v>
      </c>
      <c r="F30" s="65">
        <v>0.41</v>
      </c>
      <c r="G30" t="s">
        <v>101</v>
      </c>
      <c r="H30" s="66">
        <v>0.02</v>
      </c>
      <c r="I30" s="66">
        <v>1.9800000000000002E-2</v>
      </c>
      <c r="J30" s="65">
        <v>2000000</v>
      </c>
      <c r="K30" s="65">
        <v>101.19125683</v>
      </c>
      <c r="L30" s="65">
        <v>2023.8251366</v>
      </c>
      <c r="M30" s="66">
        <v>0</v>
      </c>
      <c r="N30" s="66">
        <v>7.2099999999999997E-2</v>
      </c>
      <c r="O30" s="66">
        <v>1E-4</v>
      </c>
    </row>
    <row r="31" spans="1:15">
      <c r="A31" s="67" t="s">
        <v>2964</v>
      </c>
      <c r="F31" s="69">
        <v>0</v>
      </c>
      <c r="I31" s="68">
        <v>0</v>
      </c>
      <c r="J31" s="69">
        <v>0</v>
      </c>
      <c r="L31" s="69">
        <v>0</v>
      </c>
      <c r="N31" s="68">
        <v>0</v>
      </c>
      <c r="O31" s="68">
        <v>0</v>
      </c>
    </row>
    <row r="32" spans="1:15">
      <c r="A32" t="s">
        <v>256</v>
      </c>
      <c r="B32" t="s">
        <v>256</v>
      </c>
      <c r="C32" t="s">
        <v>256</v>
      </c>
      <c r="F32" s="65">
        <v>0</v>
      </c>
      <c r="G32" t="s">
        <v>256</v>
      </c>
      <c r="H32" s="66">
        <v>0</v>
      </c>
      <c r="I32" s="66">
        <v>0</v>
      </c>
      <c r="J32" s="65">
        <v>0</v>
      </c>
      <c r="K32" s="65">
        <v>0</v>
      </c>
      <c r="L32" s="65">
        <v>0</v>
      </c>
      <c r="M32" s="66">
        <v>0</v>
      </c>
      <c r="N32" s="66">
        <v>0</v>
      </c>
      <c r="O32" s="66">
        <v>0</v>
      </c>
    </row>
    <row r="33" spans="1:15">
      <c r="A33" s="67" t="s">
        <v>2965</v>
      </c>
      <c r="F33" s="69">
        <v>0</v>
      </c>
      <c r="I33" s="68">
        <v>0</v>
      </c>
      <c r="J33" s="69">
        <v>0</v>
      </c>
      <c r="L33" s="69">
        <v>0</v>
      </c>
      <c r="N33" s="68">
        <v>0</v>
      </c>
      <c r="O33" s="68">
        <v>0</v>
      </c>
    </row>
    <row r="34" spans="1:15">
      <c r="A34" t="s">
        <v>256</v>
      </c>
      <c r="B34" t="s">
        <v>256</v>
      </c>
      <c r="C34" t="s">
        <v>256</v>
      </c>
      <c r="F34" s="65">
        <v>0</v>
      </c>
      <c r="G34" t="s">
        <v>256</v>
      </c>
      <c r="H34" s="66">
        <v>0</v>
      </c>
      <c r="I34" s="66">
        <v>0</v>
      </c>
      <c r="J34" s="65">
        <v>0</v>
      </c>
      <c r="K34" s="65">
        <v>0</v>
      </c>
      <c r="L34" s="65">
        <v>0</v>
      </c>
      <c r="M34" s="66">
        <v>0</v>
      </c>
      <c r="N34" s="66">
        <v>0</v>
      </c>
      <c r="O34" s="66">
        <v>0</v>
      </c>
    </row>
    <row r="35" spans="1:15">
      <c r="A35" s="67" t="s">
        <v>2966</v>
      </c>
      <c r="F35" s="69">
        <v>0</v>
      </c>
      <c r="I35" s="68">
        <v>0</v>
      </c>
      <c r="J35" s="69">
        <v>0</v>
      </c>
      <c r="L35" s="69">
        <v>0</v>
      </c>
      <c r="N35" s="68">
        <v>0</v>
      </c>
      <c r="O35" s="68">
        <v>0</v>
      </c>
    </row>
    <row r="36" spans="1:15">
      <c r="A36" t="s">
        <v>256</v>
      </c>
      <c r="B36" t="s">
        <v>256</v>
      </c>
      <c r="C36" t="s">
        <v>256</v>
      </c>
      <c r="F36" s="65">
        <v>0</v>
      </c>
      <c r="G36" t="s">
        <v>256</v>
      </c>
      <c r="H36" s="66">
        <v>0</v>
      </c>
      <c r="I36" s="66">
        <v>0</v>
      </c>
      <c r="J36" s="65">
        <v>0</v>
      </c>
      <c r="K36" s="65">
        <v>0</v>
      </c>
      <c r="L36" s="65">
        <v>0</v>
      </c>
      <c r="M36" s="66">
        <v>0</v>
      </c>
      <c r="N36" s="66">
        <v>0</v>
      </c>
      <c r="O36" s="66">
        <v>0</v>
      </c>
    </row>
    <row r="37" spans="1:15">
      <c r="A37" s="67" t="s">
        <v>1626</v>
      </c>
      <c r="F37" s="69">
        <v>0</v>
      </c>
      <c r="I37" s="68">
        <v>0</v>
      </c>
      <c r="J37" s="69">
        <v>0</v>
      </c>
      <c r="L37" s="69">
        <v>0</v>
      </c>
      <c r="N37" s="68">
        <v>0</v>
      </c>
      <c r="O37" s="68">
        <v>0</v>
      </c>
    </row>
    <row r="38" spans="1:15">
      <c r="A38" t="s">
        <v>256</v>
      </c>
      <c r="B38" t="s">
        <v>256</v>
      </c>
      <c r="C38" t="s">
        <v>256</v>
      </c>
      <c r="F38" s="65">
        <v>0</v>
      </c>
      <c r="G38" t="s">
        <v>256</v>
      </c>
      <c r="H38" s="66">
        <v>0</v>
      </c>
      <c r="I38" s="66">
        <v>0</v>
      </c>
      <c r="J38" s="65">
        <v>0</v>
      </c>
      <c r="K38" s="65">
        <v>0</v>
      </c>
      <c r="L38" s="65">
        <v>0</v>
      </c>
      <c r="M38" s="66">
        <v>0</v>
      </c>
      <c r="N38" s="66">
        <v>0</v>
      </c>
      <c r="O38" s="66">
        <v>0</v>
      </c>
    </row>
    <row r="39" spans="1:15">
      <c r="A39" s="67" t="s">
        <v>260</v>
      </c>
      <c r="F39" s="69">
        <v>0</v>
      </c>
      <c r="I39" s="68">
        <v>0</v>
      </c>
      <c r="J39" s="69">
        <v>0</v>
      </c>
      <c r="L39" s="69">
        <v>0</v>
      </c>
      <c r="N39" s="68">
        <v>0</v>
      </c>
      <c r="O39" s="68">
        <v>0</v>
      </c>
    </row>
    <row r="40" spans="1:15">
      <c r="A40" s="67" t="s">
        <v>373</v>
      </c>
      <c r="F40" s="69">
        <v>0</v>
      </c>
      <c r="I40" s="68">
        <v>0</v>
      </c>
      <c r="J40" s="69">
        <v>0</v>
      </c>
      <c r="L40" s="69">
        <v>0</v>
      </c>
      <c r="N40" s="68">
        <v>0</v>
      </c>
      <c r="O40" s="68">
        <v>0</v>
      </c>
    </row>
    <row r="41" spans="1:15">
      <c r="A41" t="s">
        <v>256</v>
      </c>
      <c r="B41" t="s">
        <v>256</v>
      </c>
      <c r="C41" t="s">
        <v>256</v>
      </c>
      <c r="F41" s="65">
        <v>0</v>
      </c>
      <c r="G41" t="s">
        <v>256</v>
      </c>
      <c r="H41" s="66">
        <v>0</v>
      </c>
      <c r="I41" s="66">
        <v>0</v>
      </c>
      <c r="J41" s="65">
        <v>0</v>
      </c>
      <c r="K41" s="65">
        <v>0</v>
      </c>
      <c r="L41" s="65">
        <v>0</v>
      </c>
      <c r="M41" s="66">
        <v>0</v>
      </c>
      <c r="N41" s="66">
        <v>0</v>
      </c>
      <c r="O41" s="66">
        <v>0</v>
      </c>
    </row>
    <row r="42" spans="1:15">
      <c r="A42" s="67" t="s">
        <v>2967</v>
      </c>
      <c r="F42" s="69">
        <v>0</v>
      </c>
      <c r="I42" s="68">
        <v>0</v>
      </c>
      <c r="J42" s="69">
        <v>0</v>
      </c>
      <c r="L42" s="69">
        <v>0</v>
      </c>
      <c r="N42" s="68">
        <v>0</v>
      </c>
      <c r="O42" s="68">
        <v>0</v>
      </c>
    </row>
    <row r="43" spans="1:15">
      <c r="A43" t="s">
        <v>256</v>
      </c>
      <c r="B43" t="s">
        <v>256</v>
      </c>
      <c r="C43" t="s">
        <v>256</v>
      </c>
      <c r="F43" s="65">
        <v>0</v>
      </c>
      <c r="G43" t="s">
        <v>256</v>
      </c>
      <c r="H43" s="66">
        <v>0</v>
      </c>
      <c r="I43" s="66">
        <v>0</v>
      </c>
      <c r="J43" s="65">
        <v>0</v>
      </c>
      <c r="K43" s="65">
        <v>0</v>
      </c>
      <c r="L43" s="65">
        <v>0</v>
      </c>
      <c r="M43" s="66">
        <v>0</v>
      </c>
      <c r="N43" s="66">
        <v>0</v>
      </c>
      <c r="O43" s="66">
        <v>0</v>
      </c>
    </row>
    <row r="44" spans="1:15">
      <c r="A44" s="116" t="s">
        <v>403</v>
      </c>
    </row>
    <row r="45" spans="1:15">
      <c r="A45" s="116" t="s">
        <v>404</v>
      </c>
    </row>
    <row r="46" spans="1:15">
      <c r="A46" s="116" t="s">
        <v>405</v>
      </c>
    </row>
    <row r="47" spans="1:15" hidden="1"/>
    <row r="48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S1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130" t="s">
        <v>135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2"/>
    </row>
    <row r="6" spans="1:64" ht="26.25" customHeight="1">
      <c r="A6" s="130" t="s">
        <v>81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2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34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206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2968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256</v>
      </c>
      <c r="B13" t="s">
        <v>256</v>
      </c>
      <c r="C13" s="14"/>
      <c r="D13" s="14"/>
      <c r="E13" t="s">
        <v>256</v>
      </c>
      <c r="F13" t="s">
        <v>256</v>
      </c>
      <c r="I13" s="65">
        <v>0</v>
      </c>
      <c r="J13" t="s">
        <v>256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2969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256</v>
      </c>
      <c r="B15" t="s">
        <v>256</v>
      </c>
      <c r="C15" s="14"/>
      <c r="D15" s="14"/>
      <c r="E15" t="s">
        <v>256</v>
      </c>
      <c r="F15" t="s">
        <v>256</v>
      </c>
      <c r="I15" s="65">
        <v>0</v>
      </c>
      <c r="J15" t="s">
        <v>256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408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256</v>
      </c>
      <c r="B17" t="s">
        <v>256</v>
      </c>
      <c r="C17" s="14"/>
      <c r="D17" s="14"/>
      <c r="E17" t="s">
        <v>256</v>
      </c>
      <c r="F17" t="s">
        <v>256</v>
      </c>
      <c r="I17" s="65">
        <v>0</v>
      </c>
      <c r="J17" t="s">
        <v>256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1626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256</v>
      </c>
      <c r="B19" t="s">
        <v>256</v>
      </c>
      <c r="C19" s="14"/>
      <c r="D19" s="14"/>
      <c r="E19" t="s">
        <v>256</v>
      </c>
      <c r="F19" t="s">
        <v>256</v>
      </c>
      <c r="I19" s="65">
        <v>0</v>
      </c>
      <c r="J19" t="s">
        <v>256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260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2970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256</v>
      </c>
      <c r="B22" t="s">
        <v>256</v>
      </c>
      <c r="C22" s="14"/>
      <c r="D22" s="14"/>
      <c r="E22" t="s">
        <v>256</v>
      </c>
      <c r="F22" t="s">
        <v>256</v>
      </c>
      <c r="I22" s="65">
        <v>0</v>
      </c>
      <c r="J22" t="s">
        <v>256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2971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256</v>
      </c>
      <c r="B24" t="s">
        <v>256</v>
      </c>
      <c r="C24" s="14"/>
      <c r="D24" s="14"/>
      <c r="E24" t="s">
        <v>256</v>
      </c>
      <c r="F24" t="s">
        <v>256</v>
      </c>
      <c r="I24" s="65">
        <v>0</v>
      </c>
      <c r="J24" t="s">
        <v>256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116" t="s">
        <v>262</v>
      </c>
      <c r="C25" s="14"/>
      <c r="D25" s="14"/>
      <c r="E25" s="14"/>
    </row>
    <row r="26" spans="1:18">
      <c r="A26" s="116" t="s">
        <v>403</v>
      </c>
      <c r="C26" s="14"/>
      <c r="D26" s="14"/>
      <c r="E26" s="14"/>
    </row>
    <row r="27" spans="1:18">
      <c r="A27" s="116" t="s">
        <v>404</v>
      </c>
      <c r="C27" s="14"/>
      <c r="D27" s="14"/>
      <c r="E27" s="14"/>
    </row>
    <row r="28" spans="1:18">
      <c r="A28" s="116" t="s">
        <v>405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</row>
    <row r="4" spans="1:80">
      <c r="A4" s="2" t="s">
        <v>3</v>
      </c>
    </row>
    <row r="5" spans="1:80" ht="26.25" customHeight="1">
      <c r="A5" s="130" t="s">
        <v>135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2"/>
    </row>
    <row r="6" spans="1:80" ht="26.25" customHeight="1">
      <c r="A6" s="130" t="s">
        <v>88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2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34" t="s">
        <v>54</v>
      </c>
      <c r="M7" s="134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63">
        <v>5.19</v>
      </c>
      <c r="J10" s="7"/>
      <c r="K10" s="7"/>
      <c r="L10" s="64">
        <v>4.2099999999999999E-2</v>
      </c>
      <c r="M10" s="63">
        <v>197991231.94999999</v>
      </c>
      <c r="N10" s="7"/>
      <c r="O10" s="63">
        <v>209031.65466821947</v>
      </c>
      <c r="P10" s="7"/>
      <c r="Q10" s="64">
        <v>1</v>
      </c>
      <c r="R10" s="64">
        <v>1.24E-2</v>
      </c>
      <c r="S10" s="30"/>
      <c r="BY10" s="14"/>
      <c r="CB10" s="14"/>
    </row>
    <row r="11" spans="1:80">
      <c r="A11" s="67" t="s">
        <v>206</v>
      </c>
      <c r="B11" s="14"/>
      <c r="C11" s="14"/>
      <c r="D11" s="14"/>
      <c r="I11" s="69">
        <v>5.19</v>
      </c>
      <c r="L11" s="68">
        <v>4.2099999999999999E-2</v>
      </c>
      <c r="M11" s="69">
        <v>197991231.94999999</v>
      </c>
      <c r="O11" s="69">
        <v>209031.65466821947</v>
      </c>
      <c r="Q11" s="68">
        <v>1</v>
      </c>
      <c r="R11" s="68">
        <v>1.24E-2</v>
      </c>
    </row>
    <row r="12" spans="1:80">
      <c r="A12" s="67" t="s">
        <v>2968</v>
      </c>
      <c r="B12" s="14"/>
      <c r="C12" s="14"/>
      <c r="D12" s="14"/>
      <c r="I12" s="69">
        <v>9.2100000000000009</v>
      </c>
      <c r="L12" s="68">
        <v>2.24E-2</v>
      </c>
      <c r="M12" s="69">
        <v>56381412.719999999</v>
      </c>
      <c r="O12" s="69">
        <v>63395.207578372967</v>
      </c>
      <c r="Q12" s="68">
        <v>0.30330000000000001</v>
      </c>
      <c r="R12" s="68">
        <v>3.7000000000000002E-3</v>
      </c>
    </row>
    <row r="13" spans="1:80">
      <c r="A13" t="s">
        <v>2972</v>
      </c>
      <c r="B13" t="s">
        <v>2973</v>
      </c>
      <c r="C13" t="s">
        <v>122</v>
      </c>
      <c r="D13" t="s">
        <v>467</v>
      </c>
      <c r="E13" t="s">
        <v>126</v>
      </c>
      <c r="F13" t="s">
        <v>211</v>
      </c>
      <c r="G13" t="s">
        <v>212</v>
      </c>
      <c r="H13" t="s">
        <v>2974</v>
      </c>
      <c r="I13" s="65">
        <v>11.88</v>
      </c>
      <c r="J13" t="s">
        <v>101</v>
      </c>
      <c r="K13" s="66">
        <v>4.1000000000000002E-2</v>
      </c>
      <c r="L13" s="66">
        <v>1.2E-2</v>
      </c>
      <c r="M13" s="65">
        <v>30333335.739999998</v>
      </c>
      <c r="N13" s="65">
        <v>142.76</v>
      </c>
      <c r="O13" s="65">
        <v>43303.870102424</v>
      </c>
      <c r="P13" s="66">
        <v>7.4999999999999997E-3</v>
      </c>
      <c r="Q13" s="66">
        <v>0.2072</v>
      </c>
      <c r="R13" s="66">
        <v>2.5999999999999999E-3</v>
      </c>
    </row>
    <row r="14" spans="1:80">
      <c r="A14" t="s">
        <v>2975</v>
      </c>
      <c r="B14" t="s">
        <v>2976</v>
      </c>
      <c r="C14" t="s">
        <v>122</v>
      </c>
      <c r="D14" t="s">
        <v>2977</v>
      </c>
      <c r="E14" t="s">
        <v>572</v>
      </c>
      <c r="F14" t="s">
        <v>443</v>
      </c>
      <c r="G14" t="s">
        <v>149</v>
      </c>
      <c r="H14" t="s">
        <v>1293</v>
      </c>
      <c r="I14" s="65">
        <v>10.84</v>
      </c>
      <c r="J14" t="s">
        <v>101</v>
      </c>
      <c r="K14" s="66">
        <v>8.3000000000000001E-3</v>
      </c>
      <c r="L14" s="66">
        <v>0.01</v>
      </c>
      <c r="M14" s="65">
        <v>4519837</v>
      </c>
      <c r="N14" s="65">
        <v>98.29</v>
      </c>
      <c r="O14" s="65">
        <v>4442.5477873</v>
      </c>
      <c r="P14" s="66">
        <v>1.29E-2</v>
      </c>
      <c r="Q14" s="66">
        <v>2.1299999999999999E-2</v>
      </c>
      <c r="R14" s="66">
        <v>2.9999999999999997E-4</v>
      </c>
    </row>
    <row r="15" spans="1:80">
      <c r="A15" t="s">
        <v>2978</v>
      </c>
      <c r="B15" t="s">
        <v>2979</v>
      </c>
      <c r="C15" t="s">
        <v>122</v>
      </c>
      <c r="D15" t="s">
        <v>440</v>
      </c>
      <c r="E15" t="s">
        <v>422</v>
      </c>
      <c r="F15" t="s">
        <v>482</v>
      </c>
      <c r="G15" t="s">
        <v>212</v>
      </c>
      <c r="H15" t="s">
        <v>2980</v>
      </c>
      <c r="I15" s="65">
        <v>3.1</v>
      </c>
      <c r="J15" t="s">
        <v>101</v>
      </c>
      <c r="K15" s="66">
        <v>6.6000000000000003E-2</v>
      </c>
      <c r="L15" s="66">
        <v>1.5E-3</v>
      </c>
      <c r="M15" s="65">
        <v>700000</v>
      </c>
      <c r="N15" s="65">
        <v>153.96</v>
      </c>
      <c r="O15" s="65">
        <v>1077.72</v>
      </c>
      <c r="P15" s="66">
        <v>0</v>
      </c>
      <c r="Q15" s="66">
        <v>5.1999999999999998E-3</v>
      </c>
      <c r="R15" s="66">
        <v>1E-4</v>
      </c>
    </row>
    <row r="16" spans="1:80">
      <c r="A16" t="s">
        <v>2981</v>
      </c>
      <c r="B16" t="s">
        <v>2982</v>
      </c>
      <c r="C16" t="s">
        <v>122</v>
      </c>
      <c r="D16" t="s">
        <v>2983</v>
      </c>
      <c r="E16" t="s">
        <v>127</v>
      </c>
      <c r="F16" t="s">
        <v>535</v>
      </c>
      <c r="G16" t="s">
        <v>212</v>
      </c>
      <c r="H16" t="s">
        <v>2984</v>
      </c>
      <c r="I16" s="65">
        <v>1.62</v>
      </c>
      <c r="J16" t="s">
        <v>101</v>
      </c>
      <c r="K16" s="66">
        <v>2.9499999999999998E-2</v>
      </c>
      <c r="L16" s="66">
        <v>2.8899999999999999E-2</v>
      </c>
      <c r="M16" s="65">
        <v>1322437.17</v>
      </c>
      <c r="N16" s="65">
        <v>100.24</v>
      </c>
      <c r="O16" s="65">
        <v>1325.611019208</v>
      </c>
      <c r="P16" s="66">
        <v>1.15E-2</v>
      </c>
      <c r="Q16" s="66">
        <v>6.3E-3</v>
      </c>
      <c r="R16" s="66">
        <v>1E-4</v>
      </c>
    </row>
    <row r="17" spans="1:18">
      <c r="A17" t="s">
        <v>2985</v>
      </c>
      <c r="B17" t="s">
        <v>2986</v>
      </c>
      <c r="C17" t="s">
        <v>122</v>
      </c>
      <c r="D17" t="s">
        <v>2987</v>
      </c>
      <c r="E17" t="s">
        <v>127</v>
      </c>
      <c r="F17" t="s">
        <v>629</v>
      </c>
      <c r="G17" t="s">
        <v>149</v>
      </c>
      <c r="H17" t="s">
        <v>2988</v>
      </c>
      <c r="I17" s="65">
        <v>2.2799999999999998</v>
      </c>
      <c r="J17" t="s">
        <v>101</v>
      </c>
      <c r="K17" s="66">
        <v>2.5000000000000001E-2</v>
      </c>
      <c r="L17" s="66">
        <v>2.5600000000000001E-2</v>
      </c>
      <c r="M17" s="65">
        <v>2028323.58</v>
      </c>
      <c r="N17" s="65">
        <v>99.94</v>
      </c>
      <c r="O17" s="65">
        <v>2027.1065858520001</v>
      </c>
      <c r="P17" s="66">
        <v>8.3000000000000001E-3</v>
      </c>
      <c r="Q17" s="66">
        <v>9.7000000000000003E-3</v>
      </c>
      <c r="R17" s="66">
        <v>1E-4</v>
      </c>
    </row>
    <row r="18" spans="1:18">
      <c r="A18" t="s">
        <v>2989</v>
      </c>
      <c r="B18" t="s">
        <v>2990</v>
      </c>
      <c r="C18" t="s">
        <v>122</v>
      </c>
      <c r="D18" t="s">
        <v>2991</v>
      </c>
      <c r="E18" t="s">
        <v>122</v>
      </c>
      <c r="F18" t="s">
        <v>788</v>
      </c>
      <c r="G18" t="s">
        <v>149</v>
      </c>
      <c r="H18" t="s">
        <v>2992</v>
      </c>
      <c r="I18" s="65">
        <v>0</v>
      </c>
      <c r="J18" t="s">
        <v>101</v>
      </c>
      <c r="K18" s="66">
        <v>7.0900000000000005E-2</v>
      </c>
      <c r="L18" s="66">
        <v>0</v>
      </c>
      <c r="M18" s="65">
        <v>2575001.4900000002</v>
      </c>
      <c r="N18" s="65">
        <v>124.63</v>
      </c>
      <c r="O18" s="65">
        <v>3209.2243569870002</v>
      </c>
      <c r="P18" s="66">
        <v>0</v>
      </c>
      <c r="Q18" s="66">
        <v>1.54E-2</v>
      </c>
      <c r="R18" s="66">
        <v>2.0000000000000001E-4</v>
      </c>
    </row>
    <row r="19" spans="1:18">
      <c r="A19" t="s">
        <v>2993</v>
      </c>
      <c r="B19" t="s">
        <v>2994</v>
      </c>
      <c r="C19" t="s">
        <v>122</v>
      </c>
      <c r="D19" t="s">
        <v>839</v>
      </c>
      <c r="E19" t="s">
        <v>127</v>
      </c>
      <c r="F19" t="s">
        <v>788</v>
      </c>
      <c r="G19" t="s">
        <v>149</v>
      </c>
      <c r="H19" t="s">
        <v>2992</v>
      </c>
      <c r="I19" s="65">
        <v>1.41</v>
      </c>
      <c r="J19" t="s">
        <v>101</v>
      </c>
      <c r="K19" s="66">
        <v>3.15E-2</v>
      </c>
      <c r="L19" s="66">
        <v>9.4100000000000003E-2</v>
      </c>
      <c r="M19" s="65">
        <v>8366183.0300000003</v>
      </c>
      <c r="N19" s="65">
        <v>93.78</v>
      </c>
      <c r="O19" s="65">
        <v>7845.806445534</v>
      </c>
      <c r="P19" s="66">
        <v>2.4E-2</v>
      </c>
      <c r="Q19" s="66">
        <v>3.7499999999999999E-2</v>
      </c>
      <c r="R19" s="66">
        <v>5.0000000000000001E-4</v>
      </c>
    </row>
    <row r="20" spans="1:18">
      <c r="A20" t="s">
        <v>2995</v>
      </c>
      <c r="B20" t="s">
        <v>2996</v>
      </c>
      <c r="C20" t="s">
        <v>122</v>
      </c>
      <c r="D20" t="s">
        <v>2997</v>
      </c>
      <c r="E20" t="s">
        <v>787</v>
      </c>
      <c r="F20" t="s">
        <v>882</v>
      </c>
      <c r="G20" t="s">
        <v>212</v>
      </c>
      <c r="H20" t="s">
        <v>2992</v>
      </c>
      <c r="I20" s="65">
        <v>0.19</v>
      </c>
      <c r="J20" t="s">
        <v>101</v>
      </c>
      <c r="K20" s="66">
        <v>7.0000000000000007E-2</v>
      </c>
      <c r="L20" s="66">
        <v>0.1724</v>
      </c>
      <c r="M20" s="65">
        <v>85234.09</v>
      </c>
      <c r="N20" s="65">
        <v>123.02</v>
      </c>
      <c r="O20" s="65">
        <v>104.854977518</v>
      </c>
      <c r="P20" s="66">
        <v>9.4000000000000004E-3</v>
      </c>
      <c r="Q20" s="66">
        <v>5.0000000000000001E-4</v>
      </c>
      <c r="R20" s="66">
        <v>0</v>
      </c>
    </row>
    <row r="21" spans="1:18">
      <c r="A21" t="s">
        <v>2998</v>
      </c>
      <c r="B21" t="s">
        <v>2999</v>
      </c>
      <c r="C21" t="s">
        <v>1629</v>
      </c>
      <c r="D21" t="s">
        <v>2997</v>
      </c>
      <c r="E21" t="s">
        <v>787</v>
      </c>
      <c r="F21" t="s">
        <v>882</v>
      </c>
      <c r="G21" t="s">
        <v>212</v>
      </c>
      <c r="H21" t="s">
        <v>3000</v>
      </c>
      <c r="I21" s="65">
        <v>0.38</v>
      </c>
      <c r="J21" t="s">
        <v>101</v>
      </c>
      <c r="K21" s="66">
        <v>6.4500000000000002E-2</v>
      </c>
      <c r="L21" s="66">
        <v>8.6599999999999996E-2</v>
      </c>
      <c r="M21" s="65">
        <v>31063.85</v>
      </c>
      <c r="N21" s="65">
        <v>123.1</v>
      </c>
      <c r="O21" s="65">
        <v>58.466239350000002</v>
      </c>
      <c r="P21" s="66">
        <v>1.5E-3</v>
      </c>
      <c r="Q21" s="66">
        <v>2.9999999999999997E-4</v>
      </c>
      <c r="R21" s="66">
        <v>0</v>
      </c>
    </row>
    <row r="22" spans="1:18">
      <c r="A22" t="s">
        <v>3001</v>
      </c>
      <c r="B22" t="s">
        <v>3002</v>
      </c>
      <c r="C22" t="s">
        <v>122</v>
      </c>
      <c r="D22" t="s">
        <v>3003</v>
      </c>
      <c r="E22" t="s">
        <v>2083</v>
      </c>
      <c r="F22" t="s">
        <v>3004</v>
      </c>
      <c r="G22" t="s">
        <v>212</v>
      </c>
      <c r="H22" t="s">
        <v>3005</v>
      </c>
      <c r="I22" s="65">
        <v>0</v>
      </c>
      <c r="J22" t="s">
        <v>101</v>
      </c>
      <c r="K22" s="66">
        <v>0</v>
      </c>
      <c r="L22" s="66">
        <v>0</v>
      </c>
      <c r="M22" s="65">
        <v>24353.38</v>
      </c>
      <c r="N22" s="65">
        <v>9.9999999999999995E-7</v>
      </c>
      <c r="O22" s="65">
        <v>2.4353379999999998E-7</v>
      </c>
      <c r="P22" s="66">
        <v>0</v>
      </c>
      <c r="Q22" s="66">
        <v>0</v>
      </c>
      <c r="R22" s="66">
        <v>0</v>
      </c>
    </row>
    <row r="23" spans="1:18">
      <c r="A23" t="s">
        <v>3006</v>
      </c>
      <c r="B23" t="s">
        <v>3007</v>
      </c>
      <c r="C23" t="s">
        <v>122</v>
      </c>
      <c r="D23" t="s">
        <v>3003</v>
      </c>
      <c r="E23" t="s">
        <v>2083</v>
      </c>
      <c r="F23" t="s">
        <v>3004</v>
      </c>
      <c r="G23" t="s">
        <v>212</v>
      </c>
      <c r="H23" t="s">
        <v>3005</v>
      </c>
      <c r="I23" s="65">
        <v>0</v>
      </c>
      <c r="J23" t="s">
        <v>101</v>
      </c>
      <c r="K23" s="66">
        <v>0</v>
      </c>
      <c r="L23" s="66">
        <v>0</v>
      </c>
      <c r="M23" s="65">
        <v>36583.25</v>
      </c>
      <c r="N23" s="65">
        <v>9.9999999999999995E-7</v>
      </c>
      <c r="O23" s="65">
        <v>3.658325E-7</v>
      </c>
      <c r="P23" s="66">
        <v>0</v>
      </c>
      <c r="Q23" s="66">
        <v>0</v>
      </c>
      <c r="R23" s="66">
        <v>0</v>
      </c>
    </row>
    <row r="24" spans="1:18">
      <c r="A24" t="s">
        <v>3008</v>
      </c>
      <c r="B24" t="s">
        <v>3009</v>
      </c>
      <c r="C24" t="s">
        <v>122</v>
      </c>
      <c r="D24" t="s">
        <v>3003</v>
      </c>
      <c r="E24" t="s">
        <v>2083</v>
      </c>
      <c r="F24" t="s">
        <v>3004</v>
      </c>
      <c r="G24" t="s">
        <v>212</v>
      </c>
      <c r="H24" t="s">
        <v>3005</v>
      </c>
      <c r="I24" s="65">
        <v>0</v>
      </c>
      <c r="J24" t="s">
        <v>101</v>
      </c>
      <c r="K24" s="66">
        <v>0</v>
      </c>
      <c r="L24" s="66">
        <v>0</v>
      </c>
      <c r="M24" s="65">
        <v>256092.18</v>
      </c>
      <c r="N24" s="65">
        <v>9.9999999999999995E-7</v>
      </c>
      <c r="O24" s="65">
        <v>2.5609217999999998E-6</v>
      </c>
      <c r="P24" s="66">
        <v>3.3999999999999998E-3</v>
      </c>
      <c r="Q24" s="66">
        <v>0</v>
      </c>
      <c r="R24" s="66">
        <v>0</v>
      </c>
    </row>
    <row r="25" spans="1:18">
      <c r="A25" t="s">
        <v>3010</v>
      </c>
      <c r="B25" t="s">
        <v>3011</v>
      </c>
      <c r="C25" t="s">
        <v>122</v>
      </c>
      <c r="D25" t="s">
        <v>3012</v>
      </c>
      <c r="E25" t="s">
        <v>499</v>
      </c>
      <c r="F25" t="s">
        <v>256</v>
      </c>
      <c r="G25" t="s">
        <v>891</v>
      </c>
      <c r="H25" t="s">
        <v>3013</v>
      </c>
      <c r="I25" s="65">
        <v>0</v>
      </c>
      <c r="J25" t="s">
        <v>101</v>
      </c>
      <c r="K25" s="66">
        <v>0.08</v>
      </c>
      <c r="L25" s="66">
        <v>0</v>
      </c>
      <c r="M25" s="65">
        <v>2815079.1</v>
      </c>
      <c r="N25" s="65">
        <v>9.9999999999999995E-7</v>
      </c>
      <c r="O25" s="65">
        <v>2.8150791E-5</v>
      </c>
      <c r="P25" s="66">
        <v>2.5000000000000001E-2</v>
      </c>
      <c r="Q25" s="66">
        <v>0</v>
      </c>
      <c r="R25" s="66">
        <v>0</v>
      </c>
    </row>
    <row r="26" spans="1:18">
      <c r="A26" t="s">
        <v>3014</v>
      </c>
      <c r="B26" t="s">
        <v>3015</v>
      </c>
      <c r="C26" t="s">
        <v>122</v>
      </c>
      <c r="D26" t="s">
        <v>3016</v>
      </c>
      <c r="E26" t="s">
        <v>111</v>
      </c>
      <c r="F26" t="s">
        <v>256</v>
      </c>
      <c r="G26" t="s">
        <v>891</v>
      </c>
      <c r="H26" t="s">
        <v>3017</v>
      </c>
      <c r="I26" s="65">
        <v>0</v>
      </c>
      <c r="J26" t="s">
        <v>101</v>
      </c>
      <c r="K26" s="66">
        <v>7.4499999999999997E-2</v>
      </c>
      <c r="L26" s="66">
        <v>0</v>
      </c>
      <c r="M26" s="65">
        <v>608840</v>
      </c>
      <c r="N26" s="65">
        <v>9.9999999999999995E-7</v>
      </c>
      <c r="O26" s="65">
        <v>6.0884E-6</v>
      </c>
      <c r="P26" s="66">
        <v>1.2500000000000001E-2</v>
      </c>
      <c r="Q26" s="66">
        <v>0</v>
      </c>
      <c r="R26" s="66">
        <v>0</v>
      </c>
    </row>
    <row r="27" spans="1:18">
      <c r="A27" t="s">
        <v>3018</v>
      </c>
      <c r="B27" t="s">
        <v>3019</v>
      </c>
      <c r="C27" t="s">
        <v>122</v>
      </c>
      <c r="D27" t="s">
        <v>3016</v>
      </c>
      <c r="E27" t="s">
        <v>111</v>
      </c>
      <c r="F27" t="s">
        <v>256</v>
      </c>
      <c r="G27" t="s">
        <v>891</v>
      </c>
      <c r="H27" t="s">
        <v>3020</v>
      </c>
      <c r="I27" s="65">
        <v>0</v>
      </c>
      <c r="J27" t="s">
        <v>101</v>
      </c>
      <c r="K27" s="66">
        <v>7.4999999999999997E-2</v>
      </c>
      <c r="L27" s="66">
        <v>0</v>
      </c>
      <c r="M27" s="65">
        <v>475854.14</v>
      </c>
      <c r="N27" s="65">
        <v>9.9999999999999995E-7</v>
      </c>
      <c r="O27" s="65">
        <v>4.7585413999999997E-6</v>
      </c>
      <c r="P27" s="66">
        <v>8.3000000000000001E-3</v>
      </c>
      <c r="Q27" s="66">
        <v>0</v>
      </c>
      <c r="R27" s="66">
        <v>0</v>
      </c>
    </row>
    <row r="28" spans="1:18">
      <c r="A28" t="s">
        <v>3021</v>
      </c>
      <c r="B28" t="s">
        <v>3022</v>
      </c>
      <c r="C28" t="s">
        <v>122</v>
      </c>
      <c r="D28" t="s">
        <v>3016</v>
      </c>
      <c r="E28" t="s">
        <v>111</v>
      </c>
      <c r="F28" t="s">
        <v>256</v>
      </c>
      <c r="G28" t="s">
        <v>891</v>
      </c>
      <c r="I28" s="65">
        <v>0</v>
      </c>
      <c r="J28" t="s">
        <v>101</v>
      </c>
      <c r="K28" s="66">
        <v>7.4999999999999997E-2</v>
      </c>
      <c r="L28" s="66">
        <v>0</v>
      </c>
      <c r="M28" s="65">
        <v>158617.87</v>
      </c>
      <c r="N28" s="65">
        <v>9.9999999999999995E-7</v>
      </c>
      <c r="O28" s="65">
        <v>1.5861787E-6</v>
      </c>
      <c r="P28" s="66">
        <v>0</v>
      </c>
      <c r="Q28" s="66">
        <v>0</v>
      </c>
      <c r="R28" s="66">
        <v>0</v>
      </c>
    </row>
    <row r="29" spans="1:18">
      <c r="A29" t="s">
        <v>3023</v>
      </c>
      <c r="B29" t="s">
        <v>3024</v>
      </c>
      <c r="C29" t="s">
        <v>122</v>
      </c>
      <c r="D29" t="s">
        <v>3025</v>
      </c>
      <c r="E29" t="s">
        <v>499</v>
      </c>
      <c r="F29" t="s">
        <v>256</v>
      </c>
      <c r="G29" t="s">
        <v>891</v>
      </c>
      <c r="H29" t="s">
        <v>2992</v>
      </c>
      <c r="I29" s="65">
        <v>0</v>
      </c>
      <c r="J29" t="s">
        <v>101</v>
      </c>
      <c r="K29" s="66">
        <v>6.4000000000000001E-2</v>
      </c>
      <c r="L29" s="66">
        <v>0</v>
      </c>
      <c r="M29" s="65">
        <v>2000000</v>
      </c>
      <c r="N29" s="65">
        <v>9.9999999999999995E-7</v>
      </c>
      <c r="O29" s="65">
        <v>2.0000000000000002E-5</v>
      </c>
      <c r="P29" s="66">
        <v>1.3299999999999999E-2</v>
      </c>
      <c r="Q29" s="66">
        <v>0</v>
      </c>
      <c r="R29" s="66">
        <v>0</v>
      </c>
    </row>
    <row r="30" spans="1:18">
      <c r="A30" t="s">
        <v>3026</v>
      </c>
      <c r="B30" t="s">
        <v>3027</v>
      </c>
      <c r="C30" t="s">
        <v>122</v>
      </c>
      <c r="D30" t="s">
        <v>3028</v>
      </c>
      <c r="E30" t="s">
        <v>126</v>
      </c>
      <c r="F30" t="s">
        <v>256</v>
      </c>
      <c r="G30" t="s">
        <v>891</v>
      </c>
      <c r="H30" t="s">
        <v>2992</v>
      </c>
      <c r="I30" s="65">
        <v>0</v>
      </c>
      <c r="J30" t="s">
        <v>101</v>
      </c>
      <c r="K30" s="66">
        <v>7.3999999999999996E-2</v>
      </c>
      <c r="L30" s="66">
        <v>0</v>
      </c>
      <c r="M30" s="65">
        <v>44576.85</v>
      </c>
      <c r="N30" s="65">
        <v>9.9999999999999995E-7</v>
      </c>
      <c r="O30" s="65">
        <v>4.4576850000000001E-7</v>
      </c>
      <c r="P30" s="66">
        <v>0</v>
      </c>
      <c r="Q30" s="66">
        <v>0</v>
      </c>
      <c r="R30" s="66">
        <v>0</v>
      </c>
    </row>
    <row r="31" spans="1:18">
      <c r="A31" s="67" t="s">
        <v>2969</v>
      </c>
      <c r="B31" s="14"/>
      <c r="C31" s="14"/>
      <c r="D31" s="14"/>
      <c r="I31" s="69">
        <v>3.58</v>
      </c>
      <c r="L31" s="68">
        <v>5.2900000000000003E-2</v>
      </c>
      <c r="M31" s="69">
        <v>139073010.22999999</v>
      </c>
      <c r="O31" s="69">
        <v>137182.336111454</v>
      </c>
      <c r="Q31" s="68">
        <v>0.65629999999999999</v>
      </c>
      <c r="R31" s="68">
        <v>8.0999999999999996E-3</v>
      </c>
    </row>
    <row r="32" spans="1:18">
      <c r="A32" t="s">
        <v>3029</v>
      </c>
      <c r="B32" t="s">
        <v>3030</v>
      </c>
      <c r="C32" t="s">
        <v>122</v>
      </c>
      <c r="D32" t="s">
        <v>3031</v>
      </c>
      <c r="E32" t="s">
        <v>499</v>
      </c>
      <c r="F32" t="s">
        <v>573</v>
      </c>
      <c r="G32" t="s">
        <v>149</v>
      </c>
      <c r="H32" t="s">
        <v>3032</v>
      </c>
      <c r="I32" s="65">
        <v>4.55</v>
      </c>
      <c r="J32" t="s">
        <v>101</v>
      </c>
      <c r="K32" s="66">
        <v>3.1E-2</v>
      </c>
      <c r="L32" s="66">
        <v>1.7999999999999999E-2</v>
      </c>
      <c r="M32" s="65">
        <v>14762133.359999999</v>
      </c>
      <c r="N32" s="65">
        <v>106.1</v>
      </c>
      <c r="O32" s="65">
        <v>15662.62349496</v>
      </c>
      <c r="P32" s="66">
        <v>1.7000000000000001E-2</v>
      </c>
      <c r="Q32" s="66">
        <v>7.4899999999999994E-2</v>
      </c>
      <c r="R32" s="66">
        <v>8.9999999999999998E-4</v>
      </c>
    </row>
    <row r="33" spans="1:18">
      <c r="A33" t="s">
        <v>3033</v>
      </c>
      <c r="B33" t="s">
        <v>3034</v>
      </c>
      <c r="C33" t="s">
        <v>122</v>
      </c>
      <c r="D33" t="s">
        <v>1916</v>
      </c>
      <c r="E33" t="s">
        <v>124</v>
      </c>
      <c r="F33" t="s">
        <v>643</v>
      </c>
      <c r="G33" t="s">
        <v>212</v>
      </c>
      <c r="H33" t="s">
        <v>1211</v>
      </c>
      <c r="I33" s="65">
        <v>5.53</v>
      </c>
      <c r="J33" t="s">
        <v>101</v>
      </c>
      <c r="K33" s="66">
        <v>3.3500000000000002E-2</v>
      </c>
      <c r="L33" s="66">
        <v>3.2599999999999997E-2</v>
      </c>
      <c r="M33" s="65">
        <v>23753354</v>
      </c>
      <c r="N33" s="65">
        <v>101.07</v>
      </c>
      <c r="O33" s="65">
        <v>24007.5148878</v>
      </c>
      <c r="P33" s="66">
        <v>2.3800000000000002E-2</v>
      </c>
      <c r="Q33" s="66">
        <v>0.1149</v>
      </c>
      <c r="R33" s="66">
        <v>1.4E-3</v>
      </c>
    </row>
    <row r="34" spans="1:18">
      <c r="A34" t="s">
        <v>3035</v>
      </c>
      <c r="B34" t="s">
        <v>3036</v>
      </c>
      <c r="C34" t="s">
        <v>122</v>
      </c>
      <c r="D34" t="s">
        <v>3037</v>
      </c>
      <c r="E34" t="s">
        <v>127</v>
      </c>
      <c r="F34" t="s">
        <v>643</v>
      </c>
      <c r="G34" t="s">
        <v>212</v>
      </c>
      <c r="H34" t="s">
        <v>3038</v>
      </c>
      <c r="I34" s="65">
        <v>1.63</v>
      </c>
      <c r="J34" t="s">
        <v>101</v>
      </c>
      <c r="K34" s="66">
        <v>2.1899999999999999E-2</v>
      </c>
      <c r="L34" s="66">
        <v>0.10349999999999999</v>
      </c>
      <c r="M34" s="65">
        <v>15477908.880000001</v>
      </c>
      <c r="N34" s="65">
        <v>102.12</v>
      </c>
      <c r="O34" s="65">
        <v>15806.040548256</v>
      </c>
      <c r="P34" s="66">
        <v>1.7600000000000001E-2</v>
      </c>
      <c r="Q34" s="66">
        <v>7.5600000000000001E-2</v>
      </c>
      <c r="R34" s="66">
        <v>8.9999999999999998E-4</v>
      </c>
    </row>
    <row r="35" spans="1:18">
      <c r="A35" t="s">
        <v>3039</v>
      </c>
      <c r="B35" t="s">
        <v>3040</v>
      </c>
      <c r="C35" t="s">
        <v>122</v>
      </c>
      <c r="D35" t="s">
        <v>3037</v>
      </c>
      <c r="E35" t="s">
        <v>127</v>
      </c>
      <c r="F35" t="s">
        <v>643</v>
      </c>
      <c r="G35" t="s">
        <v>212</v>
      </c>
      <c r="H35" t="s">
        <v>1766</v>
      </c>
      <c r="I35" s="65">
        <v>1</v>
      </c>
      <c r="J35" t="s">
        <v>101</v>
      </c>
      <c r="K35" s="66">
        <v>1.14E-2</v>
      </c>
      <c r="L35" s="66">
        <v>7.6E-3</v>
      </c>
      <c r="M35" s="65">
        <v>10206372.02</v>
      </c>
      <c r="N35" s="65">
        <v>100.38</v>
      </c>
      <c r="O35" s="65">
        <v>10245.156233676</v>
      </c>
      <c r="P35" s="66">
        <v>2.5600000000000001E-2</v>
      </c>
      <c r="Q35" s="66">
        <v>4.9000000000000002E-2</v>
      </c>
      <c r="R35" s="66">
        <v>5.9999999999999995E-4</v>
      </c>
    </row>
    <row r="36" spans="1:18">
      <c r="A36" t="s">
        <v>3041</v>
      </c>
      <c r="B36" t="s">
        <v>3042</v>
      </c>
      <c r="C36" t="s">
        <v>122</v>
      </c>
      <c r="D36" t="s">
        <v>3043</v>
      </c>
      <c r="E36" t="s">
        <v>499</v>
      </c>
      <c r="F36" t="s">
        <v>759</v>
      </c>
      <c r="G36" t="s">
        <v>212</v>
      </c>
      <c r="H36" t="s">
        <v>3044</v>
      </c>
      <c r="I36" s="65">
        <v>3.6</v>
      </c>
      <c r="J36" t="s">
        <v>101</v>
      </c>
      <c r="K36" s="66">
        <v>3.5499999999999997E-2</v>
      </c>
      <c r="L36" s="66">
        <v>2.01E-2</v>
      </c>
      <c r="M36" s="65">
        <v>7704000</v>
      </c>
      <c r="N36" s="65">
        <v>106.56</v>
      </c>
      <c r="O36" s="65">
        <v>8209.3824000000004</v>
      </c>
      <c r="P36" s="66">
        <v>2.5100000000000001E-2</v>
      </c>
      <c r="Q36" s="66">
        <v>3.9300000000000002E-2</v>
      </c>
      <c r="R36" s="66">
        <v>5.0000000000000001E-4</v>
      </c>
    </row>
    <row r="37" spans="1:18">
      <c r="A37" t="s">
        <v>3045</v>
      </c>
      <c r="B37" t="s">
        <v>3046</v>
      </c>
      <c r="C37" t="s">
        <v>122</v>
      </c>
      <c r="D37" t="s">
        <v>3047</v>
      </c>
      <c r="E37" t="s">
        <v>127</v>
      </c>
      <c r="F37" t="s">
        <v>788</v>
      </c>
      <c r="G37" t="s">
        <v>149</v>
      </c>
      <c r="H37" t="s">
        <v>883</v>
      </c>
      <c r="I37" s="65">
        <v>1.49</v>
      </c>
      <c r="J37" t="s">
        <v>101</v>
      </c>
      <c r="K37" s="66">
        <v>3.4200000000000001E-2</v>
      </c>
      <c r="L37" s="66">
        <v>1.8100000000000002E-2</v>
      </c>
      <c r="M37" s="65">
        <v>73164.800000000003</v>
      </c>
      <c r="N37" s="65">
        <v>104</v>
      </c>
      <c r="O37" s="65">
        <v>76.091391999999999</v>
      </c>
      <c r="P37" s="66">
        <v>5.0000000000000001E-4</v>
      </c>
      <c r="Q37" s="66">
        <v>4.0000000000000002E-4</v>
      </c>
      <c r="R37" s="66">
        <v>0</v>
      </c>
    </row>
    <row r="38" spans="1:18">
      <c r="A38" t="s">
        <v>3048</v>
      </c>
      <c r="B38" t="s">
        <v>3049</v>
      </c>
      <c r="C38" t="s">
        <v>122</v>
      </c>
      <c r="D38" t="s">
        <v>3050</v>
      </c>
      <c r="E38" t="s">
        <v>111</v>
      </c>
      <c r="F38" t="s">
        <v>788</v>
      </c>
      <c r="G38" t="s">
        <v>149</v>
      </c>
      <c r="H38" t="s">
        <v>485</v>
      </c>
      <c r="I38" s="65">
        <v>4.3600000000000003</v>
      </c>
      <c r="J38" t="s">
        <v>101</v>
      </c>
      <c r="K38" s="66">
        <v>4.5999999999999999E-2</v>
      </c>
      <c r="L38" s="66">
        <v>4.6100000000000002E-2</v>
      </c>
      <c r="M38" s="65">
        <v>3051121.95</v>
      </c>
      <c r="N38" s="65">
        <v>101.34</v>
      </c>
      <c r="O38" s="65">
        <v>3092.0069841300001</v>
      </c>
      <c r="P38" s="66">
        <v>4.8999999999999998E-3</v>
      </c>
      <c r="Q38" s="66">
        <v>1.4800000000000001E-2</v>
      </c>
      <c r="R38" s="66">
        <v>2.0000000000000001E-4</v>
      </c>
    </row>
    <row r="39" spans="1:18">
      <c r="A39" t="s">
        <v>3051</v>
      </c>
      <c r="B39" t="s">
        <v>3052</v>
      </c>
      <c r="C39" t="s">
        <v>122</v>
      </c>
      <c r="D39" t="s">
        <v>3053</v>
      </c>
      <c r="E39" t="s">
        <v>111</v>
      </c>
      <c r="F39" t="s">
        <v>788</v>
      </c>
      <c r="G39" t="s">
        <v>149</v>
      </c>
      <c r="H39" t="s">
        <v>3054</v>
      </c>
      <c r="I39" s="65">
        <v>4.67</v>
      </c>
      <c r="J39" t="s">
        <v>101</v>
      </c>
      <c r="K39" s="66">
        <v>4.4699999999999997E-2</v>
      </c>
      <c r="L39" s="66">
        <v>6.0900000000000003E-2</v>
      </c>
      <c r="M39" s="65">
        <v>18703490.440000001</v>
      </c>
      <c r="N39" s="65">
        <v>94.28</v>
      </c>
      <c r="O39" s="65">
        <v>17633.650786832</v>
      </c>
      <c r="P39" s="66">
        <v>3.1E-2</v>
      </c>
      <c r="Q39" s="66">
        <v>8.4400000000000003E-2</v>
      </c>
      <c r="R39" s="66">
        <v>1E-3</v>
      </c>
    </row>
    <row r="40" spans="1:18">
      <c r="A40" t="s">
        <v>3055</v>
      </c>
      <c r="B40" t="s">
        <v>3056</v>
      </c>
      <c r="C40" t="s">
        <v>122</v>
      </c>
      <c r="D40" t="s">
        <v>3057</v>
      </c>
      <c r="E40" t="s">
        <v>111</v>
      </c>
      <c r="F40" t="s">
        <v>849</v>
      </c>
      <c r="G40" t="s">
        <v>149</v>
      </c>
      <c r="H40" t="s">
        <v>819</v>
      </c>
      <c r="I40" s="65">
        <v>3.13</v>
      </c>
      <c r="J40" t="s">
        <v>101</v>
      </c>
      <c r="K40" s="66">
        <v>4.8599999999999997E-2</v>
      </c>
      <c r="L40" s="66">
        <v>0.1053</v>
      </c>
      <c r="M40" s="65">
        <v>21636000</v>
      </c>
      <c r="N40" s="65">
        <v>84.15</v>
      </c>
      <c r="O40" s="65">
        <v>18206.694</v>
      </c>
      <c r="P40" s="66">
        <v>1.8499999999999999E-2</v>
      </c>
      <c r="Q40" s="66">
        <v>8.7099999999999997E-2</v>
      </c>
      <c r="R40" s="66">
        <v>1.1000000000000001E-3</v>
      </c>
    </row>
    <row r="41" spans="1:18">
      <c r="A41" t="s">
        <v>3058</v>
      </c>
      <c r="B41" t="s">
        <v>3059</v>
      </c>
      <c r="C41" t="s">
        <v>122</v>
      </c>
      <c r="D41" t="s">
        <v>3060</v>
      </c>
      <c r="E41" t="s">
        <v>622</v>
      </c>
      <c r="F41" t="s">
        <v>849</v>
      </c>
      <c r="G41" t="s">
        <v>149</v>
      </c>
      <c r="H41" t="s">
        <v>3061</v>
      </c>
      <c r="I41" s="65">
        <v>3.98</v>
      </c>
      <c r="J41" t="s">
        <v>101</v>
      </c>
      <c r="K41" s="66">
        <v>4.2999999999999997E-2</v>
      </c>
      <c r="L41" s="66">
        <v>4.3999999999999997E-2</v>
      </c>
      <c r="M41" s="65">
        <v>11500000</v>
      </c>
      <c r="N41" s="65">
        <v>102.88</v>
      </c>
      <c r="O41" s="65">
        <v>11831.2</v>
      </c>
      <c r="P41" s="66">
        <v>5.6300000000000003E-2</v>
      </c>
      <c r="Q41" s="66">
        <v>5.6599999999999998E-2</v>
      </c>
      <c r="R41" s="66">
        <v>6.9999999999999999E-4</v>
      </c>
    </row>
    <row r="42" spans="1:18">
      <c r="A42" t="s">
        <v>3062</v>
      </c>
      <c r="B42" t="s">
        <v>3063</v>
      </c>
      <c r="C42" t="s">
        <v>122</v>
      </c>
      <c r="D42" t="s">
        <v>3064</v>
      </c>
      <c r="E42" t="s">
        <v>111</v>
      </c>
      <c r="F42" t="s">
        <v>860</v>
      </c>
      <c r="G42" t="s">
        <v>212</v>
      </c>
      <c r="H42" t="s">
        <v>3065</v>
      </c>
      <c r="I42" s="65">
        <v>0.91</v>
      </c>
      <c r="J42" t="s">
        <v>101</v>
      </c>
      <c r="K42" s="66">
        <v>2.5700000000000001E-2</v>
      </c>
      <c r="L42" s="66">
        <v>2.7400000000000001E-2</v>
      </c>
      <c r="M42" s="65">
        <v>5130000</v>
      </c>
      <c r="N42" s="65">
        <v>100.51</v>
      </c>
      <c r="O42" s="65">
        <v>5156.1629999999996</v>
      </c>
      <c r="P42" s="66">
        <v>2.1399999999999999E-2</v>
      </c>
      <c r="Q42" s="66">
        <v>2.47E-2</v>
      </c>
      <c r="R42" s="66">
        <v>2.9999999999999997E-4</v>
      </c>
    </row>
    <row r="43" spans="1:18">
      <c r="A43" t="s">
        <v>3066</v>
      </c>
      <c r="B43" t="s">
        <v>3067</v>
      </c>
      <c r="C43" t="s">
        <v>122</v>
      </c>
      <c r="D43" t="s">
        <v>3068</v>
      </c>
      <c r="E43" t="s">
        <v>787</v>
      </c>
      <c r="F43" t="s">
        <v>882</v>
      </c>
      <c r="G43" t="s">
        <v>212</v>
      </c>
      <c r="H43" t="s">
        <v>1515</v>
      </c>
      <c r="I43" s="65">
        <v>2.4300000000000002</v>
      </c>
      <c r="J43" t="s">
        <v>101</v>
      </c>
      <c r="K43" s="66">
        <v>5.6500000000000002E-2</v>
      </c>
      <c r="L43" s="66">
        <v>7.2599999999999998E-2</v>
      </c>
      <c r="M43" s="65">
        <v>7000000</v>
      </c>
      <c r="N43" s="65">
        <v>102.35</v>
      </c>
      <c r="O43" s="65">
        <v>7164.5</v>
      </c>
      <c r="P43" s="66">
        <v>1.24E-2</v>
      </c>
      <c r="Q43" s="66">
        <v>3.4299999999999997E-2</v>
      </c>
      <c r="R43" s="66">
        <v>4.0000000000000002E-4</v>
      </c>
    </row>
    <row r="44" spans="1:18">
      <c r="A44" t="s">
        <v>3069</v>
      </c>
      <c r="B44" t="s">
        <v>3070</v>
      </c>
      <c r="C44" t="s">
        <v>122</v>
      </c>
      <c r="D44" t="s">
        <v>3071</v>
      </c>
      <c r="E44" t="s">
        <v>787</v>
      </c>
      <c r="F44" t="s">
        <v>256</v>
      </c>
      <c r="G44" t="s">
        <v>891</v>
      </c>
      <c r="H44" t="s">
        <v>3072</v>
      </c>
      <c r="I44" s="65">
        <v>0</v>
      </c>
      <c r="J44" t="s">
        <v>101</v>
      </c>
      <c r="K44" s="66">
        <v>8.6499999999999994E-2</v>
      </c>
      <c r="L44" s="66">
        <v>0</v>
      </c>
      <c r="M44" s="65">
        <v>75464.78</v>
      </c>
      <c r="N44" s="65">
        <v>121</v>
      </c>
      <c r="O44" s="65">
        <v>91.312383800000006</v>
      </c>
      <c r="P44" s="66">
        <v>2.8E-3</v>
      </c>
      <c r="Q44" s="66">
        <v>4.0000000000000002E-4</v>
      </c>
      <c r="R44" s="66">
        <v>0</v>
      </c>
    </row>
    <row r="45" spans="1:18">
      <c r="A45" s="67" t="s">
        <v>408</v>
      </c>
      <c r="B45" s="14"/>
      <c r="C45" s="14"/>
      <c r="D45" s="14"/>
      <c r="I45" s="69">
        <v>2.57</v>
      </c>
      <c r="L45" s="68">
        <v>0.31369999999999998</v>
      </c>
      <c r="M45" s="69">
        <v>220809</v>
      </c>
      <c r="O45" s="69">
        <v>404.59550699250002</v>
      </c>
      <c r="Q45" s="68">
        <v>1.9E-3</v>
      </c>
      <c r="R45" s="68">
        <v>0</v>
      </c>
    </row>
    <row r="46" spans="1:18">
      <c r="A46" t="s">
        <v>3073</v>
      </c>
      <c r="B46" t="s">
        <v>3074</v>
      </c>
      <c r="C46" t="s">
        <v>122</v>
      </c>
      <c r="D46" t="s">
        <v>3075</v>
      </c>
      <c r="E46" t="s">
        <v>126</v>
      </c>
      <c r="F46" t="s">
        <v>256</v>
      </c>
      <c r="G46" t="s">
        <v>891</v>
      </c>
      <c r="H46" t="s">
        <v>3005</v>
      </c>
      <c r="I46" s="65">
        <v>2.57</v>
      </c>
      <c r="J46" t="s">
        <v>105</v>
      </c>
      <c r="K46" s="66">
        <v>0.03</v>
      </c>
      <c r="L46" s="66">
        <v>0.31369999999999998</v>
      </c>
      <c r="M46" s="65">
        <v>220809</v>
      </c>
      <c r="N46" s="65">
        <v>53.25</v>
      </c>
      <c r="O46" s="65">
        <v>404.59550699250002</v>
      </c>
      <c r="P46" s="66">
        <v>0</v>
      </c>
      <c r="Q46" s="66">
        <v>1.9E-3</v>
      </c>
      <c r="R46" s="66">
        <v>0</v>
      </c>
    </row>
    <row r="47" spans="1:18">
      <c r="A47" s="67" t="s">
        <v>1626</v>
      </c>
      <c r="B47" s="14"/>
      <c r="C47" s="14"/>
      <c r="D47" s="14"/>
      <c r="I47" s="69">
        <v>1.1200000000000001</v>
      </c>
      <c r="L47" s="68">
        <v>1E-4</v>
      </c>
      <c r="M47" s="69">
        <v>2316000</v>
      </c>
      <c r="O47" s="69">
        <v>8049.5154714</v>
      </c>
      <c r="Q47" s="68">
        <v>3.85E-2</v>
      </c>
      <c r="R47" s="68">
        <v>5.0000000000000001E-4</v>
      </c>
    </row>
    <row r="48" spans="1:18">
      <c r="A48" t="s">
        <v>3076</v>
      </c>
      <c r="B48" t="s">
        <v>3077</v>
      </c>
      <c r="C48" t="s">
        <v>122</v>
      </c>
      <c r="D48" t="s">
        <v>3078</v>
      </c>
      <c r="E48" t="s">
        <v>1006</v>
      </c>
      <c r="F48" t="s">
        <v>535</v>
      </c>
      <c r="G48" t="s">
        <v>212</v>
      </c>
      <c r="H48" t="s">
        <v>3079</v>
      </c>
      <c r="I48" s="65">
        <v>0.25</v>
      </c>
      <c r="J48" t="s">
        <v>105</v>
      </c>
      <c r="K48" s="66">
        <v>4.4400000000000002E-2</v>
      </c>
      <c r="L48" s="66">
        <v>0</v>
      </c>
      <c r="M48" s="65">
        <v>1066000</v>
      </c>
      <c r="N48" s="65">
        <v>103.44</v>
      </c>
      <c r="O48" s="65">
        <v>3794.2888463999998</v>
      </c>
      <c r="P48" s="66">
        <v>1.3299999999999999E-2</v>
      </c>
      <c r="Q48" s="66">
        <v>1.8200000000000001E-2</v>
      </c>
      <c r="R48" s="66">
        <v>2.0000000000000001E-4</v>
      </c>
    </row>
    <row r="49" spans="1:18">
      <c r="A49" t="s">
        <v>3080</v>
      </c>
      <c r="B49" t="s">
        <v>3081</v>
      </c>
      <c r="C49" t="s">
        <v>122</v>
      </c>
      <c r="D49" t="s">
        <v>1916</v>
      </c>
      <c r="E49" t="s">
        <v>124</v>
      </c>
      <c r="F49" t="s">
        <v>643</v>
      </c>
      <c r="G49" t="s">
        <v>212</v>
      </c>
      <c r="H49" t="s">
        <v>3082</v>
      </c>
      <c r="I49" s="65">
        <v>1.89</v>
      </c>
      <c r="J49" t="s">
        <v>105</v>
      </c>
      <c r="K49" s="66">
        <v>4.4499999999999998E-2</v>
      </c>
      <c r="L49" s="66">
        <v>2.0000000000000001E-4</v>
      </c>
      <c r="M49" s="65">
        <v>1250000</v>
      </c>
      <c r="N49" s="65">
        <v>98.93</v>
      </c>
      <c r="O49" s="65">
        <v>4255.2266250000002</v>
      </c>
      <c r="P49" s="66">
        <v>5.7000000000000002E-3</v>
      </c>
      <c r="Q49" s="66">
        <v>2.0400000000000001E-2</v>
      </c>
      <c r="R49" s="66">
        <v>2.9999999999999997E-4</v>
      </c>
    </row>
    <row r="50" spans="1:18">
      <c r="A50" s="67" t="s">
        <v>260</v>
      </c>
      <c r="B50" s="14"/>
      <c r="C50" s="14"/>
      <c r="D50" s="14"/>
      <c r="I50" s="69">
        <v>0</v>
      </c>
      <c r="L50" s="68">
        <v>0</v>
      </c>
      <c r="M50" s="69">
        <v>0</v>
      </c>
      <c r="O50" s="69">
        <v>0</v>
      </c>
      <c r="Q50" s="68">
        <v>0</v>
      </c>
      <c r="R50" s="68">
        <v>0</v>
      </c>
    </row>
    <row r="51" spans="1:18">
      <c r="A51" s="67" t="s">
        <v>409</v>
      </c>
      <c r="B51" s="14"/>
      <c r="C51" s="14"/>
      <c r="D51" s="14"/>
      <c r="I51" s="69">
        <v>0</v>
      </c>
      <c r="L51" s="68">
        <v>0</v>
      </c>
      <c r="M51" s="69">
        <v>0</v>
      </c>
      <c r="O51" s="69">
        <v>0</v>
      </c>
      <c r="Q51" s="68">
        <v>0</v>
      </c>
      <c r="R51" s="68">
        <v>0</v>
      </c>
    </row>
    <row r="52" spans="1:18">
      <c r="A52" t="s">
        <v>256</v>
      </c>
      <c r="B52" t="s">
        <v>256</v>
      </c>
      <c r="C52" s="14"/>
      <c r="D52" s="14"/>
      <c r="E52" t="s">
        <v>256</v>
      </c>
      <c r="F52" t="s">
        <v>256</v>
      </c>
      <c r="I52" s="65">
        <v>0</v>
      </c>
      <c r="J52" t="s">
        <v>256</v>
      </c>
      <c r="K52" s="66">
        <v>0</v>
      </c>
      <c r="L52" s="66">
        <v>0</v>
      </c>
      <c r="M52" s="65">
        <v>0</v>
      </c>
      <c r="N52" s="65">
        <v>0</v>
      </c>
      <c r="O52" s="65">
        <v>0</v>
      </c>
      <c r="P52" s="66">
        <v>0</v>
      </c>
      <c r="Q52" s="66">
        <v>0</v>
      </c>
      <c r="R52" s="66">
        <v>0</v>
      </c>
    </row>
    <row r="53" spans="1:18">
      <c r="A53" s="67" t="s">
        <v>410</v>
      </c>
      <c r="B53" s="14"/>
      <c r="C53" s="14"/>
      <c r="D53" s="14"/>
      <c r="I53" s="69">
        <v>0</v>
      </c>
      <c r="L53" s="68">
        <v>0</v>
      </c>
      <c r="M53" s="69">
        <v>0</v>
      </c>
      <c r="O53" s="69">
        <v>0</v>
      </c>
      <c r="Q53" s="68">
        <v>0</v>
      </c>
      <c r="R53" s="68">
        <v>0</v>
      </c>
    </row>
    <row r="54" spans="1:18">
      <c r="A54" t="s">
        <v>256</v>
      </c>
      <c r="B54" t="s">
        <v>256</v>
      </c>
      <c r="C54" s="14"/>
      <c r="D54" s="14"/>
      <c r="E54" t="s">
        <v>256</v>
      </c>
      <c r="F54" t="s">
        <v>256</v>
      </c>
      <c r="I54" s="65">
        <v>0</v>
      </c>
      <c r="J54" t="s">
        <v>256</v>
      </c>
      <c r="K54" s="66">
        <v>0</v>
      </c>
      <c r="L54" s="66">
        <v>0</v>
      </c>
      <c r="M54" s="65">
        <v>0</v>
      </c>
      <c r="N54" s="65">
        <v>0</v>
      </c>
      <c r="O54" s="65">
        <v>0</v>
      </c>
      <c r="P54" s="66">
        <v>0</v>
      </c>
      <c r="Q54" s="66">
        <v>0</v>
      </c>
      <c r="R54" s="66">
        <v>0</v>
      </c>
    </row>
    <row r="55" spans="1:18">
      <c r="A55" s="116" t="s">
        <v>262</v>
      </c>
      <c r="B55" s="14"/>
      <c r="C55" s="14"/>
      <c r="D55" s="14"/>
    </row>
    <row r="56" spans="1:18">
      <c r="A56" s="116" t="s">
        <v>403</v>
      </c>
      <c r="B56" s="14"/>
      <c r="C56" s="14"/>
      <c r="D56" s="14"/>
    </row>
    <row r="57" spans="1:18">
      <c r="A57" s="116" t="s">
        <v>404</v>
      </c>
      <c r="B57" s="14"/>
      <c r="C57" s="14"/>
      <c r="D57" s="14"/>
    </row>
    <row r="58" spans="1:18">
      <c r="A58" s="116" t="s">
        <v>405</v>
      </c>
      <c r="B58" s="14"/>
      <c r="C58" s="14"/>
      <c r="D58" s="14"/>
    </row>
    <row r="59" spans="1:18" hidden="1">
      <c r="B59" s="14"/>
      <c r="C59" s="14"/>
      <c r="D59" s="14"/>
    </row>
    <row r="60" spans="1:18" hidden="1">
      <c r="B60" s="14"/>
      <c r="C60" s="14"/>
      <c r="D60" s="14"/>
    </row>
    <row r="61" spans="1:18" hidden="1">
      <c r="B61" s="14"/>
      <c r="C61" s="14"/>
      <c r="D61" s="14"/>
    </row>
    <row r="62" spans="1:18" hidden="1">
      <c r="B62" s="14"/>
      <c r="C62" s="14"/>
      <c r="D62" s="14"/>
    </row>
    <row r="63" spans="1:18" hidden="1">
      <c r="B63" s="14"/>
      <c r="C63" s="14"/>
      <c r="D63" s="14"/>
    </row>
    <row r="64" spans="1:18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2.7109375" style="14" bestFit="1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98" width="0" style="14" hidden="1" customWidth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</row>
    <row r="3" spans="1:97">
      <c r="A3" s="2" t="s">
        <v>2</v>
      </c>
      <c r="B3" t="s">
        <v>197</v>
      </c>
    </row>
    <row r="4" spans="1:97">
      <c r="A4" s="2" t="s">
        <v>3</v>
      </c>
    </row>
    <row r="5" spans="1:97" ht="26.25" customHeight="1">
      <c r="A5" s="130" t="s">
        <v>135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2"/>
    </row>
    <row r="6" spans="1:97" ht="26.25" customHeight="1">
      <c r="A6" s="130" t="s">
        <v>90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2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v>10545020.59</v>
      </c>
      <c r="H10" s="7"/>
      <c r="I10" s="63">
        <v>339077.90732212854</v>
      </c>
      <c r="J10" s="7"/>
      <c r="K10" s="64">
        <v>1</v>
      </c>
      <c r="L10" s="64">
        <v>0.02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206</v>
      </c>
      <c r="B11" s="14"/>
      <c r="C11" s="14"/>
      <c r="D11" s="14"/>
      <c r="G11" s="69">
        <v>1043619</v>
      </c>
      <c r="I11" s="69">
        <v>301321.35057477473</v>
      </c>
      <c r="K11" s="68">
        <v>0.88859999999999995</v>
      </c>
      <c r="L11" s="68">
        <v>1.78E-2</v>
      </c>
    </row>
    <row r="12" spans="1:97">
      <c r="A12" t="s">
        <v>3083</v>
      </c>
      <c r="B12" s="71">
        <v>66602</v>
      </c>
      <c r="C12" t="s">
        <v>122</v>
      </c>
      <c r="D12" s="78" t="s">
        <v>3084</v>
      </c>
      <c r="E12" s="78" t="s">
        <v>111</v>
      </c>
      <c r="F12" s="78" t="s">
        <v>101</v>
      </c>
      <c r="G12" s="81">
        <v>115593</v>
      </c>
      <c r="H12" s="81">
        <v>52938.205333000013</v>
      </c>
      <c r="I12" s="81">
        <v>61192.859690574704</v>
      </c>
      <c r="J12" s="91">
        <v>9.8549999999999999E-2</v>
      </c>
      <c r="K12" s="66">
        <v>0.18049999999999999</v>
      </c>
      <c r="L12" s="66">
        <v>3.5999999999999999E-3</v>
      </c>
    </row>
    <row r="13" spans="1:97">
      <c r="A13" t="s">
        <v>3085</v>
      </c>
      <c r="B13" s="71">
        <v>74194</v>
      </c>
      <c r="C13" t="s">
        <v>122</v>
      </c>
      <c r="D13" s="78" t="s">
        <v>3086</v>
      </c>
      <c r="E13" s="78" t="s">
        <v>1426</v>
      </c>
      <c r="F13" s="78" t="s">
        <v>101</v>
      </c>
      <c r="G13" s="81">
        <v>174</v>
      </c>
      <c r="H13" s="81">
        <v>39416900</v>
      </c>
      <c r="I13" s="81">
        <v>68585.406000000003</v>
      </c>
      <c r="J13" s="91">
        <v>0.16500000000000001</v>
      </c>
      <c r="K13" s="66">
        <v>0.20230000000000001</v>
      </c>
      <c r="L13" s="66">
        <v>4.1000000000000003E-3</v>
      </c>
    </row>
    <row r="14" spans="1:97">
      <c r="A14" t="s">
        <v>3087</v>
      </c>
      <c r="B14" s="71">
        <v>74164</v>
      </c>
      <c r="C14" t="s">
        <v>122</v>
      </c>
      <c r="D14" s="78" t="s">
        <v>3088</v>
      </c>
      <c r="E14" s="78" t="s">
        <v>499</v>
      </c>
      <c r="F14" s="78" t="s">
        <v>109</v>
      </c>
      <c r="G14" s="81">
        <v>500000</v>
      </c>
      <c r="H14" s="81">
        <v>1E-26</v>
      </c>
      <c r="I14" s="81">
        <v>2.013E-25</v>
      </c>
      <c r="J14" s="91">
        <v>2.6599999999999999E-2</v>
      </c>
      <c r="K14" s="66">
        <v>0</v>
      </c>
      <c r="L14" s="66">
        <v>0</v>
      </c>
    </row>
    <row r="15" spans="1:97">
      <c r="A15" t="s">
        <v>3089</v>
      </c>
      <c r="B15" s="71">
        <v>74196</v>
      </c>
      <c r="C15" t="s">
        <v>122</v>
      </c>
      <c r="D15" s="78" t="s">
        <v>3090</v>
      </c>
      <c r="E15" s="78" t="s">
        <v>126</v>
      </c>
      <c r="F15" s="78" t="s">
        <v>101</v>
      </c>
      <c r="G15" s="81">
        <v>101453</v>
      </c>
      <c r="H15" s="81">
        <v>44900</v>
      </c>
      <c r="I15" s="81">
        <v>45552.396999999997</v>
      </c>
      <c r="J15" s="91">
        <v>5.6399999999999999E-2</v>
      </c>
      <c r="K15" s="66">
        <v>0.1343</v>
      </c>
      <c r="L15" s="66">
        <v>2.7000000000000001E-3</v>
      </c>
    </row>
    <row r="16" spans="1:97">
      <c r="A16" t="s">
        <v>3091</v>
      </c>
      <c r="B16" s="71">
        <v>74182</v>
      </c>
      <c r="C16" t="s">
        <v>122</v>
      </c>
      <c r="D16" s="78" t="s">
        <v>3092</v>
      </c>
      <c r="E16" s="78" t="s">
        <v>126</v>
      </c>
      <c r="F16" s="78" t="s">
        <v>105</v>
      </c>
      <c r="G16" s="81">
        <v>323017</v>
      </c>
      <c r="H16" s="81">
        <v>11300</v>
      </c>
      <c r="I16" s="81">
        <v>125599.669161</v>
      </c>
      <c r="J16" s="91">
        <v>5.7653999999999997E-2</v>
      </c>
      <c r="K16" s="66">
        <v>0.37040000000000001</v>
      </c>
      <c r="L16" s="66">
        <v>7.4000000000000003E-3</v>
      </c>
    </row>
    <row r="17" spans="1:12">
      <c r="A17" t="s">
        <v>3093</v>
      </c>
      <c r="B17" s="71">
        <v>65101</v>
      </c>
      <c r="C17" t="s">
        <v>122</v>
      </c>
      <c r="D17" s="78" t="s">
        <v>3075</v>
      </c>
      <c r="E17" s="78" t="s">
        <v>126</v>
      </c>
      <c r="F17" s="78" t="s">
        <v>105</v>
      </c>
      <c r="G17" s="81">
        <v>3382</v>
      </c>
      <c r="H17" s="81">
        <v>3360</v>
      </c>
      <c r="I17" s="81">
        <v>391.01872320000001</v>
      </c>
      <c r="J17" s="91">
        <v>2.9999999999999997E-4</v>
      </c>
      <c r="K17" s="66">
        <v>1.1999999999999999E-3</v>
      </c>
      <c r="L17" s="66">
        <v>0</v>
      </c>
    </row>
    <row r="18" spans="1:12">
      <c r="A18" s="67" t="s">
        <v>260</v>
      </c>
      <c r="B18" s="14"/>
      <c r="C18" s="14"/>
      <c r="D18" s="77"/>
      <c r="E18" s="77"/>
      <c r="F18" s="77"/>
      <c r="G18" s="74">
        <v>9501401.5899999999</v>
      </c>
      <c r="H18" s="77"/>
      <c r="I18" s="74">
        <v>37756.556747353839</v>
      </c>
      <c r="J18" s="77"/>
      <c r="K18" s="68">
        <v>0.1114</v>
      </c>
      <c r="L18" s="68">
        <v>2.2000000000000001E-3</v>
      </c>
    </row>
    <row r="19" spans="1:12">
      <c r="A19" s="67" t="s">
        <v>409</v>
      </c>
      <c r="B19" s="14"/>
      <c r="C19" s="14"/>
      <c r="D19" s="14"/>
      <c r="G19" s="69">
        <v>0</v>
      </c>
      <c r="I19" s="69">
        <v>0</v>
      </c>
      <c r="K19" s="68">
        <v>0</v>
      </c>
      <c r="L19" s="68">
        <v>0</v>
      </c>
    </row>
    <row r="20" spans="1:12">
      <c r="A20" t="s">
        <v>256</v>
      </c>
      <c r="B20" s="71">
        <v>0</v>
      </c>
      <c r="C20" s="14"/>
      <c r="D20" s="14"/>
      <c r="E20" t="s">
        <v>256</v>
      </c>
      <c r="F20" t="s">
        <v>256</v>
      </c>
      <c r="G20" s="65">
        <v>0</v>
      </c>
      <c r="H20" s="65">
        <v>0</v>
      </c>
      <c r="I20" s="65">
        <v>0</v>
      </c>
      <c r="J20" s="66">
        <v>0</v>
      </c>
      <c r="K20" s="66">
        <v>0</v>
      </c>
      <c r="L20" s="66">
        <v>0</v>
      </c>
    </row>
    <row r="21" spans="1:12">
      <c r="A21" s="67" t="s">
        <v>410</v>
      </c>
      <c r="B21" s="14"/>
      <c r="C21" s="14"/>
      <c r="D21" s="14"/>
      <c r="G21" s="69">
        <v>9501401.5899999999</v>
      </c>
      <c r="I21" s="69">
        <v>37756.556747353839</v>
      </c>
      <c r="K21" s="68">
        <v>0.1114</v>
      </c>
      <c r="L21" s="68">
        <v>2.2000000000000001E-3</v>
      </c>
    </row>
    <row r="22" spans="1:12">
      <c r="A22" t="s">
        <v>3094</v>
      </c>
      <c r="B22" s="71">
        <v>74191</v>
      </c>
      <c r="C22" t="s">
        <v>122</v>
      </c>
      <c r="D22" t="s">
        <v>3095</v>
      </c>
      <c r="E22" t="s">
        <v>1721</v>
      </c>
      <c r="F22" t="s">
        <v>109</v>
      </c>
      <c r="G22" s="65">
        <v>7999999</v>
      </c>
      <c r="H22" s="65">
        <v>100</v>
      </c>
      <c r="I22" s="65">
        <v>32206.395974200001</v>
      </c>
      <c r="J22" s="66">
        <v>6.1499999999999999E-2</v>
      </c>
      <c r="K22" s="66">
        <v>9.5000000000000001E-2</v>
      </c>
      <c r="L22" s="66">
        <v>1.9E-3</v>
      </c>
    </row>
    <row r="23" spans="1:12">
      <c r="A23" t="s">
        <v>3096</v>
      </c>
      <c r="B23" s="71">
        <v>74195</v>
      </c>
      <c r="C23" t="s">
        <v>122</v>
      </c>
      <c r="D23" t="s">
        <v>3086</v>
      </c>
      <c r="E23" t="s">
        <v>1721</v>
      </c>
      <c r="F23" t="s">
        <v>109</v>
      </c>
      <c r="G23" s="65">
        <v>1501402.59</v>
      </c>
      <c r="H23" s="65">
        <v>91.823999999999941</v>
      </c>
      <c r="I23" s="65">
        <v>5550.1607731538397</v>
      </c>
      <c r="J23" s="66">
        <v>0.11</v>
      </c>
      <c r="K23" s="66">
        <v>1.6400000000000001E-2</v>
      </c>
      <c r="L23" s="66">
        <v>2.9999999999999997E-4</v>
      </c>
    </row>
    <row r="24" spans="1:12">
      <c r="A24" s="116" t="s">
        <v>262</v>
      </c>
      <c r="B24" s="14"/>
      <c r="C24" s="14"/>
      <c r="D24" s="14"/>
    </row>
    <row r="25" spans="1:12">
      <c r="A25" s="116" t="s">
        <v>403</v>
      </c>
      <c r="B25" s="14"/>
      <c r="C25" s="14"/>
      <c r="D25" s="14"/>
    </row>
    <row r="26" spans="1:12">
      <c r="A26" s="116" t="s">
        <v>404</v>
      </c>
      <c r="B26" s="14"/>
      <c r="C26" s="14"/>
      <c r="D26" s="14"/>
    </row>
    <row r="27" spans="1:12">
      <c r="A27" s="116" t="s">
        <v>405</v>
      </c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 customWidth="1"/>
    <col min="12" max="12" width="6.7109375" style="16" hidden="1" customWidth="1"/>
    <col min="13" max="13" width="7.7109375" style="16" hidden="1" customWidth="1"/>
    <col min="14" max="14" width="7.140625" style="16" hidden="1" customWidth="1"/>
    <col min="15" max="15" width="6" style="16" hidden="1" customWidth="1"/>
    <col min="16" max="16" width="7.85546875" style="16" hidden="1" customWidth="1"/>
    <col min="17" max="17" width="8.140625" style="16" hidden="1" customWidth="1"/>
    <col min="18" max="18" width="6.28515625" style="16" hidden="1" customWidth="1"/>
    <col min="19" max="19" width="8" style="16" hidden="1" customWidth="1"/>
    <col min="20" max="20" width="8.7109375" style="16" hidden="1" customWidth="1"/>
    <col min="21" max="21" width="10" style="16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55" width="0" style="14" hidden="1" customWidth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130" t="s">
        <v>135</v>
      </c>
      <c r="B5" s="131"/>
      <c r="C5" s="131"/>
      <c r="D5" s="131"/>
      <c r="E5" s="131"/>
      <c r="F5" s="131"/>
      <c r="G5" s="131"/>
      <c r="H5" s="131"/>
      <c r="I5" s="131"/>
      <c r="J5" s="132"/>
    </row>
    <row r="6" spans="1:54" ht="26.25" customHeight="1">
      <c r="A6" s="130" t="s">
        <v>138</v>
      </c>
      <c r="B6" s="131"/>
      <c r="C6" s="131"/>
      <c r="D6" s="131"/>
      <c r="E6" s="131"/>
      <c r="F6" s="131"/>
      <c r="G6" s="131"/>
      <c r="H6" s="131"/>
      <c r="I6" s="131"/>
      <c r="J6" s="132"/>
    </row>
    <row r="7" spans="1:54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BB7" s="14"/>
    </row>
    <row r="8" spans="1:54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139</v>
      </c>
      <c r="B10" s="7"/>
      <c r="C10" s="7"/>
      <c r="D10" s="7"/>
      <c r="E10" s="63">
        <v>363283242.51999998</v>
      </c>
      <c r="F10" s="7"/>
      <c r="G10" s="63">
        <v>579058.5842402936</v>
      </c>
      <c r="H10" s="7"/>
      <c r="I10" s="64">
        <v>1</v>
      </c>
      <c r="J10" s="64">
        <v>3.4200000000000001E-2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206</v>
      </c>
      <c r="B11" s="14"/>
      <c r="E11" s="69">
        <v>295114021.45999998</v>
      </c>
      <c r="G11" s="69">
        <v>317570.8898234677</v>
      </c>
      <c r="I11" s="68">
        <v>0.5484</v>
      </c>
      <c r="J11" s="68">
        <v>1.8800000000000001E-2</v>
      </c>
    </row>
    <row r="12" spans="1:54">
      <c r="A12" s="67" t="s">
        <v>3097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256</v>
      </c>
      <c r="B13" t="s">
        <v>256</v>
      </c>
      <c r="C13" t="s">
        <v>256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3098</v>
      </c>
      <c r="B14" s="14"/>
      <c r="E14" s="69">
        <v>34439169.600000001</v>
      </c>
      <c r="G14" s="69">
        <v>41173.449668864399</v>
      </c>
      <c r="I14" s="68">
        <v>7.1099999999999997E-2</v>
      </c>
      <c r="J14" s="68">
        <v>2.3999999999999998E-3</v>
      </c>
    </row>
    <row r="15" spans="1:54" ht="36">
      <c r="A15" t="s">
        <v>3099</v>
      </c>
      <c r="B15" s="71">
        <v>74176</v>
      </c>
      <c r="C15" t="s">
        <v>101</v>
      </c>
      <c r="D15" t="s">
        <v>3100</v>
      </c>
      <c r="E15" s="65">
        <v>14441114</v>
      </c>
      <c r="F15" s="65">
        <v>120.86363900000001</v>
      </c>
      <c r="G15" s="65">
        <v>17454.055892538399</v>
      </c>
      <c r="H15" s="66">
        <v>2.1999999999999999E-2</v>
      </c>
      <c r="I15" s="66">
        <v>3.0099999999999998E-2</v>
      </c>
      <c r="J15" s="66">
        <v>1E-3</v>
      </c>
      <c r="K15" s="16" t="s">
        <v>3267</v>
      </c>
    </row>
    <row r="16" spans="1:54" ht="36">
      <c r="A16" t="s">
        <v>3101</v>
      </c>
      <c r="B16" s="71">
        <v>74177</v>
      </c>
      <c r="C16" t="s">
        <v>101</v>
      </c>
      <c r="D16" t="s">
        <v>1821</v>
      </c>
      <c r="E16" s="65">
        <v>19998055.600000001</v>
      </c>
      <c r="F16" s="65">
        <v>118.60850000000001</v>
      </c>
      <c r="G16" s="65">
        <v>23719.393776326</v>
      </c>
      <c r="H16" s="66">
        <v>7.1999999999999995E-2</v>
      </c>
      <c r="I16" s="66">
        <v>4.1000000000000002E-2</v>
      </c>
      <c r="J16" s="66">
        <v>1.4E-3</v>
      </c>
      <c r="K16" s="16" t="s">
        <v>3267</v>
      </c>
    </row>
    <row r="17" spans="1:11" ht="36">
      <c r="A17" s="67" t="s">
        <v>3102</v>
      </c>
      <c r="B17" s="14"/>
      <c r="E17" s="69">
        <v>50962439.039999999</v>
      </c>
      <c r="G17" s="69">
        <v>43750.858918868602</v>
      </c>
      <c r="H17" s="66"/>
      <c r="I17" s="68">
        <v>7.5600000000000001E-2</v>
      </c>
      <c r="J17" s="68">
        <v>2.5999999999999999E-3</v>
      </c>
      <c r="K17" s="16" t="s">
        <v>3267</v>
      </c>
    </row>
    <row r="18" spans="1:11" ht="36">
      <c r="A18" t="s">
        <v>3103</v>
      </c>
      <c r="B18" s="71">
        <v>74204</v>
      </c>
      <c r="C18" t="s">
        <v>101</v>
      </c>
      <c r="D18" t="s">
        <v>321</v>
      </c>
      <c r="E18" s="65">
        <v>15814859</v>
      </c>
      <c r="F18" s="65">
        <v>100</v>
      </c>
      <c r="G18" s="65">
        <v>15814.859</v>
      </c>
      <c r="H18" s="66">
        <v>7.8E-2</v>
      </c>
      <c r="I18" s="66">
        <v>2.7300000000000001E-2</v>
      </c>
      <c r="J18" s="66">
        <v>8.9999999999999998E-4</v>
      </c>
      <c r="K18" s="16" t="s">
        <v>3267</v>
      </c>
    </row>
    <row r="19" spans="1:11" ht="36">
      <c r="A19" t="s">
        <v>3104</v>
      </c>
      <c r="B19" s="71">
        <v>74186</v>
      </c>
      <c r="C19" t="s">
        <v>101</v>
      </c>
      <c r="D19" t="s">
        <v>669</v>
      </c>
      <c r="E19" s="65">
        <v>35147580.039999999</v>
      </c>
      <c r="F19" s="65">
        <v>79.482000999999855</v>
      </c>
      <c r="G19" s="65">
        <v>27935.999918868602</v>
      </c>
      <c r="H19" s="66">
        <v>7.8700000000000006E-2</v>
      </c>
      <c r="I19" s="66">
        <v>4.82E-2</v>
      </c>
      <c r="J19" s="66">
        <v>1.6999999999999999E-3</v>
      </c>
      <c r="K19" s="16" t="s">
        <v>3267</v>
      </c>
    </row>
    <row r="20" spans="1:11" ht="36">
      <c r="A20" s="67" t="s">
        <v>3105</v>
      </c>
      <c r="B20" s="14"/>
      <c r="E20" s="69">
        <v>209712412.81999999</v>
      </c>
      <c r="G20" s="69">
        <v>232646.58123573469</v>
      </c>
      <c r="H20" s="66"/>
      <c r="I20" s="68">
        <v>0.40179999999999999</v>
      </c>
      <c r="J20" s="68">
        <v>1.38E-2</v>
      </c>
      <c r="K20" s="16" t="s">
        <v>3267</v>
      </c>
    </row>
    <row r="21" spans="1:11" ht="36">
      <c r="A21" t="s">
        <v>3106</v>
      </c>
      <c r="B21" s="71">
        <v>74173</v>
      </c>
      <c r="C21" t="s">
        <v>105</v>
      </c>
      <c r="D21" t="s">
        <v>3107</v>
      </c>
      <c r="E21" s="65">
        <v>2756773.38</v>
      </c>
      <c r="F21" s="65">
        <v>65.464394000000098</v>
      </c>
      <c r="G21" s="65">
        <v>6209.9898608530602</v>
      </c>
      <c r="H21" s="66">
        <v>0.10349999999999999</v>
      </c>
      <c r="I21" s="66">
        <v>1.0699999999999999E-2</v>
      </c>
      <c r="J21" s="66">
        <v>4.0000000000000002E-4</v>
      </c>
      <c r="K21" s="16" t="s">
        <v>3267</v>
      </c>
    </row>
    <row r="22" spans="1:11" ht="36">
      <c r="A22" t="s">
        <v>3108</v>
      </c>
      <c r="B22" s="71">
        <v>74173</v>
      </c>
      <c r="C22" t="s">
        <v>105</v>
      </c>
      <c r="D22" t="s">
        <v>3109</v>
      </c>
      <c r="E22" s="65">
        <v>3800485.85</v>
      </c>
      <c r="F22" s="65">
        <v>139.10424100000037</v>
      </c>
      <c r="G22" s="65">
        <v>18191.317903080901</v>
      </c>
      <c r="H22" s="91">
        <v>5.2200000000000003E-2</v>
      </c>
      <c r="I22" s="66">
        <v>3.1399999999999997E-2</v>
      </c>
      <c r="J22" s="66">
        <v>1.1000000000000001E-3</v>
      </c>
      <c r="K22" s="16" t="s">
        <v>3267</v>
      </c>
    </row>
    <row r="23" spans="1:11" ht="36">
      <c r="A23" t="s">
        <v>3110</v>
      </c>
      <c r="B23" s="71">
        <v>74168</v>
      </c>
      <c r="C23" t="s">
        <v>105</v>
      </c>
      <c r="D23" t="s">
        <v>3111</v>
      </c>
      <c r="E23" s="65">
        <v>6212375.5599999996</v>
      </c>
      <c r="F23" s="65">
        <v>130.5506709999998</v>
      </c>
      <c r="G23" s="65">
        <v>27907.535344431399</v>
      </c>
      <c r="H23" s="66">
        <v>1.09E-2</v>
      </c>
      <c r="I23" s="66">
        <v>4.82E-2</v>
      </c>
      <c r="J23" s="66">
        <v>1.6999999999999999E-3</v>
      </c>
      <c r="K23" s="16" t="s">
        <v>3267</v>
      </c>
    </row>
    <row r="24" spans="1:11" ht="36">
      <c r="A24" t="s">
        <v>3112</v>
      </c>
      <c r="B24" s="71">
        <v>74198</v>
      </c>
      <c r="C24" t="s">
        <v>101</v>
      </c>
      <c r="D24" t="s">
        <v>873</v>
      </c>
      <c r="E24" s="65">
        <v>7700000</v>
      </c>
      <c r="F24" s="65">
        <v>100</v>
      </c>
      <c r="G24" s="65">
        <v>7700</v>
      </c>
      <c r="H24" s="66">
        <v>0.1</v>
      </c>
      <c r="I24" s="66">
        <v>1.3299999999999999E-2</v>
      </c>
      <c r="J24" s="66">
        <v>5.0000000000000001E-4</v>
      </c>
      <c r="K24" s="16" t="s">
        <v>3267</v>
      </c>
    </row>
    <row r="25" spans="1:11" ht="36">
      <c r="A25" t="s">
        <v>3113</v>
      </c>
      <c r="B25" s="71">
        <v>74185</v>
      </c>
      <c r="C25" t="s">
        <v>101</v>
      </c>
      <c r="D25" t="s">
        <v>3114</v>
      </c>
      <c r="E25" s="65">
        <v>44118540</v>
      </c>
      <c r="F25" s="65">
        <v>105.73735800000011</v>
      </c>
      <c r="G25" s="65">
        <v>46649.778584173197</v>
      </c>
      <c r="H25" s="66">
        <v>0.12670000000000001</v>
      </c>
      <c r="I25" s="66">
        <v>8.0600000000000005E-2</v>
      </c>
      <c r="J25" s="66">
        <v>2.8E-3</v>
      </c>
      <c r="K25" s="16" t="s">
        <v>3267</v>
      </c>
    </row>
    <row r="26" spans="1:11" ht="36">
      <c r="A26" t="s">
        <v>3115</v>
      </c>
      <c r="B26" s="71">
        <v>74202</v>
      </c>
      <c r="C26" t="s">
        <v>101</v>
      </c>
      <c r="D26" t="s">
        <v>309</v>
      </c>
      <c r="E26" s="65">
        <v>17501039</v>
      </c>
      <c r="F26" s="65">
        <v>100</v>
      </c>
      <c r="G26" s="65">
        <v>17501.039000000001</v>
      </c>
      <c r="H26" s="66">
        <v>0.10299999999999999</v>
      </c>
      <c r="I26" s="66">
        <v>3.0200000000000001E-2</v>
      </c>
      <c r="J26" s="66">
        <v>1E-3</v>
      </c>
      <c r="K26" s="16" t="s">
        <v>3267</v>
      </c>
    </row>
    <row r="27" spans="1:11" ht="36">
      <c r="A27" t="s">
        <v>3116</v>
      </c>
      <c r="B27" s="71">
        <v>74179</v>
      </c>
      <c r="C27" t="s">
        <v>101</v>
      </c>
      <c r="D27" t="s">
        <v>470</v>
      </c>
      <c r="E27" s="65">
        <v>5560796.0300000003</v>
      </c>
      <c r="F27" s="65">
        <v>96.708976999999905</v>
      </c>
      <c r="G27" s="65">
        <v>5377.7889536696102</v>
      </c>
      <c r="H27" s="66">
        <v>5.9950000000000003E-2</v>
      </c>
      <c r="I27" s="66">
        <v>9.2999999999999992E-3</v>
      </c>
      <c r="J27" s="66">
        <v>2.9999999999999997E-4</v>
      </c>
      <c r="K27" s="16" t="s">
        <v>3267</v>
      </c>
    </row>
    <row r="28" spans="1:11" ht="36">
      <c r="A28" t="s">
        <v>3117</v>
      </c>
      <c r="B28" s="71">
        <v>74166</v>
      </c>
      <c r="C28" t="s">
        <v>101</v>
      </c>
      <c r="D28" t="s">
        <v>2992</v>
      </c>
      <c r="E28" s="65">
        <v>9702104.2400000002</v>
      </c>
      <c r="F28" s="65">
        <v>104.32268900000007</v>
      </c>
      <c r="G28" s="65">
        <v>10121.496032751</v>
      </c>
      <c r="H28" s="66">
        <v>0.16389999999999999</v>
      </c>
      <c r="I28" s="66">
        <v>1.7500000000000002E-2</v>
      </c>
      <c r="J28" s="66">
        <v>5.9999999999999995E-4</v>
      </c>
      <c r="K28" s="16" t="s">
        <v>3267</v>
      </c>
    </row>
    <row r="29" spans="1:11" ht="36">
      <c r="A29" t="s">
        <v>3118</v>
      </c>
      <c r="B29" s="71">
        <v>74167</v>
      </c>
      <c r="C29" t="s">
        <v>101</v>
      </c>
      <c r="D29" t="s">
        <v>3111</v>
      </c>
      <c r="E29" s="65">
        <v>66851743.57</v>
      </c>
      <c r="F29" s="65">
        <v>102.27314899999985</v>
      </c>
      <c r="G29" s="65">
        <v>68371.383310443998</v>
      </c>
      <c r="H29" s="66">
        <v>0.30430000000000001</v>
      </c>
      <c r="I29" s="66">
        <v>0.1181</v>
      </c>
      <c r="J29" s="66">
        <v>4.0000000000000001E-3</v>
      </c>
      <c r="K29" s="16" t="s">
        <v>3267</v>
      </c>
    </row>
    <row r="30" spans="1:11" ht="36">
      <c r="A30" t="s">
        <v>3119</v>
      </c>
      <c r="B30" s="71">
        <v>74171</v>
      </c>
      <c r="C30" t="s">
        <v>101</v>
      </c>
      <c r="D30" t="s">
        <v>3120</v>
      </c>
      <c r="E30" s="65">
        <v>23371465.260000002</v>
      </c>
      <c r="F30" s="65">
        <v>35.743676999999998</v>
      </c>
      <c r="G30" s="65">
        <v>8353.8210527016108</v>
      </c>
      <c r="H30" s="66">
        <v>8.1039999999999987E-2</v>
      </c>
      <c r="I30" s="66">
        <v>1.44E-2</v>
      </c>
      <c r="J30" s="66">
        <v>5.0000000000000001E-4</v>
      </c>
      <c r="K30" s="16" t="s">
        <v>3267</v>
      </c>
    </row>
    <row r="31" spans="1:11" ht="36">
      <c r="A31" t="s">
        <v>3121</v>
      </c>
      <c r="B31" s="71">
        <v>74201</v>
      </c>
      <c r="C31" t="s">
        <v>101</v>
      </c>
      <c r="D31" t="s">
        <v>470</v>
      </c>
      <c r="E31" s="65">
        <v>7604472.25</v>
      </c>
      <c r="F31" s="65">
        <v>106.78</v>
      </c>
      <c r="G31" s="65">
        <v>8120.0554685500001</v>
      </c>
      <c r="H31" s="66">
        <v>2.2400000000000003E-2</v>
      </c>
      <c r="I31" s="66">
        <v>1.4E-2</v>
      </c>
      <c r="J31" s="66">
        <v>5.0000000000000001E-4</v>
      </c>
      <c r="K31" s="16" t="s">
        <v>3267</v>
      </c>
    </row>
    <row r="32" spans="1:11" ht="36">
      <c r="A32" t="s">
        <v>3122</v>
      </c>
      <c r="B32" s="71">
        <v>74170</v>
      </c>
      <c r="C32" t="s">
        <v>101</v>
      </c>
      <c r="D32" t="s">
        <v>3123</v>
      </c>
      <c r="E32" s="65">
        <v>14532617.68</v>
      </c>
      <c r="F32" s="65">
        <v>56.028279999999974</v>
      </c>
      <c r="G32" s="65">
        <v>8142.3757250798999</v>
      </c>
      <c r="H32" s="66">
        <v>4.0399999999999998E-2</v>
      </c>
      <c r="I32" s="66">
        <v>1.41E-2</v>
      </c>
      <c r="J32" s="66">
        <v>5.0000000000000001E-4</v>
      </c>
      <c r="K32" s="16" t="s">
        <v>3267</v>
      </c>
    </row>
    <row r="33" spans="1:11">
      <c r="A33" s="67" t="s">
        <v>260</v>
      </c>
      <c r="B33" s="14"/>
      <c r="E33" s="69">
        <v>68169221.060000002</v>
      </c>
      <c r="G33" s="69">
        <v>261487.69441682586</v>
      </c>
      <c r="H33" s="66"/>
      <c r="I33" s="68">
        <v>0.4516</v>
      </c>
      <c r="J33" s="68">
        <v>1.55E-2</v>
      </c>
    </row>
    <row r="34" spans="1:11">
      <c r="A34" s="67" t="s">
        <v>3124</v>
      </c>
      <c r="B34" s="14"/>
      <c r="E34" s="69">
        <v>0</v>
      </c>
      <c r="G34" s="69">
        <v>0</v>
      </c>
      <c r="H34" s="66"/>
      <c r="I34" s="68">
        <v>0</v>
      </c>
      <c r="J34" s="68">
        <v>0</v>
      </c>
    </row>
    <row r="35" spans="1:11">
      <c r="A35" t="s">
        <v>256</v>
      </c>
      <c r="B35" s="71">
        <v>0</v>
      </c>
      <c r="C35" t="s">
        <v>256</v>
      </c>
      <c r="E35" s="65">
        <v>0</v>
      </c>
      <c r="F35" s="65">
        <v>0</v>
      </c>
      <c r="G35" s="65">
        <v>0</v>
      </c>
      <c r="H35" s="66"/>
      <c r="I35" s="66">
        <v>0</v>
      </c>
      <c r="J35" s="66">
        <v>0</v>
      </c>
    </row>
    <row r="36" spans="1:11">
      <c r="A36" s="67" t="s">
        <v>3125</v>
      </c>
      <c r="B36" s="14"/>
      <c r="E36" s="69">
        <v>6624618.2999999998</v>
      </c>
      <c r="G36" s="69">
        <v>49235.743144366199</v>
      </c>
      <c r="H36" s="66"/>
      <c r="I36" s="68">
        <v>8.5000000000000006E-2</v>
      </c>
      <c r="J36" s="68">
        <v>2.8999999999999998E-3</v>
      </c>
    </row>
    <row r="37" spans="1:11">
      <c r="A37" t="s">
        <v>3126</v>
      </c>
      <c r="B37" s="71">
        <v>74188</v>
      </c>
      <c r="C37" t="s">
        <v>105</v>
      </c>
      <c r="D37" t="s">
        <v>3127</v>
      </c>
      <c r="E37" s="65">
        <v>624618.30000000005</v>
      </c>
      <c r="F37" s="65">
        <v>1124.0761800000034</v>
      </c>
      <c r="G37" s="65">
        <v>24159.899395726199</v>
      </c>
      <c r="H37" s="66">
        <v>1.7000000000000001E-2</v>
      </c>
      <c r="I37" s="66">
        <v>4.1700000000000001E-2</v>
      </c>
      <c r="J37" s="66">
        <v>1.4E-3</v>
      </c>
      <c r="K37" s="16" t="s">
        <v>3268</v>
      </c>
    </row>
    <row r="38" spans="1:11">
      <c r="A38" t="s">
        <v>3128</v>
      </c>
      <c r="B38" s="71">
        <v>74189</v>
      </c>
      <c r="C38" t="s">
        <v>105</v>
      </c>
      <c r="D38" t="s">
        <v>1730</v>
      </c>
      <c r="E38" s="65">
        <v>6000000</v>
      </c>
      <c r="F38" s="65">
        <v>121.45618399999999</v>
      </c>
      <c r="G38" s="65">
        <v>25075.84374864</v>
      </c>
      <c r="H38" s="66">
        <v>8.3099999999999993E-2</v>
      </c>
      <c r="I38" s="66">
        <v>4.3299999999999998E-2</v>
      </c>
      <c r="J38" s="66">
        <v>1.5E-3</v>
      </c>
      <c r="K38" s="16" t="s">
        <v>3268</v>
      </c>
    </row>
    <row r="39" spans="1:11">
      <c r="A39" s="67" t="s">
        <v>3129</v>
      </c>
      <c r="B39" s="14"/>
      <c r="E39" s="69">
        <v>42714547.520000003</v>
      </c>
      <c r="G39" s="69">
        <v>144572.55147136049</v>
      </c>
      <c r="H39" s="66"/>
      <c r="I39" s="68">
        <v>0.24970000000000001</v>
      </c>
      <c r="J39" s="68">
        <v>8.5000000000000006E-3</v>
      </c>
      <c r="K39" s="16" t="s">
        <v>3268</v>
      </c>
    </row>
    <row r="40" spans="1:11">
      <c r="A40" t="s">
        <v>3130</v>
      </c>
      <c r="B40" s="71">
        <v>74192</v>
      </c>
      <c r="C40" t="s">
        <v>105</v>
      </c>
      <c r="D40" t="s">
        <v>3131</v>
      </c>
      <c r="E40" s="65">
        <v>5000000</v>
      </c>
      <c r="F40" s="65">
        <v>94.105429000000001</v>
      </c>
      <c r="G40" s="65">
        <v>16190.83905945</v>
      </c>
      <c r="H40" s="66">
        <v>5.7500000000000002E-2</v>
      </c>
      <c r="I40" s="66">
        <v>2.8000000000000001E-2</v>
      </c>
      <c r="J40" s="66">
        <v>1E-3</v>
      </c>
      <c r="K40" s="16" t="s">
        <v>3268</v>
      </c>
    </row>
    <row r="41" spans="1:11">
      <c r="A41" t="s">
        <v>3132</v>
      </c>
      <c r="B41" s="71">
        <v>74172</v>
      </c>
      <c r="C41" t="s">
        <v>105</v>
      </c>
      <c r="D41" t="s">
        <v>3133</v>
      </c>
      <c r="E41" s="65">
        <v>12385777.25</v>
      </c>
      <c r="F41" s="65">
        <v>90.652858999999737</v>
      </c>
      <c r="G41" s="65">
        <v>38635.7585427347</v>
      </c>
      <c r="H41" s="66">
        <v>5.1310000000000001E-2</v>
      </c>
      <c r="I41" s="66">
        <v>6.6699999999999995E-2</v>
      </c>
      <c r="J41" s="66">
        <v>2.3E-3</v>
      </c>
      <c r="K41" s="16" t="s">
        <v>3268</v>
      </c>
    </row>
    <row r="42" spans="1:11">
      <c r="A42" t="s">
        <v>3134</v>
      </c>
      <c r="B42" s="71">
        <v>74178</v>
      </c>
      <c r="C42" t="s">
        <v>105</v>
      </c>
      <c r="D42" t="s">
        <v>3135</v>
      </c>
      <c r="E42" s="65">
        <v>10906992.550000001</v>
      </c>
      <c r="F42" s="65">
        <v>106.82739099999976</v>
      </c>
      <c r="G42" s="65">
        <v>40093.346842966901</v>
      </c>
      <c r="H42" s="66">
        <v>2.3814999364066808E-2</v>
      </c>
      <c r="I42" s="66">
        <v>6.9199999999999998E-2</v>
      </c>
      <c r="J42" s="66">
        <v>2.3999999999999998E-3</v>
      </c>
      <c r="K42" s="16" t="s">
        <v>3268</v>
      </c>
    </row>
    <row r="43" spans="1:11">
      <c r="A43" t="s">
        <v>3136</v>
      </c>
      <c r="B43" s="71">
        <v>74169</v>
      </c>
      <c r="C43" t="s">
        <v>105</v>
      </c>
      <c r="D43" t="s">
        <v>551</v>
      </c>
      <c r="E43" s="65">
        <v>5421777.7199999997</v>
      </c>
      <c r="F43" s="65">
        <v>94.816501999999986</v>
      </c>
      <c r="G43" s="65">
        <v>17689.2862722789</v>
      </c>
      <c r="H43" s="66">
        <v>0.02</v>
      </c>
      <c r="I43" s="66">
        <v>3.0499999999999999E-2</v>
      </c>
      <c r="J43" s="66">
        <v>1E-3</v>
      </c>
      <c r="K43" s="16" t="s">
        <v>3268</v>
      </c>
    </row>
    <row r="44" spans="1:11">
      <c r="A44" t="s">
        <v>3137</v>
      </c>
      <c r="B44" s="71">
        <v>74181</v>
      </c>
      <c r="C44" t="s">
        <v>105</v>
      </c>
      <c r="D44" t="s">
        <v>3138</v>
      </c>
      <c r="E44" s="65">
        <v>9000000</v>
      </c>
      <c r="F44" s="65">
        <v>103.21069699999987</v>
      </c>
      <c r="G44" s="65">
        <v>31963.320753929998</v>
      </c>
      <c r="H44" s="66">
        <v>0.19900000000000001</v>
      </c>
      <c r="I44" s="66">
        <v>5.5199999999999999E-2</v>
      </c>
      <c r="J44" s="66">
        <v>1.9E-3</v>
      </c>
      <c r="K44" s="16" t="s">
        <v>3268</v>
      </c>
    </row>
    <row r="45" spans="1:11">
      <c r="A45" s="67" t="s">
        <v>3139</v>
      </c>
      <c r="B45" s="14"/>
      <c r="E45" s="69">
        <v>18830055.239999998</v>
      </c>
      <c r="G45" s="69">
        <v>67679.399801099164</v>
      </c>
      <c r="H45" s="66"/>
      <c r="I45" s="68">
        <v>0.1169</v>
      </c>
      <c r="J45" s="68">
        <v>4.0000000000000001E-3</v>
      </c>
      <c r="K45" s="16" t="s">
        <v>3268</v>
      </c>
    </row>
    <row r="46" spans="1:11">
      <c r="A46" t="s">
        <v>3140</v>
      </c>
      <c r="B46" t="s">
        <v>3141</v>
      </c>
      <c r="C46" t="s">
        <v>109</v>
      </c>
      <c r="D46" t="s">
        <v>3142</v>
      </c>
      <c r="E46" s="65">
        <v>1500000</v>
      </c>
      <c r="F46" s="65">
        <v>90.66</v>
      </c>
      <c r="G46" s="65">
        <v>5474.6854199999998</v>
      </c>
      <c r="H46" s="66">
        <v>2.6100000000000002E-2</v>
      </c>
      <c r="I46" s="66">
        <v>9.4999999999999998E-3</v>
      </c>
      <c r="J46" s="66">
        <v>2.9999999999999997E-4</v>
      </c>
      <c r="K46" s="16" t="s">
        <v>3268</v>
      </c>
    </row>
    <row r="47" spans="1:11">
      <c r="A47" t="s">
        <v>3143</v>
      </c>
      <c r="B47" s="71">
        <v>74187</v>
      </c>
      <c r="C47" t="s">
        <v>105</v>
      </c>
      <c r="D47" t="s">
        <v>1317</v>
      </c>
      <c r="E47" s="65">
        <v>1123236.21</v>
      </c>
      <c r="F47" s="65">
        <v>92.788229999999984</v>
      </c>
      <c r="G47" s="65">
        <v>3586.3168640425902</v>
      </c>
      <c r="H47" s="66">
        <v>3.3300000000000003E-2</v>
      </c>
      <c r="I47" s="66">
        <v>6.1999999999999998E-3</v>
      </c>
      <c r="J47" s="66">
        <v>2.0000000000000001E-4</v>
      </c>
      <c r="K47" s="16" t="s">
        <v>3268</v>
      </c>
    </row>
    <row r="48" spans="1:11">
      <c r="A48" t="s">
        <v>3144</v>
      </c>
      <c r="B48" s="71">
        <v>74200</v>
      </c>
      <c r="C48" t="s">
        <v>105</v>
      </c>
      <c r="D48" t="s">
        <v>755</v>
      </c>
      <c r="E48" s="65">
        <v>2250000</v>
      </c>
      <c r="F48" s="65">
        <v>102.48217800000002</v>
      </c>
      <c r="G48" s="65">
        <v>7934.4264262050101</v>
      </c>
      <c r="H48" s="66">
        <v>0.139018</v>
      </c>
      <c r="I48" s="66">
        <v>1.37E-2</v>
      </c>
      <c r="J48" s="66">
        <v>5.0000000000000001E-4</v>
      </c>
      <c r="K48" s="16" t="s">
        <v>3268</v>
      </c>
    </row>
    <row r="49" spans="1:11">
      <c r="A49" t="s">
        <v>3145</v>
      </c>
      <c r="B49" s="71">
        <v>74199</v>
      </c>
      <c r="C49" t="s">
        <v>105</v>
      </c>
      <c r="D49" t="s">
        <v>3107</v>
      </c>
      <c r="E49" s="65">
        <v>2061322.6</v>
      </c>
      <c r="F49" s="65">
        <v>84.842064999999863</v>
      </c>
      <c r="G49" s="65">
        <v>6017.8570595819701</v>
      </c>
      <c r="H49" s="66">
        <v>5.7500000000000002E-2</v>
      </c>
      <c r="I49" s="66">
        <v>1.04E-2</v>
      </c>
      <c r="J49" s="66">
        <v>4.0000000000000002E-4</v>
      </c>
      <c r="K49" s="16" t="s">
        <v>3268</v>
      </c>
    </row>
    <row r="50" spans="1:11">
      <c r="A50" t="s">
        <v>3146</v>
      </c>
      <c r="B50" s="71">
        <v>74203</v>
      </c>
      <c r="C50" t="s">
        <v>105</v>
      </c>
      <c r="D50" t="s">
        <v>793</v>
      </c>
      <c r="E50" s="65">
        <v>1000000</v>
      </c>
      <c r="F50" s="65">
        <v>99.483606000000123</v>
      </c>
      <c r="G50" s="65">
        <v>3423.23088246</v>
      </c>
      <c r="H50" s="66">
        <v>3.32E-2</v>
      </c>
      <c r="I50" s="66">
        <v>5.8999999999999999E-3</v>
      </c>
      <c r="J50" s="66">
        <v>2.0000000000000001E-4</v>
      </c>
      <c r="K50" s="16" t="s">
        <v>3268</v>
      </c>
    </row>
    <row r="51" spans="1:11">
      <c r="A51" t="s">
        <v>3147</v>
      </c>
      <c r="B51" s="71">
        <v>74193</v>
      </c>
      <c r="C51" t="s">
        <v>105</v>
      </c>
      <c r="D51" t="s">
        <v>755</v>
      </c>
      <c r="E51" s="65">
        <v>1177830.47</v>
      </c>
      <c r="F51" s="65">
        <v>33.686087000000029</v>
      </c>
      <c r="G51" s="65">
        <v>1365.26835411512</v>
      </c>
      <c r="H51" s="66">
        <v>0.01</v>
      </c>
      <c r="I51" s="66">
        <v>2.3999999999999998E-3</v>
      </c>
      <c r="J51" s="66">
        <v>1E-4</v>
      </c>
      <c r="K51" s="16" t="s">
        <v>3268</v>
      </c>
    </row>
    <row r="52" spans="1:11">
      <c r="A52" t="s">
        <v>3148</v>
      </c>
      <c r="B52" s="71">
        <v>74190</v>
      </c>
      <c r="C52" t="s">
        <v>105</v>
      </c>
      <c r="D52" t="s">
        <v>3149</v>
      </c>
      <c r="E52" s="65">
        <v>3822510.93</v>
      </c>
      <c r="F52" s="65">
        <v>99.194353000000007</v>
      </c>
      <c r="G52" s="65">
        <v>13047.291264650499</v>
      </c>
      <c r="H52" s="66">
        <v>0.26829999999999998</v>
      </c>
      <c r="I52" s="66">
        <v>2.2499999999999999E-2</v>
      </c>
      <c r="J52" s="66">
        <v>8.0000000000000004E-4</v>
      </c>
      <c r="K52" s="16" t="s">
        <v>3268</v>
      </c>
    </row>
    <row r="53" spans="1:11">
      <c r="A53" t="s">
        <v>3150</v>
      </c>
      <c r="B53" s="71">
        <v>74197</v>
      </c>
      <c r="C53" t="s">
        <v>105</v>
      </c>
      <c r="D53" t="s">
        <v>3151</v>
      </c>
      <c r="E53" s="65">
        <v>1800798.97</v>
      </c>
      <c r="F53" s="65">
        <v>99.761774000000088</v>
      </c>
      <c r="G53" s="65">
        <v>6181.78746433997</v>
      </c>
      <c r="H53" s="66">
        <v>0.22409999999999999</v>
      </c>
      <c r="I53" s="66">
        <v>1.0699999999999999E-2</v>
      </c>
      <c r="J53" s="66">
        <v>4.0000000000000002E-4</v>
      </c>
      <c r="K53" s="16" t="s">
        <v>3268</v>
      </c>
    </row>
    <row r="54" spans="1:11">
      <c r="A54" t="s">
        <v>3152</v>
      </c>
      <c r="B54" s="71">
        <v>74180</v>
      </c>
      <c r="C54" t="s">
        <v>105</v>
      </c>
      <c r="D54" t="s">
        <v>638</v>
      </c>
      <c r="E54" s="65">
        <v>3149563.06</v>
      </c>
      <c r="F54" s="65">
        <v>163.41911300000012</v>
      </c>
      <c r="G54" s="65">
        <v>17710.785763151202</v>
      </c>
      <c r="H54" s="66">
        <v>7.85E-2</v>
      </c>
      <c r="I54" s="66">
        <v>3.0599999999999999E-2</v>
      </c>
      <c r="J54" s="66">
        <v>1E-3</v>
      </c>
      <c r="K54" s="16" t="s">
        <v>3268</v>
      </c>
    </row>
    <row r="55" spans="1:11">
      <c r="A55" t="s">
        <v>3153</v>
      </c>
      <c r="B55" s="71">
        <v>74165</v>
      </c>
      <c r="C55" t="s">
        <v>105</v>
      </c>
      <c r="D55" t="s">
        <v>2992</v>
      </c>
      <c r="E55" s="65">
        <v>682102</v>
      </c>
      <c r="F55" s="65">
        <v>105.37060399999994</v>
      </c>
      <c r="G55" s="65">
        <v>2473.1671256958098</v>
      </c>
      <c r="H55" s="66">
        <v>0.106</v>
      </c>
      <c r="I55" s="66">
        <v>4.3E-3</v>
      </c>
      <c r="J55" s="66">
        <v>1E-4</v>
      </c>
      <c r="K55" s="16" t="s">
        <v>3268</v>
      </c>
    </row>
    <row r="56" spans="1:11">
      <c r="A56" t="s">
        <v>3154</v>
      </c>
      <c r="B56" s="71">
        <v>74163</v>
      </c>
      <c r="C56" t="s">
        <v>105</v>
      </c>
      <c r="D56" t="s">
        <v>2992</v>
      </c>
      <c r="E56" s="65">
        <v>262691</v>
      </c>
      <c r="F56" s="65">
        <v>51.396507999999947</v>
      </c>
      <c r="G56" s="65">
        <v>464.58317685699302</v>
      </c>
      <c r="H56" s="66">
        <v>2.9499999999999998E-2</v>
      </c>
      <c r="I56" s="66">
        <v>8.0000000000000004E-4</v>
      </c>
      <c r="J56" s="66">
        <v>0</v>
      </c>
      <c r="K56" s="16" t="s">
        <v>3268</v>
      </c>
    </row>
    <row r="57" spans="1:11">
      <c r="A57" s="116" t="s">
        <v>262</v>
      </c>
      <c r="B57" s="14"/>
      <c r="H57" s="66"/>
    </row>
    <row r="58" spans="1:11">
      <c r="A58" s="116" t="s">
        <v>403</v>
      </c>
      <c r="B58" s="14"/>
      <c r="H58" s="66"/>
    </row>
    <row r="59" spans="1:11">
      <c r="A59" s="116" t="s">
        <v>404</v>
      </c>
      <c r="B59" s="14"/>
      <c r="H59" s="66"/>
    </row>
    <row r="60" spans="1:11">
      <c r="A60" s="116" t="s">
        <v>405</v>
      </c>
      <c r="B60" s="14"/>
    </row>
    <row r="61" spans="1:11" hidden="1">
      <c r="B61" s="14"/>
    </row>
    <row r="62" spans="1:11" hidden="1">
      <c r="B62" s="14"/>
    </row>
    <row r="63" spans="1:11" hidden="1">
      <c r="B63" s="14"/>
    </row>
    <row r="64" spans="1:11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12.285156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9" width="0" style="14" hidden="1" customWidth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130" t="s">
        <v>135</v>
      </c>
      <c r="B5" s="131"/>
      <c r="C5" s="131"/>
      <c r="D5" s="131"/>
      <c r="E5" s="131"/>
      <c r="F5" s="131"/>
      <c r="G5" s="131"/>
      <c r="H5" s="131"/>
      <c r="I5" s="131"/>
      <c r="J5" s="131"/>
      <c r="K5" s="132"/>
    </row>
    <row r="6" spans="1:58" ht="26.25" customHeight="1">
      <c r="A6" s="130" t="s">
        <v>140</v>
      </c>
      <c r="B6" s="131"/>
      <c r="C6" s="131"/>
      <c r="D6" s="131"/>
      <c r="E6" s="131"/>
      <c r="F6" s="131"/>
      <c r="G6" s="131"/>
      <c r="H6" s="131"/>
      <c r="I6" s="131"/>
      <c r="J6" s="131"/>
      <c r="K6" s="132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13331518.039999999</v>
      </c>
      <c r="G10" s="7"/>
      <c r="H10" s="63">
        <v>4460.4686859576896</v>
      </c>
      <c r="I10" s="7"/>
      <c r="J10" s="64">
        <v>1</v>
      </c>
      <c r="K10" s="64">
        <v>2.9999999999999997E-4</v>
      </c>
      <c r="L10" s="14"/>
      <c r="M10" s="14"/>
      <c r="N10" s="14"/>
      <c r="O10" s="14"/>
      <c r="BF10" s="14"/>
    </row>
    <row r="11" spans="1:58">
      <c r="A11" s="67" t="s">
        <v>3155</v>
      </c>
      <c r="B11" s="14"/>
      <c r="C11" s="14"/>
      <c r="F11" s="69">
        <v>13331518.039999999</v>
      </c>
      <c r="H11" s="69">
        <v>4460.4686859576896</v>
      </c>
      <c r="J11" s="68">
        <v>1</v>
      </c>
      <c r="K11" s="68">
        <v>2.9999999999999997E-4</v>
      </c>
    </row>
    <row r="12" spans="1:58">
      <c r="A12" t="s">
        <v>2380</v>
      </c>
      <c r="B12" t="s">
        <v>2381</v>
      </c>
      <c r="C12" t="s">
        <v>1636</v>
      </c>
      <c r="D12" t="s">
        <v>105</v>
      </c>
      <c r="E12" t="s">
        <v>755</v>
      </c>
      <c r="F12" s="65">
        <v>190000</v>
      </c>
      <c r="G12" s="65">
        <v>177.73</v>
      </c>
      <c r="H12" s="65">
        <v>1161.980967</v>
      </c>
      <c r="I12" s="66">
        <v>1.0800000000000001E-2</v>
      </c>
      <c r="J12" s="66">
        <v>0.26050000000000001</v>
      </c>
      <c r="K12" s="66">
        <v>1E-4</v>
      </c>
    </row>
    <row r="13" spans="1:58">
      <c r="A13" t="s">
        <v>3156</v>
      </c>
      <c r="B13" s="71">
        <v>110498</v>
      </c>
      <c r="C13" t="s">
        <v>568</v>
      </c>
      <c r="D13" t="s">
        <v>101</v>
      </c>
      <c r="E13" t="s">
        <v>3157</v>
      </c>
      <c r="F13" s="65">
        <v>731399</v>
      </c>
      <c r="G13" s="65">
        <v>8.3000000000000007</v>
      </c>
      <c r="H13" s="65">
        <v>60.706116999999999</v>
      </c>
      <c r="I13" s="66">
        <v>0</v>
      </c>
      <c r="J13" s="66">
        <v>1.3599999999999999E-2</v>
      </c>
      <c r="K13" s="66">
        <v>0</v>
      </c>
    </row>
    <row r="14" spans="1:58">
      <c r="A14" t="s">
        <v>3158</v>
      </c>
      <c r="B14" s="71">
        <v>10807201</v>
      </c>
      <c r="C14" t="s">
        <v>1975</v>
      </c>
      <c r="D14" t="s">
        <v>101</v>
      </c>
      <c r="E14" t="s">
        <v>1525</v>
      </c>
      <c r="F14" s="65">
        <v>550000</v>
      </c>
      <c r="G14" s="65">
        <v>106.0638</v>
      </c>
      <c r="H14" s="65">
        <v>583.35090000000002</v>
      </c>
      <c r="I14" s="66">
        <v>0.125</v>
      </c>
      <c r="J14" s="66">
        <v>0.1308</v>
      </c>
      <c r="K14" s="66">
        <v>0</v>
      </c>
    </row>
    <row r="15" spans="1:58">
      <c r="A15" t="s">
        <v>3159</v>
      </c>
      <c r="B15" s="71">
        <v>11049511</v>
      </c>
      <c r="C15" t="s">
        <v>622</v>
      </c>
      <c r="D15" t="s">
        <v>101</v>
      </c>
      <c r="E15" t="s">
        <v>762</v>
      </c>
      <c r="F15" s="65">
        <v>4978480.04</v>
      </c>
      <c r="G15" s="65">
        <v>41.29752160000001</v>
      </c>
      <c r="H15" s="65">
        <v>2055.98886987069</v>
      </c>
      <c r="I15" s="66">
        <v>0</v>
      </c>
      <c r="J15" s="66">
        <v>0.46089999999999998</v>
      </c>
      <c r="K15" s="66">
        <v>1E-4</v>
      </c>
    </row>
    <row r="16" spans="1:58">
      <c r="A16" t="s">
        <v>3160</v>
      </c>
      <c r="B16" s="71">
        <v>11043631</v>
      </c>
      <c r="C16" t="s">
        <v>1910</v>
      </c>
      <c r="D16" t="s">
        <v>101</v>
      </c>
      <c r="E16" t="s">
        <v>1515</v>
      </c>
      <c r="F16" s="65">
        <v>344000</v>
      </c>
      <c r="G16" s="65">
        <v>1.4194</v>
      </c>
      <c r="H16" s="65">
        <v>4.8827360000000004</v>
      </c>
      <c r="I16" s="66">
        <v>6.88E-2</v>
      </c>
      <c r="J16" s="66">
        <v>1.1000000000000001E-3</v>
      </c>
      <c r="K16" s="66">
        <v>0</v>
      </c>
    </row>
    <row r="17" spans="1:11">
      <c r="A17" t="s">
        <v>3161</v>
      </c>
      <c r="B17" s="71">
        <v>2490111</v>
      </c>
      <c r="C17" t="s">
        <v>1910</v>
      </c>
      <c r="D17" t="s">
        <v>101</v>
      </c>
      <c r="E17" t="s">
        <v>824</v>
      </c>
      <c r="F17" s="65">
        <v>2050000</v>
      </c>
      <c r="G17" s="65">
        <v>0.45240000000000002</v>
      </c>
      <c r="H17" s="65">
        <v>9.2742000000000004</v>
      </c>
      <c r="I17" s="66">
        <v>5.8933333333333324E-2</v>
      </c>
      <c r="J17" s="66">
        <v>2.0999999999999999E-3</v>
      </c>
      <c r="K17" s="66">
        <v>0</v>
      </c>
    </row>
    <row r="18" spans="1:11">
      <c r="A18" t="s">
        <v>3162</v>
      </c>
      <c r="B18" s="71">
        <v>24901111</v>
      </c>
      <c r="C18" t="s">
        <v>1910</v>
      </c>
      <c r="D18" t="s">
        <v>101</v>
      </c>
      <c r="E18" t="s">
        <v>824</v>
      </c>
      <c r="F18" s="65">
        <v>4100000</v>
      </c>
      <c r="G18" s="65">
        <v>0.74619999999999997</v>
      </c>
      <c r="H18" s="65">
        <v>30.594200000000001</v>
      </c>
      <c r="I18" s="66">
        <v>0.11786666666666666</v>
      </c>
      <c r="J18" s="66">
        <v>6.8999999999999999E-3</v>
      </c>
      <c r="K18" s="66">
        <v>0</v>
      </c>
    </row>
    <row r="19" spans="1:11">
      <c r="A19" t="s">
        <v>3163</v>
      </c>
      <c r="B19" s="71">
        <v>1105907</v>
      </c>
      <c r="C19" t="s">
        <v>124</v>
      </c>
      <c r="D19" t="s">
        <v>101</v>
      </c>
      <c r="E19" t="s">
        <v>789</v>
      </c>
      <c r="F19" s="65">
        <v>10000</v>
      </c>
      <c r="G19" s="65">
        <v>351.35996799999998</v>
      </c>
      <c r="H19" s="65">
        <v>35.135996800000001</v>
      </c>
      <c r="I19" s="66">
        <v>9.9000000000000008E-3</v>
      </c>
      <c r="J19" s="66">
        <v>7.9000000000000008E-3</v>
      </c>
      <c r="K19" s="66">
        <v>0</v>
      </c>
    </row>
    <row r="20" spans="1:11">
      <c r="A20" t="s">
        <v>3164</v>
      </c>
      <c r="B20" s="71">
        <v>368019</v>
      </c>
      <c r="C20" t="s">
        <v>124</v>
      </c>
      <c r="D20" t="s">
        <v>101</v>
      </c>
      <c r="E20" t="s">
        <v>1211</v>
      </c>
      <c r="F20" s="65">
        <v>8000</v>
      </c>
      <c r="G20" s="65">
        <v>5737.2690510000002</v>
      </c>
      <c r="H20" s="65">
        <v>458.98152407999999</v>
      </c>
      <c r="I20" s="66">
        <v>1.0200000000000001E-2</v>
      </c>
      <c r="J20" s="66">
        <v>0.10290000000000001</v>
      </c>
      <c r="K20" s="66">
        <v>0</v>
      </c>
    </row>
    <row r="21" spans="1:11">
      <c r="A21" t="s">
        <v>3165</v>
      </c>
      <c r="B21" s="71">
        <v>10840031</v>
      </c>
      <c r="C21" t="s">
        <v>1105</v>
      </c>
      <c r="D21" t="s">
        <v>101</v>
      </c>
      <c r="E21" t="s">
        <v>3166</v>
      </c>
      <c r="F21" s="65">
        <v>155469</v>
      </c>
      <c r="G21" s="65">
        <v>30.162299999999998</v>
      </c>
      <c r="H21" s="65">
        <v>46.893026186999997</v>
      </c>
      <c r="I21" s="66">
        <v>0.22309999999999999</v>
      </c>
      <c r="J21" s="66">
        <v>1.0500000000000001E-2</v>
      </c>
      <c r="K21" s="66">
        <v>0</v>
      </c>
    </row>
    <row r="22" spans="1:11">
      <c r="A22" t="s">
        <v>3167</v>
      </c>
      <c r="B22" s="71">
        <v>10805971</v>
      </c>
      <c r="C22" t="s">
        <v>131</v>
      </c>
      <c r="D22" t="s">
        <v>101</v>
      </c>
      <c r="E22" t="s">
        <v>696</v>
      </c>
      <c r="F22" s="65">
        <v>214170</v>
      </c>
      <c r="G22" s="65">
        <v>5.9206000000000003</v>
      </c>
      <c r="H22" s="65">
        <v>12.68014902</v>
      </c>
      <c r="I22" s="66">
        <v>2.4400000000000002E-2</v>
      </c>
      <c r="J22" s="66">
        <v>2.8E-3</v>
      </c>
      <c r="K22" s="66">
        <v>0</v>
      </c>
    </row>
    <row r="23" spans="1:11">
      <c r="A23" s="67" t="s">
        <v>2867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256</v>
      </c>
      <c r="B24" t="s">
        <v>256</v>
      </c>
      <c r="C24" t="s">
        <v>256</v>
      </c>
      <c r="D24" t="s">
        <v>256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116" t="s">
        <v>262</v>
      </c>
      <c r="B25" s="14"/>
      <c r="C25" s="14"/>
    </row>
    <row r="26" spans="1:11">
      <c r="A26" s="116" t="s">
        <v>403</v>
      </c>
      <c r="B26" s="14"/>
      <c r="C26" s="14"/>
    </row>
    <row r="27" spans="1:11">
      <c r="A27" s="116" t="s">
        <v>404</v>
      </c>
      <c r="B27" s="14"/>
      <c r="C27" s="14"/>
    </row>
    <row r="28" spans="1:11">
      <c r="A28" s="116" t="s">
        <v>405</v>
      </c>
      <c r="B28" s="14"/>
      <c r="C28" s="14"/>
    </row>
    <row r="29" spans="1:11" hidden="1">
      <c r="B29" s="14"/>
      <c r="C29" s="14"/>
    </row>
    <row r="30" spans="1:11" hidden="1">
      <c r="B30" s="14"/>
      <c r="C30" s="14"/>
    </row>
    <row r="31" spans="1:11" hidden="1">
      <c r="B31" s="14"/>
      <c r="C31" s="14"/>
    </row>
    <row r="32" spans="1:11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2" width="0" style="14" hidden="1" customWidth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</row>
    <row r="3" spans="1:51">
      <c r="A3" s="2" t="s">
        <v>2</v>
      </c>
      <c r="B3" t="s">
        <v>197</v>
      </c>
    </row>
    <row r="4" spans="1:51">
      <c r="A4" s="2" t="s">
        <v>3</v>
      </c>
    </row>
    <row r="5" spans="1:51" ht="26.25" customHeight="1">
      <c r="A5" s="130" t="s">
        <v>135</v>
      </c>
      <c r="B5" s="131"/>
      <c r="C5" s="131"/>
      <c r="D5" s="131"/>
      <c r="E5" s="131"/>
      <c r="F5" s="131"/>
      <c r="G5" s="131"/>
      <c r="H5" s="131"/>
      <c r="I5" s="131"/>
      <c r="J5" s="131"/>
      <c r="K5" s="132"/>
    </row>
    <row r="6" spans="1:51" ht="26.25" customHeight="1">
      <c r="A6" s="130" t="s">
        <v>141</v>
      </c>
      <c r="B6" s="131"/>
      <c r="C6" s="131"/>
      <c r="D6" s="131"/>
      <c r="E6" s="131"/>
      <c r="F6" s="131"/>
      <c r="G6" s="131"/>
      <c r="H6" s="131"/>
      <c r="I6" s="131"/>
      <c r="J6" s="131"/>
      <c r="K6" s="132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206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2868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256</v>
      </c>
      <c r="B13" t="s">
        <v>256</v>
      </c>
      <c r="C13" t="s">
        <v>256</v>
      </c>
      <c r="D13" t="s">
        <v>256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2871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256</v>
      </c>
      <c r="B15" t="s">
        <v>256</v>
      </c>
      <c r="C15" t="s">
        <v>256</v>
      </c>
      <c r="D15" t="s">
        <v>256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3168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256</v>
      </c>
      <c r="B17" t="s">
        <v>256</v>
      </c>
      <c r="C17" t="s">
        <v>256</v>
      </c>
      <c r="D17" t="s">
        <v>256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2872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256</v>
      </c>
      <c r="B19" t="s">
        <v>256</v>
      </c>
      <c r="C19" t="s">
        <v>256</v>
      </c>
      <c r="D19" t="s">
        <v>256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1626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256</v>
      </c>
      <c r="B21" t="s">
        <v>256</v>
      </c>
      <c r="C21" t="s">
        <v>256</v>
      </c>
      <c r="D21" t="s">
        <v>256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260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2868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256</v>
      </c>
      <c r="B24" t="s">
        <v>256</v>
      </c>
      <c r="C24" t="s">
        <v>256</v>
      </c>
      <c r="D24" t="s">
        <v>256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2873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256</v>
      </c>
      <c r="B26" t="s">
        <v>256</v>
      </c>
      <c r="C26" t="s">
        <v>256</v>
      </c>
      <c r="D26" t="s">
        <v>256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2872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256</v>
      </c>
      <c r="B28" t="s">
        <v>256</v>
      </c>
      <c r="C28" t="s">
        <v>256</v>
      </c>
      <c r="D28" t="s">
        <v>256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2874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256</v>
      </c>
      <c r="B30" t="s">
        <v>256</v>
      </c>
      <c r="C30" t="s">
        <v>256</v>
      </c>
      <c r="D30" t="s">
        <v>256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1626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256</v>
      </c>
      <c r="B32" t="s">
        <v>256</v>
      </c>
      <c r="C32" t="s">
        <v>256</v>
      </c>
      <c r="D32" t="s">
        <v>256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116" t="s">
        <v>262</v>
      </c>
      <c r="B33" s="14"/>
      <c r="C33" s="14"/>
    </row>
    <row r="34" spans="1:3">
      <c r="A34" s="116" t="s">
        <v>403</v>
      </c>
      <c r="B34" s="14"/>
      <c r="C34" s="14"/>
    </row>
    <row r="35" spans="1:3">
      <c r="A35" s="116" t="s">
        <v>404</v>
      </c>
      <c r="B35" s="14"/>
      <c r="C35" s="14"/>
    </row>
    <row r="36" spans="1:3">
      <c r="A36" s="116" t="s">
        <v>405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49" width="0" style="14" hidden="1" customWidth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</row>
    <row r="3" spans="1:48">
      <c r="A3" s="2" t="s">
        <v>2</v>
      </c>
      <c r="B3" t="s">
        <v>197</v>
      </c>
    </row>
    <row r="4" spans="1:48">
      <c r="A4" s="2" t="s">
        <v>3</v>
      </c>
    </row>
    <row r="5" spans="1:48" ht="26.25" customHeight="1">
      <c r="A5" s="130" t="s">
        <v>135</v>
      </c>
      <c r="B5" s="131"/>
      <c r="C5" s="131"/>
      <c r="D5" s="131"/>
      <c r="E5" s="131"/>
      <c r="F5" s="131"/>
      <c r="G5" s="131"/>
      <c r="H5" s="131"/>
      <c r="I5" s="131"/>
      <c r="J5" s="132"/>
    </row>
    <row r="6" spans="1:48" ht="26.25" customHeight="1">
      <c r="A6" s="130" t="s">
        <v>142</v>
      </c>
      <c r="B6" s="131"/>
      <c r="C6" s="131"/>
      <c r="D6" s="131"/>
      <c r="E6" s="131"/>
      <c r="F6" s="131"/>
      <c r="G6" s="131"/>
      <c r="H6" s="131"/>
      <c r="I6" s="131"/>
      <c r="J6" s="132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-322469857.04000002</v>
      </c>
      <c r="G10" s="7"/>
      <c r="H10" s="63">
        <v>-10342.279047027043</v>
      </c>
      <c r="I10" s="64">
        <v>1</v>
      </c>
      <c r="J10" s="64">
        <v>-5.9999999999999995E-4</v>
      </c>
      <c r="AV10" s="14"/>
    </row>
    <row r="11" spans="1:48">
      <c r="A11" s="67" t="s">
        <v>206</v>
      </c>
      <c r="B11" s="14"/>
      <c r="C11" s="14"/>
      <c r="F11" s="69">
        <v>-322469857.04000002</v>
      </c>
      <c r="H11" s="69">
        <v>-10342.279047027043</v>
      </c>
      <c r="I11" s="68">
        <v>1</v>
      </c>
      <c r="J11" s="68">
        <v>-5.9999999999999995E-4</v>
      </c>
    </row>
    <row r="12" spans="1:48">
      <c r="A12" s="67" t="s">
        <v>2868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256</v>
      </c>
      <c r="B13" t="s">
        <v>256</v>
      </c>
      <c r="C13" t="s">
        <v>256</v>
      </c>
      <c r="D13" t="s">
        <v>256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2871</v>
      </c>
      <c r="B14" s="14"/>
      <c r="C14" s="14"/>
      <c r="F14" s="69">
        <v>-321898062.45999998</v>
      </c>
      <c r="H14" s="69">
        <v>-10338.185125431721</v>
      </c>
      <c r="I14" s="68">
        <v>0.99960000000000004</v>
      </c>
      <c r="J14" s="68">
        <v>-5.9999999999999995E-4</v>
      </c>
    </row>
    <row r="15" spans="1:48">
      <c r="A15" t="s">
        <v>3169</v>
      </c>
      <c r="B15" t="s">
        <v>3170</v>
      </c>
      <c r="C15" t="s">
        <v>122</v>
      </c>
      <c r="D15" t="s">
        <v>109</v>
      </c>
      <c r="E15" t="s">
        <v>878</v>
      </c>
      <c r="F15" s="65">
        <v>19530000</v>
      </c>
      <c r="G15" s="65">
        <v>2.2739661320650844</v>
      </c>
      <c r="H15" s="65">
        <v>444.105585592311</v>
      </c>
      <c r="I15" s="66">
        <v>-4.2900000000000001E-2</v>
      </c>
      <c r="J15" s="66">
        <v>0</v>
      </c>
    </row>
    <row r="16" spans="1:48">
      <c r="A16" t="s">
        <v>3171</v>
      </c>
      <c r="B16" t="s">
        <v>3172</v>
      </c>
      <c r="C16" t="s">
        <v>122</v>
      </c>
      <c r="D16" t="s">
        <v>109</v>
      </c>
      <c r="E16" t="s">
        <v>418</v>
      </c>
      <c r="F16" s="65">
        <v>-47476000</v>
      </c>
      <c r="G16" s="65">
        <v>1.8125427246224739</v>
      </c>
      <c r="H16" s="65">
        <v>-860.52278394176096</v>
      </c>
      <c r="I16" s="66">
        <v>8.3199999999999996E-2</v>
      </c>
      <c r="J16" s="66">
        <v>-1E-4</v>
      </c>
    </row>
    <row r="17" spans="1:10">
      <c r="A17" t="s">
        <v>3173</v>
      </c>
      <c r="B17" t="s">
        <v>3174</v>
      </c>
      <c r="C17" t="s">
        <v>122</v>
      </c>
      <c r="D17" t="s">
        <v>105</v>
      </c>
      <c r="E17" t="s">
        <v>444</v>
      </c>
      <c r="F17" s="65">
        <v>-1400000</v>
      </c>
      <c r="G17" s="65">
        <v>7.4176475468524723</v>
      </c>
      <c r="H17" s="65">
        <v>-103.847065655935</v>
      </c>
      <c r="I17" s="66">
        <v>0.01</v>
      </c>
      <c r="J17" s="66">
        <v>0</v>
      </c>
    </row>
    <row r="18" spans="1:10">
      <c r="A18" t="s">
        <v>3175</v>
      </c>
      <c r="B18" t="s">
        <v>3176</v>
      </c>
      <c r="C18" t="s">
        <v>122</v>
      </c>
      <c r="D18" t="s">
        <v>105</v>
      </c>
      <c r="E18" t="s">
        <v>554</v>
      </c>
      <c r="F18" s="65">
        <v>-2750000</v>
      </c>
      <c r="G18" s="65">
        <v>6.363291334836509</v>
      </c>
      <c r="H18" s="65">
        <v>-174.99051170800399</v>
      </c>
      <c r="I18" s="66">
        <v>1.6899999999999998E-2</v>
      </c>
      <c r="J18" s="66">
        <v>0</v>
      </c>
    </row>
    <row r="19" spans="1:10">
      <c r="A19" t="s">
        <v>3177</v>
      </c>
      <c r="B19" t="s">
        <v>3178</v>
      </c>
      <c r="C19" t="s">
        <v>122</v>
      </c>
      <c r="D19" t="s">
        <v>105</v>
      </c>
      <c r="E19" t="s">
        <v>554</v>
      </c>
      <c r="F19" s="65">
        <v>2145000</v>
      </c>
      <c r="G19" s="65">
        <v>6.1370633162130073</v>
      </c>
      <c r="H19" s="65">
        <v>131.640008132769</v>
      </c>
      <c r="I19" s="66">
        <v>-1.2699999999999999E-2</v>
      </c>
      <c r="J19" s="66">
        <v>0</v>
      </c>
    </row>
    <row r="20" spans="1:10">
      <c r="A20" t="s">
        <v>3179</v>
      </c>
      <c r="B20" t="s">
        <v>3180</v>
      </c>
      <c r="C20" t="s">
        <v>122</v>
      </c>
      <c r="D20" t="s">
        <v>105</v>
      </c>
      <c r="E20" t="s">
        <v>878</v>
      </c>
      <c r="F20" s="65">
        <v>-89500000</v>
      </c>
      <c r="G20" s="65">
        <v>4.0631362655306518</v>
      </c>
      <c r="H20" s="65">
        <v>-3636.50695764996</v>
      </c>
      <c r="I20" s="66">
        <v>0.35160000000000002</v>
      </c>
      <c r="J20" s="66">
        <v>-2.0000000000000001E-4</v>
      </c>
    </row>
    <row r="21" spans="1:10">
      <c r="A21" t="s">
        <v>3181</v>
      </c>
      <c r="B21" t="s">
        <v>3182</v>
      </c>
      <c r="C21" t="s">
        <v>122</v>
      </c>
      <c r="D21" t="s">
        <v>105</v>
      </c>
      <c r="E21" t="s">
        <v>551</v>
      </c>
      <c r="F21" s="65">
        <v>-6475000</v>
      </c>
      <c r="G21" s="65">
        <v>8.2780471586055082</v>
      </c>
      <c r="H21" s="65">
        <v>-536.003553519707</v>
      </c>
      <c r="I21" s="66">
        <v>5.1799999999999999E-2</v>
      </c>
      <c r="J21" s="66">
        <v>0</v>
      </c>
    </row>
    <row r="22" spans="1:10">
      <c r="A22" t="s">
        <v>3183</v>
      </c>
      <c r="B22" t="s">
        <v>3184</v>
      </c>
      <c r="C22" t="s">
        <v>122</v>
      </c>
      <c r="D22" t="s">
        <v>105</v>
      </c>
      <c r="E22" t="s">
        <v>1354</v>
      </c>
      <c r="F22" s="65">
        <v>-6250000</v>
      </c>
      <c r="G22" s="65">
        <v>9.0634722697806875</v>
      </c>
      <c r="H22" s="65">
        <v>-566.46701686129302</v>
      </c>
      <c r="I22" s="66">
        <v>5.4800000000000001E-2</v>
      </c>
      <c r="J22" s="66">
        <v>0</v>
      </c>
    </row>
    <row r="23" spans="1:10">
      <c r="A23" t="s">
        <v>3185</v>
      </c>
      <c r="B23" t="s">
        <v>3186</v>
      </c>
      <c r="C23" t="s">
        <v>122</v>
      </c>
      <c r="D23" t="s">
        <v>105</v>
      </c>
      <c r="E23" t="s">
        <v>418</v>
      </c>
      <c r="F23" s="65">
        <v>944000</v>
      </c>
      <c r="G23" s="65">
        <v>4.3251072427852222</v>
      </c>
      <c r="H23" s="65">
        <v>40.829012371892503</v>
      </c>
      <c r="I23" s="66">
        <v>-3.8999999999999998E-3</v>
      </c>
      <c r="J23" s="66">
        <v>0</v>
      </c>
    </row>
    <row r="24" spans="1:10">
      <c r="A24" t="s">
        <v>3187</v>
      </c>
      <c r="B24" t="s">
        <v>3188</v>
      </c>
      <c r="C24" t="s">
        <v>122</v>
      </c>
      <c r="D24" t="s">
        <v>105</v>
      </c>
      <c r="E24" t="s">
        <v>418</v>
      </c>
      <c r="F24" s="65">
        <v>-10666000</v>
      </c>
      <c r="G24" s="65">
        <v>4.325106961580679</v>
      </c>
      <c r="H24" s="65">
        <v>-461.315908522195</v>
      </c>
      <c r="I24" s="66">
        <v>4.4600000000000001E-2</v>
      </c>
      <c r="J24" s="66">
        <v>0</v>
      </c>
    </row>
    <row r="25" spans="1:10">
      <c r="A25" t="s">
        <v>3189</v>
      </c>
      <c r="B25" t="s">
        <v>3190</v>
      </c>
      <c r="C25" t="s">
        <v>122</v>
      </c>
      <c r="D25" t="s">
        <v>105</v>
      </c>
      <c r="E25" t="s">
        <v>418</v>
      </c>
      <c r="F25" s="65">
        <v>-1500000</v>
      </c>
      <c r="G25" s="65">
        <v>4.3431536362081671</v>
      </c>
      <c r="H25" s="65">
        <v>-65.147304543122502</v>
      </c>
      <c r="I25" s="66">
        <v>6.3E-3</v>
      </c>
      <c r="J25" s="66">
        <v>0</v>
      </c>
    </row>
    <row r="26" spans="1:10">
      <c r="A26" t="s">
        <v>3191</v>
      </c>
      <c r="B26" t="s">
        <v>3192</v>
      </c>
      <c r="C26" t="s">
        <v>122</v>
      </c>
      <c r="D26" t="s">
        <v>105</v>
      </c>
      <c r="E26" t="s">
        <v>418</v>
      </c>
      <c r="F26" s="65">
        <v>-36260000</v>
      </c>
      <c r="G26" s="65">
        <v>4.063136223754551</v>
      </c>
      <c r="H26" s="65">
        <v>-1473.29319473339</v>
      </c>
      <c r="I26" s="66">
        <v>0.14249999999999999</v>
      </c>
      <c r="J26" s="66">
        <v>-1E-4</v>
      </c>
    </row>
    <row r="27" spans="1:10">
      <c r="A27" t="s">
        <v>3193</v>
      </c>
      <c r="B27" t="s">
        <v>3194</v>
      </c>
      <c r="C27" t="s">
        <v>122</v>
      </c>
      <c r="D27" t="s">
        <v>105</v>
      </c>
      <c r="E27" t="s">
        <v>1032</v>
      </c>
      <c r="F27" s="65">
        <v>-4750000</v>
      </c>
      <c r="G27" s="65">
        <v>4.0631364404564838</v>
      </c>
      <c r="H27" s="65">
        <v>-192.998980921683</v>
      </c>
      <c r="I27" s="66">
        <v>1.8700000000000001E-2</v>
      </c>
      <c r="J27" s="66">
        <v>0</v>
      </c>
    </row>
    <row r="28" spans="1:10">
      <c r="A28" t="s">
        <v>3195</v>
      </c>
      <c r="B28" t="s">
        <v>3196</v>
      </c>
      <c r="C28" t="s">
        <v>122</v>
      </c>
      <c r="D28" t="s">
        <v>105</v>
      </c>
      <c r="E28" t="s">
        <v>418</v>
      </c>
      <c r="F28" s="65">
        <v>-122916000</v>
      </c>
      <c r="G28" s="65">
        <v>3.8660200702127399</v>
      </c>
      <c r="H28" s="65">
        <v>-4751.9572295027101</v>
      </c>
      <c r="I28" s="66">
        <v>0.45950000000000002</v>
      </c>
      <c r="J28" s="66">
        <v>-2.9999999999999997E-4</v>
      </c>
    </row>
    <row r="29" spans="1:10">
      <c r="A29" t="s">
        <v>3197</v>
      </c>
      <c r="B29" t="s">
        <v>3198</v>
      </c>
      <c r="C29" t="s">
        <v>122</v>
      </c>
      <c r="D29" t="s">
        <v>105</v>
      </c>
      <c r="E29" t="s">
        <v>3199</v>
      </c>
      <c r="F29" s="65">
        <v>-146000</v>
      </c>
      <c r="G29" s="65">
        <v>3.8660243866493014</v>
      </c>
      <c r="H29" s="65">
        <v>-5.6443956045079799</v>
      </c>
      <c r="I29" s="66">
        <v>5.0000000000000001E-4</v>
      </c>
      <c r="J29" s="66">
        <v>0</v>
      </c>
    </row>
    <row r="30" spans="1:10">
      <c r="A30" t="s">
        <v>3200</v>
      </c>
      <c r="B30" t="s">
        <v>3201</v>
      </c>
      <c r="C30" t="s">
        <v>122</v>
      </c>
      <c r="D30" t="s">
        <v>105</v>
      </c>
      <c r="E30" t="s">
        <v>1697</v>
      </c>
      <c r="F30" s="65">
        <v>20000000</v>
      </c>
      <c r="G30" s="65">
        <v>4.0031321782975446</v>
      </c>
      <c r="H30" s="65">
        <v>800.62643565950896</v>
      </c>
      <c r="I30" s="66">
        <v>-7.7399999999999997E-2</v>
      </c>
      <c r="J30" s="66">
        <v>0</v>
      </c>
    </row>
    <row r="31" spans="1:10">
      <c r="A31" t="s">
        <v>3202</v>
      </c>
      <c r="B31" t="s">
        <v>3203</v>
      </c>
      <c r="C31" t="s">
        <v>122</v>
      </c>
      <c r="D31" t="s">
        <v>105</v>
      </c>
      <c r="E31" t="s">
        <v>321</v>
      </c>
      <c r="F31" s="65">
        <v>-3600000</v>
      </c>
      <c r="G31" s="65">
        <v>2.8430538946545001</v>
      </c>
      <c r="H31" s="65">
        <v>-102.349940207562</v>
      </c>
      <c r="I31" s="66">
        <v>9.9000000000000008E-3</v>
      </c>
      <c r="J31" s="66">
        <v>0</v>
      </c>
    </row>
    <row r="32" spans="1:10">
      <c r="A32" t="s">
        <v>3204</v>
      </c>
      <c r="B32" t="s">
        <v>3205</v>
      </c>
      <c r="C32" t="s">
        <v>122</v>
      </c>
      <c r="D32" t="s">
        <v>105</v>
      </c>
      <c r="E32" t="s">
        <v>789</v>
      </c>
      <c r="F32" s="65">
        <v>-4125000</v>
      </c>
      <c r="G32" s="65">
        <v>2.4230255402067322</v>
      </c>
      <c r="H32" s="65">
        <v>-99.9498035335277</v>
      </c>
      <c r="I32" s="66">
        <v>9.7000000000000003E-3</v>
      </c>
      <c r="J32" s="66">
        <v>0</v>
      </c>
    </row>
    <row r="33" spans="1:10">
      <c r="A33" t="s">
        <v>3206</v>
      </c>
      <c r="B33" t="s">
        <v>3207</v>
      </c>
      <c r="C33" t="s">
        <v>122</v>
      </c>
      <c r="D33" t="s">
        <v>105</v>
      </c>
      <c r="E33" t="s">
        <v>3208</v>
      </c>
      <c r="F33" s="65">
        <v>-20300000</v>
      </c>
      <c r="G33" s="65">
        <v>-0.93720016784135174</v>
      </c>
      <c r="H33" s="65">
        <v>190.251634071794</v>
      </c>
      <c r="I33" s="66">
        <v>-1.84E-2</v>
      </c>
      <c r="J33" s="66">
        <v>0</v>
      </c>
    </row>
    <row r="34" spans="1:10">
      <c r="A34" t="s">
        <v>3209</v>
      </c>
      <c r="B34" t="s">
        <v>3210</v>
      </c>
      <c r="C34" t="s">
        <v>122</v>
      </c>
      <c r="D34" t="s">
        <v>105</v>
      </c>
      <c r="E34" t="s">
        <v>470</v>
      </c>
      <c r="F34" s="65">
        <v>-1625000</v>
      </c>
      <c r="G34" s="65">
        <v>-1.2339192828273478</v>
      </c>
      <c r="H34" s="65">
        <v>20.0511883459444</v>
      </c>
      <c r="I34" s="66">
        <v>-1.9E-3</v>
      </c>
      <c r="J34" s="66">
        <v>0</v>
      </c>
    </row>
    <row r="35" spans="1:10">
      <c r="A35" t="s">
        <v>3211</v>
      </c>
      <c r="B35" t="s">
        <v>3212</v>
      </c>
      <c r="C35" t="s">
        <v>122</v>
      </c>
      <c r="D35" t="s">
        <v>109</v>
      </c>
      <c r="E35" t="s">
        <v>470</v>
      </c>
      <c r="F35" s="65">
        <v>-372000</v>
      </c>
      <c r="G35" s="65">
        <v>-1.3657930886402929</v>
      </c>
      <c r="H35" s="65">
        <v>5.0807502897418901</v>
      </c>
      <c r="I35" s="66">
        <v>-5.0000000000000001E-4</v>
      </c>
      <c r="J35" s="66">
        <v>0</v>
      </c>
    </row>
    <row r="36" spans="1:10">
      <c r="A36" t="s">
        <v>3213</v>
      </c>
      <c r="B36" t="s">
        <v>3214</v>
      </c>
      <c r="C36" t="s">
        <v>122</v>
      </c>
      <c r="D36" t="s">
        <v>199</v>
      </c>
      <c r="E36" t="s">
        <v>268</v>
      </c>
      <c r="F36" s="65">
        <v>-552689.46</v>
      </c>
      <c r="G36" s="65">
        <v>-0.57993364187820629</v>
      </c>
      <c r="H36" s="65">
        <v>3.2052321136549899</v>
      </c>
      <c r="I36" s="66">
        <v>-2.9999999999999997E-4</v>
      </c>
      <c r="J36" s="66">
        <v>0</v>
      </c>
    </row>
    <row r="37" spans="1:10">
      <c r="A37" t="s">
        <v>3215</v>
      </c>
      <c r="B37" t="s">
        <v>3216</v>
      </c>
      <c r="C37" t="s">
        <v>122</v>
      </c>
      <c r="D37" t="s">
        <v>112</v>
      </c>
      <c r="E37" t="s">
        <v>3217</v>
      </c>
      <c r="F37" s="65">
        <v>-3853373</v>
      </c>
      <c r="G37" s="65">
        <v>-27.431024063749348</v>
      </c>
      <c r="H37" s="65">
        <v>1057.01967489602</v>
      </c>
      <c r="I37" s="66">
        <v>-0.1022</v>
      </c>
      <c r="J37" s="66">
        <v>1E-4</v>
      </c>
    </row>
    <row r="38" spans="1:10">
      <c r="A38" s="67" t="s">
        <v>3168</v>
      </c>
      <c r="B38" s="14"/>
      <c r="C38" s="14"/>
      <c r="F38" s="69">
        <v>-571794.57999999996</v>
      </c>
      <c r="H38" s="69">
        <v>-4.0939215953214498</v>
      </c>
      <c r="I38" s="68">
        <v>4.0000000000000002E-4</v>
      </c>
      <c r="J38" s="68">
        <v>0</v>
      </c>
    </row>
    <row r="39" spans="1:10">
      <c r="A39" t="s">
        <v>3218</v>
      </c>
      <c r="B39" t="s">
        <v>3219</v>
      </c>
      <c r="C39" t="s">
        <v>122</v>
      </c>
      <c r="D39" t="s">
        <v>105</v>
      </c>
      <c r="E39" t="s">
        <v>268</v>
      </c>
      <c r="F39" s="65">
        <v>-571794.57999999996</v>
      </c>
      <c r="G39" s="65">
        <v>0.71597768473451606</v>
      </c>
      <c r="H39" s="65">
        <v>-4.0939215953214498</v>
      </c>
      <c r="I39" s="66">
        <v>4.0000000000000002E-4</v>
      </c>
      <c r="J39" s="66">
        <v>0</v>
      </c>
    </row>
    <row r="40" spans="1:10">
      <c r="A40" s="67" t="s">
        <v>2872</v>
      </c>
      <c r="B40" s="14"/>
      <c r="C40" s="14"/>
      <c r="F40" s="69">
        <v>0</v>
      </c>
      <c r="H40" s="69">
        <v>0</v>
      </c>
      <c r="I40" s="68">
        <v>0</v>
      </c>
      <c r="J40" s="68">
        <v>0</v>
      </c>
    </row>
    <row r="41" spans="1:10">
      <c r="A41" t="s">
        <v>256</v>
      </c>
      <c r="B41" t="s">
        <v>256</v>
      </c>
      <c r="C41" t="s">
        <v>256</v>
      </c>
      <c r="D41" t="s">
        <v>256</v>
      </c>
      <c r="F41" s="65">
        <v>0</v>
      </c>
      <c r="G41" s="65">
        <v>0</v>
      </c>
      <c r="H41" s="65">
        <v>0</v>
      </c>
      <c r="I41" s="66">
        <v>0</v>
      </c>
      <c r="J41" s="66">
        <v>0</v>
      </c>
    </row>
    <row r="42" spans="1:10">
      <c r="A42" s="67" t="s">
        <v>1626</v>
      </c>
      <c r="B42" s="14"/>
      <c r="C42" s="14"/>
      <c r="F42" s="69">
        <v>0</v>
      </c>
      <c r="H42" s="69">
        <v>0</v>
      </c>
      <c r="I42" s="68">
        <v>0</v>
      </c>
      <c r="J42" s="68">
        <v>0</v>
      </c>
    </row>
    <row r="43" spans="1:10">
      <c r="A43" t="s">
        <v>256</v>
      </c>
      <c r="B43" t="s">
        <v>256</v>
      </c>
      <c r="C43" t="s">
        <v>256</v>
      </c>
      <c r="D43" t="s">
        <v>256</v>
      </c>
      <c r="F43" s="65">
        <v>0</v>
      </c>
      <c r="G43" s="65">
        <v>0</v>
      </c>
      <c r="H43" s="65">
        <v>0</v>
      </c>
      <c r="I43" s="66">
        <v>0</v>
      </c>
      <c r="J43" s="66">
        <v>0</v>
      </c>
    </row>
    <row r="44" spans="1:10">
      <c r="A44" s="67" t="s">
        <v>260</v>
      </c>
      <c r="B44" s="14"/>
      <c r="C44" s="14"/>
      <c r="F44" s="69">
        <v>0</v>
      </c>
      <c r="H44" s="69">
        <v>0</v>
      </c>
      <c r="I44" s="68">
        <v>0</v>
      </c>
      <c r="J44" s="68">
        <v>0</v>
      </c>
    </row>
    <row r="45" spans="1:10">
      <c r="A45" s="67" t="s">
        <v>2868</v>
      </c>
      <c r="B45" s="14"/>
      <c r="C45" s="14"/>
      <c r="F45" s="69">
        <v>0</v>
      </c>
      <c r="H45" s="69">
        <v>0</v>
      </c>
      <c r="I45" s="68">
        <v>0</v>
      </c>
      <c r="J45" s="68">
        <v>0</v>
      </c>
    </row>
    <row r="46" spans="1:10">
      <c r="A46" t="s">
        <v>256</v>
      </c>
      <c r="B46" t="s">
        <v>256</v>
      </c>
      <c r="C46" t="s">
        <v>256</v>
      </c>
      <c r="D46" t="s">
        <v>256</v>
      </c>
      <c r="F46" s="65">
        <v>0</v>
      </c>
      <c r="G46" s="65">
        <v>0</v>
      </c>
      <c r="H46" s="65">
        <v>0</v>
      </c>
      <c r="I46" s="66">
        <v>0</v>
      </c>
      <c r="J46" s="66">
        <v>0</v>
      </c>
    </row>
    <row r="47" spans="1:10">
      <c r="A47" s="67" t="s">
        <v>2873</v>
      </c>
      <c r="B47" s="14"/>
      <c r="C47" s="14"/>
      <c r="F47" s="69">
        <v>0</v>
      </c>
      <c r="H47" s="69">
        <v>0</v>
      </c>
      <c r="I47" s="68">
        <v>0</v>
      </c>
      <c r="J47" s="68">
        <v>0</v>
      </c>
    </row>
    <row r="48" spans="1:10">
      <c r="A48" t="s">
        <v>256</v>
      </c>
      <c r="B48" t="s">
        <v>256</v>
      </c>
      <c r="C48" t="s">
        <v>256</v>
      </c>
      <c r="D48" t="s">
        <v>256</v>
      </c>
      <c r="F48" s="65">
        <v>0</v>
      </c>
      <c r="G48" s="65">
        <v>0</v>
      </c>
      <c r="H48" s="65">
        <v>0</v>
      </c>
      <c r="I48" s="66">
        <v>0</v>
      </c>
      <c r="J48" s="66">
        <v>0</v>
      </c>
    </row>
    <row r="49" spans="1:10">
      <c r="A49" s="67" t="s">
        <v>2872</v>
      </c>
      <c r="B49" s="14"/>
      <c r="C49" s="14"/>
      <c r="F49" s="69">
        <v>0</v>
      </c>
      <c r="H49" s="69">
        <v>0</v>
      </c>
      <c r="I49" s="68">
        <v>0</v>
      </c>
      <c r="J49" s="68">
        <v>0</v>
      </c>
    </row>
    <row r="50" spans="1:10">
      <c r="A50" t="s">
        <v>256</v>
      </c>
      <c r="B50" t="s">
        <v>256</v>
      </c>
      <c r="C50" t="s">
        <v>256</v>
      </c>
      <c r="D50" t="s">
        <v>256</v>
      </c>
      <c r="F50" s="65">
        <v>0</v>
      </c>
      <c r="G50" s="65">
        <v>0</v>
      </c>
      <c r="H50" s="65">
        <v>0</v>
      </c>
      <c r="I50" s="66">
        <v>0</v>
      </c>
      <c r="J50" s="66">
        <v>0</v>
      </c>
    </row>
    <row r="51" spans="1:10">
      <c r="A51" s="67" t="s">
        <v>1626</v>
      </c>
      <c r="B51" s="14"/>
      <c r="C51" s="14"/>
      <c r="F51" s="69">
        <v>0</v>
      </c>
      <c r="H51" s="69">
        <v>0</v>
      </c>
      <c r="I51" s="68">
        <v>0</v>
      </c>
      <c r="J51" s="68">
        <v>0</v>
      </c>
    </row>
    <row r="52" spans="1:10">
      <c r="A52" t="s">
        <v>256</v>
      </c>
      <c r="B52" t="s">
        <v>256</v>
      </c>
      <c r="C52" t="s">
        <v>256</v>
      </c>
      <c r="D52" t="s">
        <v>256</v>
      </c>
      <c r="F52" s="65">
        <v>0</v>
      </c>
      <c r="G52" s="65">
        <v>0</v>
      </c>
      <c r="H52" s="65">
        <v>0</v>
      </c>
      <c r="I52" s="66">
        <v>0</v>
      </c>
      <c r="J52" s="66">
        <v>0</v>
      </c>
    </row>
    <row r="53" spans="1:10">
      <c r="A53" s="116" t="s">
        <v>262</v>
      </c>
      <c r="B53" s="14"/>
      <c r="C53" s="14"/>
    </row>
    <row r="54" spans="1:10">
      <c r="A54" s="116" t="s">
        <v>403</v>
      </c>
      <c r="B54" s="14"/>
      <c r="C54" s="14"/>
    </row>
    <row r="55" spans="1:10">
      <c r="A55" s="116" t="s">
        <v>404</v>
      </c>
      <c r="B55" s="14"/>
      <c r="C55" s="14"/>
    </row>
    <row r="56" spans="1:10">
      <c r="A56" s="116" t="s">
        <v>405</v>
      </c>
      <c r="B56" s="14"/>
      <c r="C56" s="14"/>
    </row>
    <row r="57" spans="1:10" hidden="1">
      <c r="B57" s="14"/>
      <c r="C57" s="14"/>
    </row>
    <row r="58" spans="1:10" hidden="1">
      <c r="B58" s="14"/>
      <c r="C58" s="14"/>
    </row>
    <row r="59" spans="1:10" hidden="1">
      <c r="B59" s="14"/>
      <c r="C59" s="14"/>
    </row>
    <row r="60" spans="1:10" hidden="1">
      <c r="B60" s="14"/>
      <c r="C60" s="14"/>
    </row>
    <row r="61" spans="1:10" hidden="1">
      <c r="B61" s="14"/>
      <c r="C61" s="14"/>
    </row>
    <row r="62" spans="1:10" hidden="1">
      <c r="B62" s="14"/>
      <c r="C62" s="14"/>
    </row>
    <row r="63" spans="1:10" hidden="1">
      <c r="B63" s="14"/>
      <c r="C63" s="14"/>
    </row>
    <row r="64" spans="1:10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78" width="0" style="14" hidden="1" customWidth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</row>
    <row r="3" spans="1:77">
      <c r="A3" s="2" t="s">
        <v>2</v>
      </c>
      <c r="B3" t="s">
        <v>197</v>
      </c>
    </row>
    <row r="4" spans="1:77">
      <c r="A4" s="2" t="s">
        <v>3</v>
      </c>
    </row>
    <row r="5" spans="1:77" ht="26.25" customHeight="1">
      <c r="A5" s="130" t="s">
        <v>135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2"/>
    </row>
    <row r="6" spans="1:77" ht="26.25" customHeight="1">
      <c r="A6" s="130" t="s">
        <v>144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2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206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2919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256</v>
      </c>
      <c r="B13" t="s">
        <v>256</v>
      </c>
      <c r="C13" s="14"/>
      <c r="D13" t="s">
        <v>256</v>
      </c>
      <c r="G13" s="65">
        <v>0</v>
      </c>
      <c r="H13" t="s">
        <v>256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2920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256</v>
      </c>
      <c r="B15" t="s">
        <v>256</v>
      </c>
      <c r="C15" s="14"/>
      <c r="D15" t="s">
        <v>256</v>
      </c>
      <c r="G15" s="65">
        <v>0</v>
      </c>
      <c r="H15" t="s">
        <v>256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2921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2922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256</v>
      </c>
      <c r="B18" t="s">
        <v>256</v>
      </c>
      <c r="C18" s="14"/>
      <c r="D18" t="s">
        <v>256</v>
      </c>
      <c r="G18" s="65">
        <v>0</v>
      </c>
      <c r="H18" t="s">
        <v>256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2923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256</v>
      </c>
      <c r="B20" t="s">
        <v>256</v>
      </c>
      <c r="C20" s="14"/>
      <c r="D20" t="s">
        <v>256</v>
      </c>
      <c r="G20" s="65">
        <v>0</v>
      </c>
      <c r="H20" t="s">
        <v>256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2924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256</v>
      </c>
      <c r="B22" t="s">
        <v>256</v>
      </c>
      <c r="C22" s="14"/>
      <c r="D22" t="s">
        <v>256</v>
      </c>
      <c r="G22" s="65">
        <v>0</v>
      </c>
      <c r="H22" t="s">
        <v>256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2925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256</v>
      </c>
      <c r="B24" t="s">
        <v>256</v>
      </c>
      <c r="C24" s="14"/>
      <c r="D24" t="s">
        <v>256</v>
      </c>
      <c r="G24" s="65">
        <v>0</v>
      </c>
      <c r="H24" t="s">
        <v>256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260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2919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256</v>
      </c>
      <c r="B27" t="s">
        <v>256</v>
      </c>
      <c r="C27" s="14"/>
      <c r="D27" t="s">
        <v>256</v>
      </c>
      <c r="G27" s="65">
        <v>0</v>
      </c>
      <c r="H27" t="s">
        <v>256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2920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256</v>
      </c>
      <c r="B29" t="s">
        <v>256</v>
      </c>
      <c r="C29" s="14"/>
      <c r="D29" t="s">
        <v>256</v>
      </c>
      <c r="G29" s="65">
        <v>0</v>
      </c>
      <c r="H29" t="s">
        <v>256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2921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2922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256</v>
      </c>
      <c r="B32" t="s">
        <v>256</v>
      </c>
      <c r="C32" s="14"/>
      <c r="D32" t="s">
        <v>256</v>
      </c>
      <c r="G32" s="65">
        <v>0</v>
      </c>
      <c r="H32" t="s">
        <v>256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2923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256</v>
      </c>
      <c r="B34" t="s">
        <v>256</v>
      </c>
      <c r="C34" s="14"/>
      <c r="D34" t="s">
        <v>256</v>
      </c>
      <c r="G34" s="65">
        <v>0</v>
      </c>
      <c r="H34" t="s">
        <v>256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2924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256</v>
      </c>
      <c r="B36" t="s">
        <v>256</v>
      </c>
      <c r="C36" s="14"/>
      <c r="D36" t="s">
        <v>256</v>
      </c>
      <c r="G36" s="65">
        <v>0</v>
      </c>
      <c r="H36" t="s">
        <v>256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2925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256</v>
      </c>
      <c r="B38" t="s">
        <v>256</v>
      </c>
      <c r="C38" s="14"/>
      <c r="D38" t="s">
        <v>256</v>
      </c>
      <c r="G38" s="65">
        <v>0</v>
      </c>
      <c r="H38" t="s">
        <v>256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116" t="s">
        <v>262</v>
      </c>
      <c r="C39" s="14"/>
    </row>
    <row r="40" spans="1:16">
      <c r="A40" s="116" t="s">
        <v>403</v>
      </c>
      <c r="C40" s="14"/>
    </row>
    <row r="41" spans="1:16">
      <c r="A41" s="116" t="s">
        <v>404</v>
      </c>
      <c r="C41" s="14"/>
    </row>
    <row r="42" spans="1:16">
      <c r="A42" s="116" t="s">
        <v>405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9"/>
  <sheetViews>
    <sheetView rightToLeft="1" zoomScale="80" zoomScaleNormal="80" workbookViewId="0">
      <selection activeCell="A6" sqref="A6"/>
    </sheetView>
  </sheetViews>
  <sheetFormatPr defaultColWidth="0" defaultRowHeight="18" zeroHeight="1"/>
  <cols>
    <col min="1" max="1" width="38.7109375" style="13" customWidth="1"/>
    <col min="2" max="2" width="18.7109375" style="13" customWidth="1"/>
    <col min="3" max="3" width="12.28515625" style="13" customWidth="1"/>
    <col min="4" max="4" width="14.14062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1.140625" style="14" customWidth="1"/>
    <col min="10" max="10" width="13.85546875" style="14" customWidth="1"/>
    <col min="11" max="11" width="20.140625" style="14" customWidth="1"/>
    <col min="12" max="12" width="16.285156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7.5703125" style="14" customWidth="1"/>
    <col min="17" max="17" width="25.8554687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57" width="0" style="14" hidden="1" customWidth="1"/>
    <col min="58" max="59" width="9.140625" style="14" customWidth="1"/>
    <col min="60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130" t="s">
        <v>145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2"/>
    </row>
    <row r="6" spans="1:59" s="16" customFormat="1" ht="36">
      <c r="A6" s="40" t="s">
        <v>95</v>
      </c>
      <c r="B6" s="41" t="s">
        <v>146</v>
      </c>
      <c r="C6" s="41" t="s">
        <v>48</v>
      </c>
      <c r="D6" s="134" t="s">
        <v>49</v>
      </c>
      <c r="E6" s="134" t="s">
        <v>50</v>
      </c>
      <c r="F6" s="134" t="s">
        <v>70</v>
      </c>
      <c r="G6" s="134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134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63">
        <v>3.18</v>
      </c>
      <c r="I9" s="15"/>
      <c r="J9" s="15"/>
      <c r="K9" s="15"/>
      <c r="L9" s="64">
        <v>2.69E-2</v>
      </c>
      <c r="M9" s="63">
        <v>205218754.53</v>
      </c>
      <c r="N9" s="7"/>
      <c r="O9" s="63">
        <v>218361.4853852923</v>
      </c>
      <c r="P9" s="64">
        <v>1</v>
      </c>
      <c r="Q9" s="64">
        <v>1.29E-2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206</v>
      </c>
      <c r="H10" s="69">
        <v>3.18</v>
      </c>
      <c r="L10" s="68">
        <v>2.69E-2</v>
      </c>
      <c r="M10" s="69">
        <v>205218754.53</v>
      </c>
      <c r="O10" s="69">
        <v>218361.4853852923</v>
      </c>
      <c r="P10" s="68">
        <v>1</v>
      </c>
      <c r="Q10" s="68">
        <v>1.29E-2</v>
      </c>
    </row>
    <row r="11" spans="1:59">
      <c r="A11" s="67" t="s">
        <v>3220</v>
      </c>
      <c r="H11" s="69">
        <v>3.74</v>
      </c>
      <c r="L11" s="68">
        <v>8.8999999999999999E-3</v>
      </c>
      <c r="M11" s="69">
        <v>137013337.55000001</v>
      </c>
      <c r="O11" s="69">
        <v>143862.844546885</v>
      </c>
      <c r="P11" s="68">
        <v>0.65880000000000005</v>
      </c>
      <c r="Q11" s="68">
        <v>8.5000000000000006E-3</v>
      </c>
    </row>
    <row r="12" spans="1:59">
      <c r="A12" t="s">
        <v>3221</v>
      </c>
      <c r="B12" t="s">
        <v>3222</v>
      </c>
      <c r="C12" t="s">
        <v>3223</v>
      </c>
      <c r="D12" t="s">
        <v>3224</v>
      </c>
      <c r="E12" t="s">
        <v>482</v>
      </c>
      <c r="F12" t="s">
        <v>393</v>
      </c>
      <c r="G12" t="s">
        <v>212</v>
      </c>
      <c r="H12" s="65">
        <v>3.74</v>
      </c>
      <c r="I12" t="s">
        <v>122</v>
      </c>
      <c r="J12" t="s">
        <v>101</v>
      </c>
      <c r="K12" s="66">
        <v>2.1000000000000001E-2</v>
      </c>
      <c r="L12" s="66">
        <v>8.8999999999999999E-3</v>
      </c>
      <c r="M12" s="65">
        <v>137013337.55000001</v>
      </c>
      <c r="N12" s="65">
        <f>O12/M12*100*1000</f>
        <v>104.99915345422879</v>
      </c>
      <c r="O12" s="65">
        <v>143862.844546885</v>
      </c>
      <c r="P12" s="66">
        <v>0.65880000000000005</v>
      </c>
      <c r="Q12" s="66">
        <v>8.5000000000000006E-3</v>
      </c>
    </row>
    <row r="13" spans="1:59">
      <c r="A13" s="67" t="s">
        <v>3226</v>
      </c>
      <c r="H13" s="69">
        <v>1.34</v>
      </c>
      <c r="L13" s="68">
        <v>7.0599999999999996E-2</v>
      </c>
      <c r="M13" s="69">
        <v>17322201.870000001</v>
      </c>
      <c r="O13" s="69">
        <v>17696.804318687002</v>
      </c>
      <c r="P13" s="68">
        <v>8.1000000000000003E-2</v>
      </c>
      <c r="Q13" s="68">
        <v>1E-3</v>
      </c>
    </row>
    <row r="14" spans="1:59">
      <c r="A14" t="s">
        <v>3227</v>
      </c>
      <c r="B14" t="s">
        <v>3222</v>
      </c>
      <c r="C14" t="s">
        <v>3228</v>
      </c>
      <c r="D14" t="s">
        <v>3229</v>
      </c>
      <c r="E14" t="s">
        <v>3004</v>
      </c>
      <c r="F14" t="s">
        <v>3230</v>
      </c>
      <c r="G14" t="s">
        <v>212</v>
      </c>
      <c r="H14" s="65">
        <v>0.25</v>
      </c>
      <c r="I14" t="s">
        <v>787</v>
      </c>
      <c r="J14" t="s">
        <v>101</v>
      </c>
      <c r="K14" s="66">
        <v>6.9500000000000006E-2</v>
      </c>
      <c r="L14" s="66">
        <v>6.6199999999999995E-2</v>
      </c>
      <c r="M14" s="65">
        <v>853606.34</v>
      </c>
      <c r="N14" s="65">
        <v>100.01</v>
      </c>
      <c r="O14" s="65">
        <v>853.69170063399997</v>
      </c>
      <c r="P14" s="66">
        <v>3.8999999999999998E-3</v>
      </c>
      <c r="Q14" s="66">
        <v>1E-4</v>
      </c>
    </row>
    <row r="15" spans="1:59">
      <c r="A15" t="s">
        <v>3231</v>
      </c>
      <c r="B15" t="s">
        <v>3222</v>
      </c>
      <c r="C15" t="s">
        <v>3232</v>
      </c>
      <c r="D15" t="s">
        <v>3229</v>
      </c>
      <c r="E15" t="s">
        <v>3004</v>
      </c>
      <c r="F15" t="s">
        <v>802</v>
      </c>
      <c r="G15" t="s">
        <v>212</v>
      </c>
      <c r="H15" s="65">
        <v>0.25</v>
      </c>
      <c r="I15" t="s">
        <v>787</v>
      </c>
      <c r="J15" t="s">
        <v>101</v>
      </c>
      <c r="K15" s="66">
        <v>6.9500000000000006E-2</v>
      </c>
      <c r="L15" s="66">
        <v>6.6199999999999995E-2</v>
      </c>
      <c r="M15" s="65">
        <v>1249402.53</v>
      </c>
      <c r="N15" s="65">
        <v>100.01</v>
      </c>
      <c r="O15" s="65">
        <v>1249.527470253</v>
      </c>
      <c r="P15" s="66">
        <v>5.7000000000000002E-3</v>
      </c>
      <c r="Q15" s="66">
        <v>1E-4</v>
      </c>
    </row>
    <row r="16" spans="1:59">
      <c r="A16" t="s">
        <v>3233</v>
      </c>
      <c r="B16" t="s">
        <v>3222</v>
      </c>
      <c r="C16" t="s">
        <v>3234</v>
      </c>
      <c r="D16" t="s">
        <v>3235</v>
      </c>
      <c r="E16" t="s">
        <v>3004</v>
      </c>
      <c r="F16" t="s">
        <v>1577</v>
      </c>
      <c r="G16" t="s">
        <v>212</v>
      </c>
      <c r="H16" s="65">
        <v>1.49</v>
      </c>
      <c r="I16" t="s">
        <v>499</v>
      </c>
      <c r="J16" t="s">
        <v>101</v>
      </c>
      <c r="K16" s="66">
        <v>7.0000000000000007E-2</v>
      </c>
      <c r="L16" s="66">
        <v>7.1199999999999999E-2</v>
      </c>
      <c r="M16" s="65">
        <v>15219193</v>
      </c>
      <c r="N16" s="65">
        <v>102.46</v>
      </c>
      <c r="O16" s="65">
        <v>15593.5851478</v>
      </c>
      <c r="P16" s="66">
        <v>7.1400000000000005E-2</v>
      </c>
      <c r="Q16" s="66">
        <v>8.9999999999999998E-4</v>
      </c>
    </row>
    <row r="17" spans="1:17">
      <c r="A17" s="67" t="s">
        <v>3236</v>
      </c>
      <c r="H17" s="69">
        <v>0</v>
      </c>
      <c r="L17" s="68">
        <v>0</v>
      </c>
      <c r="M17" s="69">
        <v>0</v>
      </c>
      <c r="O17" s="69">
        <v>0</v>
      </c>
      <c r="P17" s="68">
        <v>0</v>
      </c>
      <c r="Q17" s="68">
        <v>0</v>
      </c>
    </row>
    <row r="18" spans="1:17">
      <c r="A18" t="s">
        <v>256</v>
      </c>
      <c r="C18" t="s">
        <v>256</v>
      </c>
      <c r="E18" t="s">
        <v>256</v>
      </c>
      <c r="H18" s="65">
        <v>0</v>
      </c>
      <c r="I18" t="s">
        <v>256</v>
      </c>
      <c r="J18" t="s">
        <v>256</v>
      </c>
      <c r="K18" s="66">
        <v>0</v>
      </c>
      <c r="L18" s="66">
        <v>0</v>
      </c>
      <c r="M18" s="65">
        <v>0</v>
      </c>
      <c r="N18" s="65">
        <v>0</v>
      </c>
      <c r="O18" s="65">
        <v>0</v>
      </c>
      <c r="P18" s="66">
        <v>0</v>
      </c>
      <c r="Q18" s="66">
        <v>0</v>
      </c>
    </row>
    <row r="19" spans="1:17">
      <c r="A19" s="67" t="s">
        <v>3237</v>
      </c>
      <c r="H19" s="69">
        <v>1.86</v>
      </c>
      <c r="L19" s="68">
        <v>6.25E-2</v>
      </c>
      <c r="M19" s="69">
        <v>30883215.109999999</v>
      </c>
      <c r="O19" s="69">
        <v>36111.836519720302</v>
      </c>
      <c r="P19" s="68">
        <v>0.16539999999999999</v>
      </c>
      <c r="Q19" s="68">
        <v>2.0999999999999999E-3</v>
      </c>
    </row>
    <row r="20" spans="1:17">
      <c r="A20" t="s">
        <v>3238</v>
      </c>
      <c r="B20" t="s">
        <v>3222</v>
      </c>
      <c r="C20" t="s">
        <v>3239</v>
      </c>
      <c r="D20" t="s">
        <v>3086</v>
      </c>
      <c r="E20" t="s">
        <v>3240</v>
      </c>
      <c r="F20" t="s">
        <v>798</v>
      </c>
      <c r="G20" t="s">
        <v>3241</v>
      </c>
      <c r="I20" t="s">
        <v>1426</v>
      </c>
      <c r="J20" t="s">
        <v>101</v>
      </c>
      <c r="K20" s="66">
        <v>0</v>
      </c>
      <c r="L20" s="66">
        <v>0</v>
      </c>
      <c r="M20" s="65">
        <v>2550000</v>
      </c>
      <c r="N20" s="65">
        <v>272.15685999999999</v>
      </c>
      <c r="O20" s="65">
        <v>6939.9999299999999</v>
      </c>
      <c r="P20" s="66">
        <v>3.1800000000000002E-2</v>
      </c>
      <c r="Q20" s="66">
        <v>4.0000000000000002E-4</v>
      </c>
    </row>
    <row r="21" spans="1:17">
      <c r="A21" t="s">
        <v>3242</v>
      </c>
      <c r="B21" t="s">
        <v>3222</v>
      </c>
      <c r="C21" t="s">
        <v>3243</v>
      </c>
      <c r="D21" t="s">
        <v>3086</v>
      </c>
      <c r="E21" t="s">
        <v>3240</v>
      </c>
      <c r="F21" t="s">
        <v>3225</v>
      </c>
      <c r="G21" t="s">
        <v>3241</v>
      </c>
      <c r="H21" s="65">
        <v>2.2799999999999998</v>
      </c>
      <c r="I21" t="s">
        <v>1426</v>
      </c>
      <c r="J21" t="s">
        <v>101</v>
      </c>
      <c r="K21" s="66">
        <v>7.0000000000000007E-2</v>
      </c>
      <c r="L21" s="66">
        <v>5.6899999999999999E-2</v>
      </c>
      <c r="M21" s="65">
        <v>16583215.109999999</v>
      </c>
      <c r="N21" s="65">
        <v>105.05705</v>
      </c>
      <c r="O21" s="65">
        <v>17421.8365897203</v>
      </c>
      <c r="P21" s="66">
        <v>7.9799999999999996E-2</v>
      </c>
      <c r="Q21" s="66">
        <v>1E-3</v>
      </c>
    </row>
    <row r="22" spans="1:17">
      <c r="A22" t="s">
        <v>3244</v>
      </c>
      <c r="B22" t="s">
        <v>3222</v>
      </c>
      <c r="C22" t="s">
        <v>3245</v>
      </c>
      <c r="D22" t="s">
        <v>3086</v>
      </c>
      <c r="E22" t="s">
        <v>256</v>
      </c>
      <c r="F22" t="s">
        <v>444</v>
      </c>
      <c r="G22" t="s">
        <v>891</v>
      </c>
      <c r="H22" s="65">
        <v>2.2000000000000002</v>
      </c>
      <c r="I22" t="s">
        <v>1426</v>
      </c>
      <c r="J22" t="s">
        <v>101</v>
      </c>
      <c r="K22" s="66">
        <v>0.08</v>
      </c>
      <c r="L22" s="66">
        <v>0.1014</v>
      </c>
      <c r="M22" s="65">
        <v>12500000</v>
      </c>
      <c r="N22" s="65">
        <v>100</v>
      </c>
      <c r="O22" s="65">
        <v>12500</v>
      </c>
      <c r="P22" s="66">
        <v>5.7200000000000001E-2</v>
      </c>
      <c r="Q22" s="66">
        <v>6.9999999999999999E-4</v>
      </c>
    </row>
    <row r="23" spans="1:17">
      <c r="A23" t="s">
        <v>3246</v>
      </c>
      <c r="B23" t="s">
        <v>3222</v>
      </c>
      <c r="C23" t="s">
        <v>3247</v>
      </c>
      <c r="D23" t="s">
        <v>3086</v>
      </c>
      <c r="E23" t="s">
        <v>256</v>
      </c>
      <c r="F23" t="s">
        <v>444</v>
      </c>
      <c r="G23" t="s">
        <v>891</v>
      </c>
      <c r="I23" t="s">
        <v>1426</v>
      </c>
      <c r="J23" t="s">
        <v>101</v>
      </c>
      <c r="K23" s="66">
        <v>0</v>
      </c>
      <c r="L23" s="66">
        <v>0</v>
      </c>
      <c r="M23" s="65">
        <v>-750000</v>
      </c>
      <c r="N23" s="65">
        <v>100</v>
      </c>
      <c r="O23" s="65">
        <v>-750</v>
      </c>
      <c r="P23" s="66">
        <v>-3.3999999999999998E-3</v>
      </c>
      <c r="Q23" s="66">
        <v>0</v>
      </c>
    </row>
    <row r="24" spans="1:17">
      <c r="A24" s="67" t="s">
        <v>3248</v>
      </c>
      <c r="H24" s="69">
        <v>0</v>
      </c>
      <c r="L24" s="68">
        <v>0</v>
      </c>
      <c r="M24" s="69">
        <v>0</v>
      </c>
      <c r="O24" s="69">
        <v>0</v>
      </c>
      <c r="P24" s="68">
        <v>0</v>
      </c>
      <c r="Q24" s="68">
        <v>0</v>
      </c>
    </row>
    <row r="25" spans="1:17">
      <c r="A25" t="s">
        <v>256</v>
      </c>
      <c r="C25" t="s">
        <v>256</v>
      </c>
      <c r="E25" t="s">
        <v>256</v>
      </c>
      <c r="H25" s="65">
        <v>0</v>
      </c>
      <c r="I25" t="s">
        <v>256</v>
      </c>
      <c r="J25" t="s">
        <v>256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</row>
    <row r="26" spans="1:17">
      <c r="A26" s="67" t="s">
        <v>3249</v>
      </c>
      <c r="H26" s="69">
        <v>0</v>
      </c>
      <c r="L26" s="68">
        <v>0</v>
      </c>
      <c r="M26" s="69">
        <v>0</v>
      </c>
      <c r="O26" s="69">
        <v>0</v>
      </c>
      <c r="P26" s="68">
        <v>0</v>
      </c>
      <c r="Q26" s="68">
        <v>0</v>
      </c>
    </row>
    <row r="27" spans="1:17">
      <c r="A27" s="67" t="s">
        <v>3250</v>
      </c>
      <c r="H27" s="69">
        <v>0</v>
      </c>
      <c r="L27" s="68">
        <v>0</v>
      </c>
      <c r="M27" s="69">
        <v>0</v>
      </c>
      <c r="O27" s="69">
        <v>0</v>
      </c>
      <c r="P27" s="68">
        <v>0</v>
      </c>
      <c r="Q27" s="68">
        <v>0</v>
      </c>
    </row>
    <row r="28" spans="1:17">
      <c r="A28" t="s">
        <v>256</v>
      </c>
      <c r="C28" t="s">
        <v>256</v>
      </c>
      <c r="E28" t="s">
        <v>256</v>
      </c>
      <c r="H28" s="65">
        <v>0</v>
      </c>
      <c r="I28" t="s">
        <v>256</v>
      </c>
      <c r="J28" t="s">
        <v>256</v>
      </c>
      <c r="K28" s="66">
        <v>0</v>
      </c>
      <c r="L28" s="66">
        <v>0</v>
      </c>
      <c r="M28" s="65">
        <v>0</v>
      </c>
      <c r="N28" s="65">
        <v>0</v>
      </c>
      <c r="O28" s="65">
        <v>0</v>
      </c>
      <c r="P28" s="66">
        <v>0</v>
      </c>
      <c r="Q28" s="66">
        <v>0</v>
      </c>
    </row>
    <row r="29" spans="1:17">
      <c r="A29" s="67" t="s">
        <v>3251</v>
      </c>
      <c r="H29" s="69">
        <v>0</v>
      </c>
      <c r="L29" s="68">
        <v>0</v>
      </c>
      <c r="M29" s="69">
        <v>0</v>
      </c>
      <c r="O29" s="69">
        <v>0</v>
      </c>
      <c r="P29" s="68">
        <v>0</v>
      </c>
      <c r="Q29" s="68">
        <v>0</v>
      </c>
    </row>
    <row r="30" spans="1:17">
      <c r="A30" t="s">
        <v>256</v>
      </c>
      <c r="C30" t="s">
        <v>256</v>
      </c>
      <c r="E30" t="s">
        <v>256</v>
      </c>
      <c r="H30" s="65">
        <v>0</v>
      </c>
      <c r="I30" t="s">
        <v>256</v>
      </c>
      <c r="J30" t="s">
        <v>256</v>
      </c>
      <c r="K30" s="66">
        <v>0</v>
      </c>
      <c r="L30" s="66">
        <v>0</v>
      </c>
      <c r="M30" s="65">
        <v>0</v>
      </c>
      <c r="N30" s="65">
        <v>0</v>
      </c>
      <c r="O30" s="65">
        <v>0</v>
      </c>
      <c r="P30" s="66">
        <v>0</v>
      </c>
      <c r="Q30" s="66">
        <v>0</v>
      </c>
    </row>
    <row r="31" spans="1:17">
      <c r="A31" s="67" t="s">
        <v>3252</v>
      </c>
      <c r="H31" s="69">
        <v>0</v>
      </c>
      <c r="L31" s="68">
        <v>0</v>
      </c>
      <c r="M31" s="69">
        <v>0</v>
      </c>
      <c r="O31" s="69">
        <v>0</v>
      </c>
      <c r="P31" s="68">
        <v>0</v>
      </c>
      <c r="Q31" s="68">
        <v>0</v>
      </c>
    </row>
    <row r="32" spans="1:17">
      <c r="A32" t="s">
        <v>256</v>
      </c>
      <c r="C32" t="s">
        <v>256</v>
      </c>
      <c r="E32" t="s">
        <v>256</v>
      </c>
      <c r="H32" s="65">
        <v>0</v>
      </c>
      <c r="I32" t="s">
        <v>256</v>
      </c>
      <c r="J32" t="s">
        <v>256</v>
      </c>
      <c r="K32" s="66">
        <v>0</v>
      </c>
      <c r="L32" s="66">
        <v>0</v>
      </c>
      <c r="M32" s="65">
        <v>0</v>
      </c>
      <c r="N32" s="65">
        <v>0</v>
      </c>
      <c r="O32" s="65">
        <v>0</v>
      </c>
      <c r="P32" s="66">
        <v>0</v>
      </c>
      <c r="Q32" s="66">
        <v>0</v>
      </c>
    </row>
    <row r="33" spans="1:17">
      <c r="A33" s="67" t="s">
        <v>3253</v>
      </c>
      <c r="H33" s="69">
        <v>3.17</v>
      </c>
      <c r="L33" s="68">
        <v>5.3100000000000001E-2</v>
      </c>
      <c r="M33" s="69">
        <v>20000000</v>
      </c>
      <c r="O33" s="69">
        <v>20690</v>
      </c>
      <c r="P33" s="68">
        <v>9.4799999999999995E-2</v>
      </c>
      <c r="Q33" s="68">
        <v>1.1999999999999999E-3</v>
      </c>
    </row>
    <row r="34" spans="1:17">
      <c r="A34" t="s">
        <v>3254</v>
      </c>
      <c r="B34" t="s">
        <v>3222</v>
      </c>
      <c r="C34" t="s">
        <v>3255</v>
      </c>
      <c r="D34" t="s">
        <v>3037</v>
      </c>
      <c r="E34" t="s">
        <v>754</v>
      </c>
      <c r="F34" t="s">
        <v>3256</v>
      </c>
      <c r="G34" t="s">
        <v>149</v>
      </c>
      <c r="H34" s="65">
        <v>3.17</v>
      </c>
      <c r="I34" t="s">
        <v>127</v>
      </c>
      <c r="J34" t="s">
        <v>101</v>
      </c>
      <c r="K34" s="66">
        <v>5.1799999999999999E-2</v>
      </c>
      <c r="L34" s="66">
        <v>5.3100000000000001E-2</v>
      </c>
      <c r="M34" s="65">
        <v>20000000</v>
      </c>
      <c r="N34" s="65">
        <v>103.45</v>
      </c>
      <c r="O34" s="65">
        <v>20690</v>
      </c>
      <c r="P34" s="66">
        <v>9.4799999999999995E-2</v>
      </c>
      <c r="Q34" s="66">
        <v>1.1999999999999999E-3</v>
      </c>
    </row>
    <row r="35" spans="1:17">
      <c r="A35" s="67" t="s">
        <v>260</v>
      </c>
      <c r="H35" s="69">
        <v>0</v>
      </c>
      <c r="L35" s="68">
        <v>0</v>
      </c>
      <c r="M35" s="69">
        <v>0</v>
      </c>
      <c r="O35" s="69">
        <v>0</v>
      </c>
      <c r="P35" s="68">
        <v>0</v>
      </c>
      <c r="Q35" s="68">
        <v>0</v>
      </c>
    </row>
    <row r="36" spans="1:17">
      <c r="A36" s="67" t="s">
        <v>3257</v>
      </c>
      <c r="H36" s="69">
        <v>0</v>
      </c>
      <c r="L36" s="68">
        <v>0</v>
      </c>
      <c r="M36" s="69">
        <v>0</v>
      </c>
      <c r="O36" s="69">
        <v>0</v>
      </c>
      <c r="P36" s="68">
        <v>0</v>
      </c>
      <c r="Q36" s="68">
        <v>0</v>
      </c>
    </row>
    <row r="37" spans="1:17">
      <c r="A37" t="s">
        <v>256</v>
      </c>
      <c r="C37" t="s">
        <v>256</v>
      </c>
      <c r="E37" t="s">
        <v>256</v>
      </c>
      <c r="H37" s="65">
        <v>0</v>
      </c>
      <c r="I37" t="s">
        <v>256</v>
      </c>
      <c r="J37" t="s">
        <v>256</v>
      </c>
      <c r="K37" s="66">
        <v>0</v>
      </c>
      <c r="L37" s="66">
        <v>0</v>
      </c>
      <c r="M37" s="65">
        <v>0</v>
      </c>
      <c r="N37" s="65">
        <v>0</v>
      </c>
      <c r="O37" s="65">
        <v>0</v>
      </c>
      <c r="P37" s="66">
        <v>0</v>
      </c>
      <c r="Q37" s="66">
        <v>0</v>
      </c>
    </row>
    <row r="38" spans="1:17">
      <c r="A38" s="67" t="s">
        <v>3236</v>
      </c>
      <c r="H38" s="69">
        <v>0</v>
      </c>
      <c r="L38" s="68">
        <v>0</v>
      </c>
      <c r="M38" s="69">
        <v>0</v>
      </c>
      <c r="O38" s="69">
        <v>0</v>
      </c>
      <c r="P38" s="68">
        <v>0</v>
      </c>
      <c r="Q38" s="68">
        <v>0</v>
      </c>
    </row>
    <row r="39" spans="1:17">
      <c r="A39" t="s">
        <v>256</v>
      </c>
      <c r="C39" t="s">
        <v>256</v>
      </c>
      <c r="E39" t="s">
        <v>256</v>
      </c>
      <c r="H39" s="65">
        <v>0</v>
      </c>
      <c r="I39" t="s">
        <v>256</v>
      </c>
      <c r="J39" t="s">
        <v>256</v>
      </c>
      <c r="K39" s="66">
        <v>0</v>
      </c>
      <c r="L39" s="66">
        <v>0</v>
      </c>
      <c r="M39" s="65">
        <v>0</v>
      </c>
      <c r="N39" s="65">
        <v>0</v>
      </c>
      <c r="O39" s="65">
        <v>0</v>
      </c>
      <c r="P39" s="66">
        <v>0</v>
      </c>
      <c r="Q39" s="66">
        <v>0</v>
      </c>
    </row>
    <row r="40" spans="1:17">
      <c r="A40" s="67" t="s">
        <v>3237</v>
      </c>
      <c r="H40" s="69">
        <v>0</v>
      </c>
      <c r="L40" s="68">
        <v>0</v>
      </c>
      <c r="M40" s="69">
        <v>0</v>
      </c>
      <c r="O40" s="69">
        <v>0</v>
      </c>
      <c r="P40" s="68">
        <v>0</v>
      </c>
      <c r="Q40" s="68">
        <v>0</v>
      </c>
    </row>
    <row r="41" spans="1:17">
      <c r="A41" t="s">
        <v>256</v>
      </c>
      <c r="C41" t="s">
        <v>256</v>
      </c>
      <c r="E41" t="s">
        <v>256</v>
      </c>
      <c r="H41" s="65">
        <v>0</v>
      </c>
      <c r="I41" t="s">
        <v>256</v>
      </c>
      <c r="J41" t="s">
        <v>256</v>
      </c>
      <c r="K41" s="66">
        <v>0</v>
      </c>
      <c r="L41" s="66">
        <v>0</v>
      </c>
      <c r="M41" s="65">
        <v>0</v>
      </c>
      <c r="N41" s="65">
        <v>0</v>
      </c>
      <c r="O41" s="65">
        <v>0</v>
      </c>
      <c r="P41" s="66">
        <v>0</v>
      </c>
      <c r="Q41" s="66">
        <v>0</v>
      </c>
    </row>
    <row r="42" spans="1:17">
      <c r="A42" s="67" t="s">
        <v>3253</v>
      </c>
      <c r="H42" s="69">
        <v>0</v>
      </c>
      <c r="L42" s="68">
        <v>0</v>
      </c>
      <c r="M42" s="69">
        <v>0</v>
      </c>
      <c r="O42" s="69">
        <v>0</v>
      </c>
      <c r="P42" s="68">
        <v>0</v>
      </c>
      <c r="Q42" s="68">
        <v>0</v>
      </c>
    </row>
    <row r="43" spans="1:17">
      <c r="A43" t="s">
        <v>256</v>
      </c>
      <c r="C43" t="s">
        <v>256</v>
      </c>
      <c r="E43" t="s">
        <v>256</v>
      </c>
      <c r="H43" s="65">
        <v>0</v>
      </c>
      <c r="I43" t="s">
        <v>256</v>
      </c>
      <c r="J43" t="s">
        <v>256</v>
      </c>
      <c r="K43" s="66">
        <v>0</v>
      </c>
      <c r="L43" s="66">
        <v>0</v>
      </c>
      <c r="M43" s="65">
        <v>0</v>
      </c>
      <c r="N43" s="65">
        <v>0</v>
      </c>
      <c r="O43" s="65">
        <v>0</v>
      </c>
      <c r="P43" s="66">
        <v>0</v>
      </c>
      <c r="Q43" s="66">
        <v>0</v>
      </c>
    </row>
    <row r="44" spans="1:17">
      <c r="A44" s="116" t="s">
        <v>262</v>
      </c>
    </row>
    <row r="45" spans="1:17">
      <c r="A45" s="116" t="s">
        <v>403</v>
      </c>
    </row>
    <row r="46" spans="1:17">
      <c r="A46" s="116" t="s">
        <v>404</v>
      </c>
    </row>
    <row r="47" spans="1:17">
      <c r="A47" s="116" t="s">
        <v>405</v>
      </c>
    </row>
    <row r="48" spans="1:17" hidden="1"/>
    <row r="4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4" width="0" style="14" hidden="1" customWidth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</row>
    <row r="3" spans="1:63">
      <c r="A3" s="2" t="s">
        <v>2</v>
      </c>
      <c r="B3" t="s">
        <v>197</v>
      </c>
    </row>
    <row r="4" spans="1:63">
      <c r="A4" s="2" t="s">
        <v>3</v>
      </c>
    </row>
    <row r="5" spans="1:63" ht="26.25" customHeight="1">
      <c r="A5" s="136" t="s">
        <v>152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8"/>
    </row>
    <row r="6" spans="1:63" s="16" customFormat="1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206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2968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256</v>
      </c>
      <c r="B12" t="s">
        <v>256</v>
      </c>
      <c r="D12" t="s">
        <v>256</v>
      </c>
      <c r="F12" s="65">
        <v>0</v>
      </c>
      <c r="G12" t="s">
        <v>256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2969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256</v>
      </c>
      <c r="B14" t="s">
        <v>256</v>
      </c>
      <c r="D14" t="s">
        <v>256</v>
      </c>
      <c r="F14" s="65">
        <v>0</v>
      </c>
      <c r="G14" t="s">
        <v>256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3258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256</v>
      </c>
      <c r="B16" t="s">
        <v>256</v>
      </c>
      <c r="D16" t="s">
        <v>256</v>
      </c>
      <c r="F16" s="65">
        <v>0</v>
      </c>
      <c r="G16" t="s">
        <v>256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3259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256</v>
      </c>
      <c r="B18" t="s">
        <v>256</v>
      </c>
      <c r="D18" t="s">
        <v>256</v>
      </c>
      <c r="F18" s="65">
        <v>0</v>
      </c>
      <c r="G18" t="s">
        <v>256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1626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256</v>
      </c>
      <c r="B20" t="s">
        <v>256</v>
      </c>
      <c r="D20" t="s">
        <v>256</v>
      </c>
      <c r="F20" s="65">
        <v>0</v>
      </c>
      <c r="G20" t="s">
        <v>256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260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256</v>
      </c>
      <c r="B22" t="s">
        <v>256</v>
      </c>
      <c r="D22" t="s">
        <v>256</v>
      </c>
      <c r="F22" s="65">
        <v>0</v>
      </c>
      <c r="G22" t="s">
        <v>256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116" t="s">
        <v>262</v>
      </c>
    </row>
    <row r="24" spans="1:14">
      <c r="A24" s="116" t="s">
        <v>403</v>
      </c>
    </row>
    <row r="25" spans="1:14">
      <c r="A25" s="116" t="s">
        <v>404</v>
      </c>
    </row>
    <row r="26" spans="1:14">
      <c r="A26" s="116" t="s">
        <v>405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6" hidden="1" customWidth="1"/>
    <col min="17" max="17" width="8" style="16" hidden="1" customWidth="1"/>
    <col min="18" max="18" width="8.7109375" style="16" hidden="1" customWidth="1"/>
    <col min="19" max="19" width="10" style="16" hidden="1" customWidth="1"/>
    <col min="20" max="20" width="9.5703125" style="16" hidden="1" customWidth="1"/>
    <col min="21" max="21" width="6.140625" style="16" hidden="1" customWidth="1"/>
    <col min="22" max="23" width="5.7109375" style="16" hidden="1" customWidth="1"/>
    <col min="24" max="24" width="6.85546875" style="16" hidden="1" customWidth="1"/>
    <col min="25" max="25" width="6.42578125" style="16" hidden="1" customWidth="1"/>
    <col min="26" max="26" width="6.7109375" style="16" hidden="1" customWidth="1"/>
    <col min="27" max="27" width="7.28515625" style="16" hidden="1" customWidth="1"/>
    <col min="28" max="39" width="5.7109375" style="16" hidden="1" customWidth="1"/>
    <col min="40" max="40" width="9.140625" style="16" hidden="1" customWidth="1"/>
    <col min="41" max="54" width="0" style="16" hidden="1" customWidth="1"/>
    <col min="55" max="55" width="0" style="14" hidden="1" customWidth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136" t="s">
        <v>155</v>
      </c>
      <c r="B5" s="137"/>
      <c r="C5" s="137"/>
      <c r="D5" s="137"/>
      <c r="E5" s="137"/>
      <c r="F5" s="137"/>
      <c r="G5" s="137"/>
      <c r="H5" s="137"/>
      <c r="I5" s="138"/>
    </row>
    <row r="6" spans="1:54" s="16" customFormat="1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64">
        <v>0</v>
      </c>
      <c r="E9" s="7"/>
      <c r="F9" s="63">
        <v>147605.0493405142</v>
      </c>
      <c r="G9" s="64">
        <v>1</v>
      </c>
      <c r="H9" s="64">
        <v>8.6999999999999994E-3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206</v>
      </c>
      <c r="D10" s="68">
        <v>0</v>
      </c>
      <c r="E10" s="16"/>
      <c r="F10" s="69">
        <v>147605.0493405142</v>
      </c>
      <c r="G10" s="68">
        <v>1</v>
      </c>
      <c r="H10" s="68">
        <v>8.6999999999999994E-3</v>
      </c>
    </row>
    <row r="11" spans="1:54">
      <c r="A11" s="67" t="s">
        <v>3260</v>
      </c>
      <c r="D11" s="68">
        <v>0</v>
      </c>
      <c r="E11" s="16"/>
      <c r="F11" s="69">
        <v>147605.0493405142</v>
      </c>
      <c r="G11" s="68">
        <v>1</v>
      </c>
      <c r="H11" s="68">
        <v>8.6999999999999994E-3</v>
      </c>
    </row>
    <row r="12" spans="1:54">
      <c r="A12" t="s">
        <v>3261</v>
      </c>
      <c r="B12" t="s">
        <v>713</v>
      </c>
      <c r="C12" t="s">
        <v>3262</v>
      </c>
      <c r="D12" s="66">
        <v>0</v>
      </c>
      <c r="E12" t="s">
        <v>101</v>
      </c>
      <c r="F12" s="65">
        <v>87465.999875010602</v>
      </c>
      <c r="G12" s="66">
        <v>0.59260000000000002</v>
      </c>
      <c r="H12" s="66">
        <v>5.1999999999999998E-3</v>
      </c>
      <c r="I12" t="s">
        <v>3263</v>
      </c>
    </row>
    <row r="13" spans="1:54">
      <c r="A13" t="s">
        <v>3264</v>
      </c>
      <c r="B13" t="s">
        <v>3265</v>
      </c>
      <c r="C13" t="s">
        <v>3262</v>
      </c>
      <c r="D13" s="66">
        <v>0</v>
      </c>
      <c r="E13" t="s">
        <v>101</v>
      </c>
      <c r="F13" s="65">
        <v>1317.8679999999999</v>
      </c>
      <c r="G13" s="66">
        <v>8.8999999999999999E-3</v>
      </c>
      <c r="H13" s="66">
        <v>1E-4</v>
      </c>
      <c r="I13" t="s">
        <v>3263</v>
      </c>
    </row>
    <row r="14" spans="1:54">
      <c r="A14" t="s">
        <v>3264</v>
      </c>
      <c r="B14" t="s">
        <v>713</v>
      </c>
      <c r="C14" t="s">
        <v>3262</v>
      </c>
      <c r="D14" s="66">
        <v>0</v>
      </c>
      <c r="E14" t="s">
        <v>101</v>
      </c>
      <c r="F14" s="65">
        <v>58821.1814655036</v>
      </c>
      <c r="G14" s="66">
        <v>0.39850000000000002</v>
      </c>
      <c r="H14" s="66">
        <v>3.5000000000000001E-3</v>
      </c>
      <c r="I14" t="s">
        <v>3263</v>
      </c>
    </row>
    <row r="15" spans="1:54">
      <c r="A15" s="67" t="s">
        <v>3266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t="s">
        <v>256</v>
      </c>
      <c r="D16" s="66">
        <v>0</v>
      </c>
      <c r="E16" t="s">
        <v>256</v>
      </c>
      <c r="F16" s="65">
        <v>0</v>
      </c>
      <c r="G16" s="66">
        <v>0</v>
      </c>
      <c r="H16" s="66">
        <v>0</v>
      </c>
    </row>
    <row r="17" spans="1:8">
      <c r="A17" s="67" t="s">
        <v>260</v>
      </c>
      <c r="D17" s="68">
        <v>0</v>
      </c>
      <c r="E17" s="16"/>
      <c r="F17" s="69">
        <v>0</v>
      </c>
      <c r="G17" s="68">
        <v>0</v>
      </c>
      <c r="H17" s="68">
        <v>0</v>
      </c>
    </row>
    <row r="18" spans="1:8">
      <c r="A18" s="67" t="s">
        <v>3260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256</v>
      </c>
      <c r="D19" s="66">
        <v>0</v>
      </c>
      <c r="E19" t="s">
        <v>256</v>
      </c>
      <c r="F19" s="65">
        <v>0</v>
      </c>
      <c r="G19" s="66">
        <v>0</v>
      </c>
      <c r="H19" s="66">
        <v>0</v>
      </c>
    </row>
    <row r="20" spans="1:8">
      <c r="A20" s="67" t="s">
        <v>3266</v>
      </c>
      <c r="D20" s="68">
        <v>0</v>
      </c>
      <c r="E20" s="16"/>
      <c r="F20" s="69">
        <v>0</v>
      </c>
      <c r="G20" s="68">
        <v>0</v>
      </c>
      <c r="H20" s="68">
        <v>0</v>
      </c>
    </row>
    <row r="21" spans="1:8">
      <c r="A21" t="s">
        <v>256</v>
      </c>
      <c r="D21" s="66">
        <v>0</v>
      </c>
      <c r="E21" t="s">
        <v>256</v>
      </c>
      <c r="F21" s="65">
        <v>0</v>
      </c>
      <c r="G21" s="66">
        <v>0</v>
      </c>
      <c r="H21" s="66">
        <v>0</v>
      </c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136" t="s">
        <v>161</v>
      </c>
      <c r="B5" s="137"/>
      <c r="C5" s="137"/>
      <c r="D5" s="137"/>
      <c r="E5" s="137"/>
      <c r="F5" s="137"/>
      <c r="G5" s="137"/>
      <c r="H5" s="137"/>
      <c r="I5" s="137"/>
      <c r="J5" s="138"/>
    </row>
    <row r="6" spans="1:59" s="16" customFormat="1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206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256</v>
      </c>
      <c r="C11" t="s">
        <v>256</v>
      </c>
      <c r="D11" s="16"/>
      <c r="E11" s="66">
        <v>0</v>
      </c>
      <c r="F11" t="s">
        <v>256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260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256</v>
      </c>
      <c r="C13" t="s">
        <v>256</v>
      </c>
      <c r="D13" s="16"/>
      <c r="E13" s="66">
        <v>0</v>
      </c>
      <c r="F13" t="s">
        <v>256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136" t="s">
        <v>166</v>
      </c>
      <c r="B5" s="137"/>
      <c r="C5" s="137"/>
      <c r="D5" s="137"/>
      <c r="E5" s="137"/>
      <c r="F5" s="137"/>
      <c r="G5" s="137"/>
      <c r="H5" s="137"/>
      <c r="I5" s="137"/>
      <c r="J5" s="138"/>
    </row>
    <row r="6" spans="1:59" s="16" customFormat="1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206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256</v>
      </c>
      <c r="B11" t="s">
        <v>256</v>
      </c>
      <c r="C11" t="s">
        <v>256</v>
      </c>
      <c r="D11" s="16"/>
      <c r="E11" s="66">
        <v>0</v>
      </c>
      <c r="F11" t="s">
        <v>256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260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256</v>
      </c>
      <c r="B13" t="s">
        <v>256</v>
      </c>
      <c r="C13" t="s">
        <v>256</v>
      </c>
      <c r="D13" s="16"/>
      <c r="E13" s="66">
        <v>0</v>
      </c>
      <c r="F13" t="s">
        <v>256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65"/>
  <sheetViews>
    <sheetView rightToLeft="1" tabSelected="1" workbookViewId="0">
      <selection activeCell="A14" sqref="A14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 customWidth="1"/>
    <col min="5" max="5" width="6" style="16" hidden="1" customWidth="1"/>
    <col min="6" max="6" width="7.85546875" style="16" hidden="1" customWidth="1"/>
    <col min="7" max="7" width="8.140625" style="16" hidden="1" customWidth="1"/>
    <col min="8" max="8" width="6.28515625" style="16" hidden="1" customWidth="1"/>
    <col min="9" max="9" width="8" style="16" hidden="1" customWidth="1"/>
    <col min="10" max="10" width="8.7109375" style="16" hidden="1" customWidth="1"/>
    <col min="11" max="11" width="10" style="16" hidden="1" customWidth="1"/>
    <col min="12" max="12" width="9.5703125" style="16" hidden="1" customWidth="1"/>
    <col min="13" max="13" width="6.140625" style="16" hidden="1" customWidth="1"/>
    <col min="14" max="15" width="5.7109375" style="16" hidden="1" customWidth="1"/>
    <col min="16" max="16" width="6.85546875" style="16" hidden="1" customWidth="1"/>
    <col min="17" max="17" width="6.42578125" style="14" hidden="1" customWidth="1"/>
    <col min="18" max="18" width="6.7109375" style="14" hidden="1" customWidth="1"/>
    <col min="19" max="19" width="7.28515625" style="14" hidden="1" customWidth="1"/>
    <col min="20" max="31" width="5.7109375" style="14" hidden="1" customWidth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</row>
    <row r="3" spans="1:16">
      <c r="A3" s="2" t="s">
        <v>2</v>
      </c>
      <c r="B3" t="s">
        <v>197</v>
      </c>
    </row>
    <row r="4" spans="1:16">
      <c r="A4" s="2" t="s">
        <v>3</v>
      </c>
    </row>
    <row r="5" spans="1:16" ht="26.25" customHeight="1">
      <c r="A5" s="136" t="s">
        <v>168</v>
      </c>
      <c r="B5" s="137"/>
      <c r="C5" s="137"/>
    </row>
    <row r="6" spans="1:16" s="16" customFormat="1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3">
        <f>B10+B21</f>
        <v>290112.11025367997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s="77" customFormat="1">
      <c r="A10" s="73" t="s">
        <v>206</v>
      </c>
      <c r="B10" s="74">
        <f>SUM(B11:B19)</f>
        <v>176573.69017267998</v>
      </c>
      <c r="C10" s="75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</row>
    <row r="11" spans="1:16" s="77" customFormat="1">
      <c r="A11" s="78" t="s">
        <v>3277</v>
      </c>
      <c r="B11" s="79">
        <v>20741.305539180001</v>
      </c>
      <c r="C11" s="80">
        <v>44134</v>
      </c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</row>
    <row r="12" spans="1:16" s="77" customFormat="1">
      <c r="A12" s="78" t="s">
        <v>3278</v>
      </c>
      <c r="B12" s="79">
        <v>13536.602000000001</v>
      </c>
      <c r="C12" s="80">
        <v>44105</v>
      </c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</row>
    <row r="13" spans="1:16" s="77" customFormat="1">
      <c r="A13" s="78" t="s">
        <v>3279</v>
      </c>
      <c r="B13" s="79">
        <v>14606.003359999999</v>
      </c>
      <c r="C13" s="80">
        <v>44561</v>
      </c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</row>
    <row r="14" spans="1:16" s="77" customFormat="1">
      <c r="A14" s="78" t="s">
        <v>3280</v>
      </c>
      <c r="B14" s="79">
        <v>9701.9242649999978</v>
      </c>
      <c r="C14" s="80">
        <v>44252</v>
      </c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</row>
    <row r="15" spans="1:16" s="77" customFormat="1">
      <c r="A15" s="78" t="s">
        <v>3281</v>
      </c>
      <c r="B15" s="79">
        <v>19513.826999999997</v>
      </c>
      <c r="C15" s="80">
        <v>44854</v>
      </c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</row>
    <row r="16" spans="1:16" s="77" customFormat="1">
      <c r="A16" s="78" t="s">
        <v>3282</v>
      </c>
      <c r="B16" s="79">
        <v>14873.636008500001</v>
      </c>
      <c r="C16" s="80">
        <v>45307</v>
      </c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</row>
    <row r="17" spans="1:16" s="77" customFormat="1">
      <c r="A17" s="78" t="s">
        <v>3283</v>
      </c>
      <c r="B17" s="79">
        <v>52115.250999999997</v>
      </c>
      <c r="C17" s="80">
        <v>44926</v>
      </c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</row>
    <row r="18" spans="1:16" s="77" customFormat="1">
      <c r="A18" s="78" t="s">
        <v>3284</v>
      </c>
      <c r="B18" s="79">
        <v>22300</v>
      </c>
      <c r="C18" s="80">
        <v>44975</v>
      </c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</row>
    <row r="19" spans="1:16" s="77" customFormat="1">
      <c r="A19" s="78" t="s">
        <v>3285</v>
      </c>
      <c r="B19" s="79">
        <v>9185.1409999999996</v>
      </c>
      <c r="C19" s="80">
        <v>44926</v>
      </c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</row>
    <row r="20" spans="1:16" s="77" customFormat="1">
      <c r="A20" s="78" t="s">
        <v>256</v>
      </c>
      <c r="B20" s="81">
        <v>0</v>
      </c>
      <c r="C20" s="75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</row>
    <row r="21" spans="1:16" s="77" customFormat="1">
      <c r="A21" s="73" t="s">
        <v>260</v>
      </c>
      <c r="B21" s="74">
        <f>SUM(B22:B29)</f>
        <v>113538.420081</v>
      </c>
      <c r="C21" s="75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</row>
    <row r="22" spans="1:16" s="77" customFormat="1">
      <c r="A22" s="78" t="s">
        <v>3269</v>
      </c>
      <c r="B22" s="81">
        <v>4888.9644360000011</v>
      </c>
      <c r="C22" s="75">
        <v>44105</v>
      </c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</row>
    <row r="23" spans="1:16" s="77" customFormat="1">
      <c r="A23" s="82" t="s">
        <v>3270</v>
      </c>
      <c r="B23" s="77">
        <v>13490.1</v>
      </c>
      <c r="C23" s="75">
        <v>44926</v>
      </c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</row>
    <row r="24" spans="1:16" s="77" customFormat="1">
      <c r="A24" s="82" t="s">
        <v>3271</v>
      </c>
      <c r="B24" s="77">
        <v>28359.164940000002</v>
      </c>
      <c r="C24" s="75">
        <v>44926</v>
      </c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</row>
    <row r="25" spans="1:16" s="77" customFormat="1">
      <c r="A25" s="82" t="s">
        <v>3272</v>
      </c>
      <c r="B25" s="77">
        <v>12926.265705</v>
      </c>
      <c r="C25" s="75">
        <v>44926</v>
      </c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</row>
    <row r="26" spans="1:16" s="77" customFormat="1">
      <c r="A26" s="82" t="s">
        <v>3273</v>
      </c>
      <c r="B26" s="77">
        <v>11068.803459000001</v>
      </c>
      <c r="C26" s="75">
        <v>44926</v>
      </c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</row>
    <row r="27" spans="1:16" s="77" customFormat="1">
      <c r="A27" s="82" t="s">
        <v>3274</v>
      </c>
      <c r="B27" s="77">
        <v>10809.371540999999</v>
      </c>
      <c r="C27" s="75">
        <v>44977</v>
      </c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</row>
    <row r="28" spans="1:16" s="77" customFormat="1">
      <c r="A28" s="82" t="s">
        <v>3275</v>
      </c>
      <c r="B28" s="77">
        <v>18159.750000000004</v>
      </c>
      <c r="C28" s="75">
        <v>45859</v>
      </c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</row>
    <row r="29" spans="1:16" s="77" customFormat="1">
      <c r="A29" s="82" t="s">
        <v>3276</v>
      </c>
      <c r="B29" s="77">
        <v>13835.999999999998</v>
      </c>
      <c r="C29" s="75">
        <v>45658</v>
      </c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</row>
    <row r="30" spans="1:16" s="77" customFormat="1" hidden="1">
      <c r="A30" s="82"/>
      <c r="C30" s="75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</row>
    <row r="31" spans="1:16" s="77" customFormat="1" hidden="1">
      <c r="A31" s="82"/>
      <c r="C31" s="75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</row>
    <row r="32" spans="1:16" s="77" customFormat="1" hidden="1">
      <c r="A32" s="82"/>
      <c r="C32" s="75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</row>
    <row r="33" spans="1:16" s="77" customFormat="1" hidden="1">
      <c r="A33" s="82"/>
      <c r="C33" s="75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</row>
    <row r="34" spans="1:16" s="77" customFormat="1" hidden="1">
      <c r="A34" s="82"/>
      <c r="C34" s="75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</row>
    <row r="35" spans="1:16" s="77" customFormat="1" hidden="1">
      <c r="A35" s="82"/>
      <c r="C35" s="75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</row>
    <row r="36" spans="1:16" s="77" customFormat="1" hidden="1">
      <c r="A36" s="82"/>
      <c r="C36" s="75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</row>
    <row r="37" spans="1:16" s="77" customFormat="1" hidden="1">
      <c r="A37" s="82"/>
      <c r="C37" s="75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</row>
    <row r="38" spans="1:16" s="77" customFormat="1" hidden="1">
      <c r="A38" s="82"/>
      <c r="C38" s="75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</row>
    <row r="39" spans="1:16" s="77" customFormat="1" hidden="1">
      <c r="A39" s="82"/>
      <c r="C39" s="75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</row>
    <row r="40" spans="1:16" s="77" customFormat="1" hidden="1">
      <c r="A40" s="82"/>
      <c r="C40" s="75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</row>
    <row r="41" spans="1:16" s="77" customFormat="1" hidden="1">
      <c r="A41" s="82"/>
      <c r="C41" s="75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</row>
    <row r="42" spans="1:16" s="77" customFormat="1" hidden="1">
      <c r="A42" s="82"/>
      <c r="C42" s="75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</row>
    <row r="43" spans="1:16" s="77" customFormat="1" hidden="1">
      <c r="A43" s="82"/>
      <c r="C43" s="75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</row>
    <row r="44" spans="1:16" s="77" customFormat="1" hidden="1">
      <c r="A44" s="82"/>
      <c r="C44" s="75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</row>
    <row r="45" spans="1:16" s="77" customFormat="1" hidden="1">
      <c r="A45" s="82"/>
      <c r="C45" s="75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</row>
    <row r="46" spans="1:16" s="77" customFormat="1" hidden="1">
      <c r="A46" s="82"/>
      <c r="C46" s="75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</row>
    <row r="47" spans="1:16" s="77" customFormat="1" hidden="1">
      <c r="A47" s="82"/>
      <c r="C47" s="75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</row>
    <row r="48" spans="1:16" s="77" customFormat="1" hidden="1">
      <c r="A48" s="82"/>
      <c r="C48" s="75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</row>
    <row r="49" spans="1:16" s="77" customFormat="1" hidden="1">
      <c r="A49" s="82"/>
      <c r="C49" s="75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</row>
    <row r="50" spans="1:16" s="77" customFormat="1" hidden="1">
      <c r="A50" s="82"/>
      <c r="C50" s="75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</row>
    <row r="51" spans="1:16" s="77" customFormat="1" hidden="1">
      <c r="A51" s="82"/>
      <c r="C51" s="75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</row>
    <row r="52" spans="1:16" s="77" customFormat="1" hidden="1">
      <c r="A52" s="82"/>
      <c r="C52" s="75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</row>
    <row r="53" spans="1:16" s="77" customFormat="1" hidden="1">
      <c r="A53" s="82"/>
      <c r="C53" s="75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</row>
    <row r="54" spans="1:16" s="77" customFormat="1" hidden="1">
      <c r="A54" s="82"/>
      <c r="C54" s="75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</row>
    <row r="55" spans="1:16" hidden="1">
      <c r="C55" s="72"/>
    </row>
    <row r="56" spans="1:16" hidden="1">
      <c r="C56" s="72"/>
    </row>
    <row r="57" spans="1:16" hidden="1">
      <c r="C57" s="72"/>
    </row>
    <row r="58" spans="1:16" hidden="1">
      <c r="C58" s="72"/>
    </row>
    <row r="59" spans="1:16" hidden="1">
      <c r="C59" s="72"/>
    </row>
    <row r="60" spans="1:16" hidden="1">
      <c r="C60" s="72"/>
    </row>
    <row r="61" spans="1:16" hidden="1">
      <c r="C61" s="72"/>
    </row>
    <row r="62" spans="1:16" hidden="1">
      <c r="C62" s="72"/>
    </row>
    <row r="63" spans="1:16" hidden="1"/>
    <row r="64" spans="1:16" hidden="1"/>
    <row r="65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P1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130" t="s">
        <v>172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2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206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407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256</v>
      </c>
      <c r="B12" t="s">
        <v>256</v>
      </c>
      <c r="C12" t="s">
        <v>256</v>
      </c>
      <c r="D12" t="s">
        <v>256</v>
      </c>
      <c r="G12" s="65">
        <v>0</v>
      </c>
      <c r="H12" t="s">
        <v>256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291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256</v>
      </c>
      <c r="B14" t="s">
        <v>256</v>
      </c>
      <c r="C14" t="s">
        <v>256</v>
      </c>
      <c r="D14" t="s">
        <v>256</v>
      </c>
      <c r="G14" s="65">
        <v>0</v>
      </c>
      <c r="H14" t="s">
        <v>256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408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256</v>
      </c>
      <c r="B16" t="s">
        <v>256</v>
      </c>
      <c r="C16" t="s">
        <v>256</v>
      </c>
      <c r="D16" t="s">
        <v>256</v>
      </c>
      <c r="G16" s="65">
        <v>0</v>
      </c>
      <c r="H16" t="s">
        <v>256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1626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256</v>
      </c>
      <c r="B18" t="s">
        <v>256</v>
      </c>
      <c r="C18" t="s">
        <v>256</v>
      </c>
      <c r="D18" t="s">
        <v>256</v>
      </c>
      <c r="G18" s="65">
        <v>0</v>
      </c>
      <c r="H18" t="s">
        <v>256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260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409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256</v>
      </c>
      <c r="B21" t="s">
        <v>256</v>
      </c>
      <c r="C21" t="s">
        <v>256</v>
      </c>
      <c r="D21" t="s">
        <v>256</v>
      </c>
      <c r="G21" s="65">
        <v>0</v>
      </c>
      <c r="H21" t="s">
        <v>256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410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256</v>
      </c>
      <c r="B23" t="s">
        <v>256</v>
      </c>
      <c r="C23" t="s">
        <v>256</v>
      </c>
      <c r="D23" t="s">
        <v>256</v>
      </c>
      <c r="G23" s="65">
        <v>0</v>
      </c>
      <c r="H23" t="s">
        <v>256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116" t="s">
        <v>262</v>
      </c>
      <c r="C24" s="14"/>
    </row>
    <row r="25" spans="1:15">
      <c r="A25" s="116" t="s">
        <v>403</v>
      </c>
      <c r="C25" s="14"/>
    </row>
    <row r="26" spans="1:15">
      <c r="A26" s="116" t="s">
        <v>405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P1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130" t="s">
        <v>176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2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206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2968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256</v>
      </c>
      <c r="B12" t="s">
        <v>256</v>
      </c>
      <c r="C12" t="s">
        <v>256</v>
      </c>
      <c r="D12" t="s">
        <v>256</v>
      </c>
      <c r="G12" s="65">
        <v>0</v>
      </c>
      <c r="H12" t="s">
        <v>256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2969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256</v>
      </c>
      <c r="B14" t="s">
        <v>256</v>
      </c>
      <c r="C14" t="s">
        <v>256</v>
      </c>
      <c r="D14" t="s">
        <v>256</v>
      </c>
      <c r="G14" s="65">
        <v>0</v>
      </c>
      <c r="H14" t="s">
        <v>256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408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256</v>
      </c>
      <c r="B16" t="s">
        <v>256</v>
      </c>
      <c r="C16" t="s">
        <v>256</v>
      </c>
      <c r="D16" t="s">
        <v>256</v>
      </c>
      <c r="G16" s="65">
        <v>0</v>
      </c>
      <c r="H16" t="s">
        <v>256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1626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256</v>
      </c>
      <c r="B18" t="s">
        <v>256</v>
      </c>
      <c r="C18" t="s">
        <v>256</v>
      </c>
      <c r="D18" t="s">
        <v>256</v>
      </c>
      <c r="G18" s="65">
        <v>0</v>
      </c>
      <c r="H18" t="s">
        <v>256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260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409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256</v>
      </c>
      <c r="B21" t="s">
        <v>256</v>
      </c>
      <c r="C21" t="s">
        <v>256</v>
      </c>
      <c r="D21" t="s">
        <v>256</v>
      </c>
      <c r="G21" s="65">
        <v>0</v>
      </c>
      <c r="H21" t="s">
        <v>256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410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256</v>
      </c>
      <c r="B23" t="s">
        <v>256</v>
      </c>
      <c r="C23" t="s">
        <v>256</v>
      </c>
      <c r="D23" t="s">
        <v>256</v>
      </c>
      <c r="G23" s="65">
        <v>0</v>
      </c>
      <c r="H23" t="s">
        <v>256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116" t="s">
        <v>262</v>
      </c>
      <c r="C24" s="14"/>
    </row>
    <row r="25" spans="1:15">
      <c r="A25" s="116" t="s">
        <v>403</v>
      </c>
      <c r="C25" s="14"/>
    </row>
    <row r="26" spans="1:15">
      <c r="A26" s="116" t="s">
        <v>405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</row>
    <row r="3" spans="1:22">
      <c r="A3" s="2" t="s">
        <v>2</v>
      </c>
      <c r="B3" t="s">
        <v>197</v>
      </c>
    </row>
    <row r="4" spans="1:22">
      <c r="A4" s="2" t="s">
        <v>3</v>
      </c>
    </row>
    <row r="5" spans="1:22" ht="26.25" customHeight="1">
      <c r="A5" s="130" t="s">
        <v>178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2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206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2968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256</v>
      </c>
      <c r="B12" t="s">
        <v>256</v>
      </c>
      <c r="C12" t="s">
        <v>256</v>
      </c>
      <c r="D12" t="s">
        <v>256</v>
      </c>
      <c r="E12" s="13"/>
      <c r="F12" s="13"/>
      <c r="G12" s="65">
        <v>0</v>
      </c>
      <c r="H12" t="s">
        <v>256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2969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256</v>
      </c>
      <c r="B14" t="s">
        <v>256</v>
      </c>
      <c r="C14" t="s">
        <v>256</v>
      </c>
      <c r="D14" t="s">
        <v>256</v>
      </c>
      <c r="E14" s="13"/>
      <c r="F14" s="13"/>
      <c r="G14" s="65">
        <v>0</v>
      </c>
      <c r="H14" t="s">
        <v>256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408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256</v>
      </c>
      <c r="B16" t="s">
        <v>256</v>
      </c>
      <c r="C16" t="s">
        <v>256</v>
      </c>
      <c r="D16" t="s">
        <v>256</v>
      </c>
      <c r="E16" s="13"/>
      <c r="F16" s="13"/>
      <c r="G16" s="65">
        <v>0</v>
      </c>
      <c r="H16" t="s">
        <v>256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1626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256</v>
      </c>
      <c r="B18" t="s">
        <v>256</v>
      </c>
      <c r="C18" t="s">
        <v>256</v>
      </c>
      <c r="D18" t="s">
        <v>256</v>
      </c>
      <c r="E18" s="13"/>
      <c r="F18" s="13"/>
      <c r="G18" s="65">
        <v>0</v>
      </c>
      <c r="H18" t="s">
        <v>256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260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409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256</v>
      </c>
      <c r="B21" t="s">
        <v>256</v>
      </c>
      <c r="C21" t="s">
        <v>256</v>
      </c>
      <c r="D21" t="s">
        <v>256</v>
      </c>
      <c r="G21" s="65">
        <v>0</v>
      </c>
      <c r="H21" t="s">
        <v>256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410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256</v>
      </c>
      <c r="B23" t="s">
        <v>256</v>
      </c>
      <c r="C23" t="s">
        <v>256</v>
      </c>
      <c r="D23" t="s">
        <v>256</v>
      </c>
      <c r="G23" s="65">
        <v>0</v>
      </c>
      <c r="H23" t="s">
        <v>256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116" t="s">
        <v>262</v>
      </c>
      <c r="C24" s="14"/>
    </row>
    <row r="25" spans="1:22">
      <c r="A25" s="116" t="s">
        <v>403</v>
      </c>
      <c r="C25" s="14"/>
    </row>
    <row r="26" spans="1:22">
      <c r="A26" s="116" t="s">
        <v>404</v>
      </c>
      <c r="C26" s="14"/>
    </row>
    <row r="27" spans="1:22">
      <c r="A27" s="116" t="s">
        <v>405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  <Order1 xmlns="1ca4df27-5183-4bee-9dbd-0c46c9c4aa40" xsi:nil="true"/>
    <PublishingStartDate xmlns="http://schemas.microsoft.com/sharepoint/v3" xsi:nil="true"/>
    <PublishingExpirationDat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0A4BEE-69C0-4295-8D51-32929B585A93}">
  <ds:schemaRefs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1ca4df27-5183-4bee-9dbd-0c46c9c4aa40"/>
    <ds:schemaRef ds:uri="http://schemas.microsoft.com/sharepoint/v3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96FBE28-953D-4618-A85A-EF1735E478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0A4437-8DE6-49F3-895B-2E305F04591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520042177_bsum_0320</dc:title>
  <dc:creator>Yuli</dc:creator>
  <cp:lastModifiedBy>User</cp:lastModifiedBy>
  <dcterms:created xsi:type="dcterms:W3CDTF">2015-11-10T09:34:27Z</dcterms:created>
  <dcterms:modified xsi:type="dcterms:W3CDTF">2022-02-16T10:09:52Z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